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autoCompressPictures="0"/>
  <mc:AlternateContent xmlns:mc="http://schemas.openxmlformats.org/markup-compatibility/2006">
    <mc:Choice Requires="x15">
      <x15ac:absPath xmlns:x15ac="http://schemas.microsoft.com/office/spreadsheetml/2010/11/ac" url="T:\District Administrative Offices\Budget\2022-2023 Budget Development\2022-2023 Annual Operating Budget\"/>
    </mc:Choice>
  </mc:AlternateContent>
  <xr:revisionPtr revIDLastSave="0" documentId="13_ncr:1_{25FD386C-1E44-4BA0-8FFC-71FE835D2E0E}" xr6:coauthVersionLast="47" xr6:coauthVersionMax="47" xr10:uidLastSave="{00000000-0000-0000-0000-000000000000}"/>
  <bookViews>
    <workbookView xWindow="32811" yWindow="-206" windowWidth="33120" windowHeight="18120" tabRatio="769" firstSheet="1" activeTab="3"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H13" i="6" s="1"/>
  <c r="G15" i="7" s="1"/>
  <c r="G14" i="6"/>
  <c r="G15" i="6"/>
  <c r="F32" i="6"/>
  <c r="H32" i="6" s="1"/>
  <c r="G32" i="6"/>
  <c r="F33" i="6"/>
  <c r="G33" i="6"/>
  <c r="F34" i="6"/>
  <c r="G34" i="6"/>
  <c r="H34" i="6"/>
  <c r="G32" i="7"/>
  <c r="F35" i="6"/>
  <c r="G35" i="6"/>
  <c r="E19" i="6"/>
  <c r="F19" i="6" s="1"/>
  <c r="G21" i="7" s="1"/>
  <c r="E20" i="6"/>
  <c r="F20" i="6" s="1"/>
  <c r="G22" i="7" s="1"/>
  <c r="E21" i="6"/>
  <c r="F21" i="6"/>
  <c r="G23" i="7" s="1"/>
  <c r="E22" i="6"/>
  <c r="F22" i="6" s="1"/>
  <c r="G24" i="7" s="1"/>
  <c r="E23" i="6"/>
  <c r="F23" i="6"/>
  <c r="G25" i="7" s="1"/>
  <c r="E24" i="6"/>
  <c r="F24" i="6" s="1"/>
  <c r="G26" i="7" s="1"/>
  <c r="B34" i="5"/>
  <c r="E39" i="6" s="1"/>
  <c r="F39" i="6" s="1"/>
  <c r="B35" i="5"/>
  <c r="E40" i="6"/>
  <c r="F40" i="6" s="1"/>
  <c r="G38" i="7" s="1"/>
  <c r="B37" i="5"/>
  <c r="E41" i="6"/>
  <c r="F41" i="6" s="1"/>
  <c r="G39" i="7" s="1"/>
  <c r="B38" i="5"/>
  <c r="H38" i="5" s="1"/>
  <c r="I38" i="5" s="1"/>
  <c r="E42" i="6"/>
  <c r="F42" i="6"/>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s="1"/>
  <c r="D65" i="22"/>
  <c r="D67" i="22"/>
  <c r="D69" i="22" s="1"/>
  <c r="D59" i="22"/>
  <c r="D60" i="22" s="1"/>
  <c r="B52" i="22"/>
  <c r="E33" i="22"/>
  <c r="E34" i="22" s="1"/>
  <c r="D33" i="22"/>
  <c r="D34" i="22"/>
  <c r="D26" i="22"/>
  <c r="D38" i="22"/>
  <c r="C38" i="22"/>
  <c r="E15" i="22"/>
  <c r="D15" i="22"/>
  <c r="B46" i="22"/>
  <c r="E26" i="22"/>
  <c r="E59" i="22"/>
  <c r="E60" i="22" s="1"/>
  <c r="E61" i="22"/>
  <c r="E38" i="22"/>
  <c r="B29" i="5"/>
  <c r="G14" i="5"/>
  <c r="H14" i="5" s="1"/>
  <c r="G258" i="7"/>
  <c r="E15" i="8"/>
  <c r="E36" i="6"/>
  <c r="D36" i="6"/>
  <c r="F36" i="6" s="1"/>
  <c r="D43" i="6"/>
  <c r="D26" i="6"/>
  <c r="E17" i="6"/>
  <c r="G20" i="5"/>
  <c r="H20" i="5"/>
  <c r="G19" i="5"/>
  <c r="H19" i="5" s="1"/>
  <c r="G22" i="5"/>
  <c r="H22" i="5"/>
  <c r="G23" i="5"/>
  <c r="H23" i="5"/>
  <c r="E20" i="12"/>
  <c r="E29" i="12"/>
  <c r="E30" i="12"/>
  <c r="G196" i="7"/>
  <c r="D21" i="8"/>
  <c r="E68" i="3"/>
  <c r="C94" i="12"/>
  <c r="B31" i="5"/>
  <c r="H31" i="5" s="1"/>
  <c r="I31" i="5" s="1"/>
  <c r="B30" i="5"/>
  <c r="G16" i="5"/>
  <c r="H16" i="5" s="1"/>
  <c r="G15" i="5"/>
  <c r="H15" i="5" s="1"/>
  <c r="D96" i="8"/>
  <c r="C96" i="8"/>
  <c r="B69" i="6"/>
  <c r="C93" i="3" s="1"/>
  <c r="E69" i="3"/>
  <c r="E70" i="3"/>
  <c r="E71" i="3"/>
  <c r="E72" i="3"/>
  <c r="E73" i="3"/>
  <c r="B21" i="8"/>
  <c r="C21" i="8"/>
  <c r="E10" i="8"/>
  <c r="E12" i="8"/>
  <c r="E16" i="8"/>
  <c r="E17" i="8"/>
  <c r="E18" i="8"/>
  <c r="E19" i="8"/>
  <c r="E20" i="8"/>
  <c r="E36" i="4"/>
  <c r="C127" i="3" s="1"/>
  <c r="D33" i="4"/>
  <c r="B60" i="6"/>
  <c r="E26" i="4"/>
  <c r="E16" i="4"/>
  <c r="G274" i="7"/>
  <c r="G278" i="7" s="1"/>
  <c r="C120" i="3" s="1"/>
  <c r="E67" i="22"/>
  <c r="E14" i="8"/>
  <c r="G240" i="7"/>
  <c r="X147" i="23"/>
  <c r="D66" i="22"/>
  <c r="D68" i="22"/>
  <c r="H35" i="6"/>
  <c r="G33" i="7" s="1"/>
  <c r="H33" i="6"/>
  <c r="H34" i="5"/>
  <c r="I34" i="5"/>
  <c r="H37" i="5"/>
  <c r="I37" i="5" s="1"/>
  <c r="G31" i="7"/>
  <c r="D17" i="6"/>
  <c r="F12" i="6"/>
  <c r="H12" i="6" s="1"/>
  <c r="G14" i="7" s="1"/>
  <c r="F11" i="6"/>
  <c r="H11" i="6" s="1"/>
  <c r="G13" i="7" s="1"/>
  <c r="F14" i="6"/>
  <c r="E48" i="3" s="1"/>
  <c r="F15" i="6"/>
  <c r="E49" i="3" s="1"/>
  <c r="F10" i="6"/>
  <c r="E44" i="3" s="1"/>
  <c r="E47" i="3"/>
  <c r="B70" i="6" l="1"/>
  <c r="C92" i="3"/>
  <c r="C111" i="3"/>
  <c r="C96" i="3"/>
  <c r="E74" i="3"/>
  <c r="H10" i="6"/>
  <c r="E45" i="3"/>
  <c r="H14" i="6"/>
  <c r="G16" i="7" s="1"/>
  <c r="E46" i="3"/>
  <c r="H30" i="5"/>
  <c r="I30" i="5" s="1"/>
  <c r="D128" i="15"/>
  <c r="C144" i="3" s="1"/>
  <c r="G12" i="7"/>
  <c r="G30" i="7"/>
  <c r="H36" i="6"/>
  <c r="G37" i="7"/>
  <c r="F43" i="6"/>
  <c r="H44" i="6" s="1"/>
  <c r="E68" i="22"/>
  <c r="E70" i="22"/>
  <c r="E69" i="22"/>
  <c r="F17" i="6"/>
  <c r="E50" i="3" s="1"/>
  <c r="E62" i="22"/>
  <c r="D61" i="22"/>
  <c r="C113" i="3"/>
  <c r="D70" i="22"/>
  <c r="D62" i="22"/>
  <c r="E21" i="8"/>
  <c r="H15" i="6"/>
  <c r="G17" i="7" s="1"/>
  <c r="H29" i="5"/>
  <c r="I29" i="5" s="1"/>
  <c r="C95" i="3"/>
  <c r="G75" i="7"/>
  <c r="D106" i="3"/>
  <c r="F121" i="15"/>
  <c r="G260" i="7"/>
  <c r="E25" i="4" s="1"/>
  <c r="E28" i="4" s="1"/>
  <c r="G35" i="7"/>
  <c r="T119" i="23"/>
  <c r="C112" i="3"/>
  <c r="C121" i="3"/>
  <c r="G28" i="7"/>
  <c r="G42" i="7"/>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F45" i="3" s="1"/>
  <c r="G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G85" i="7"/>
  <c r="E102" i="3"/>
  <c r="E106" i="3" s="1"/>
  <c r="D139" i="15" l="1"/>
  <c r="G19" i="7"/>
  <c r="G44" i="7" s="1"/>
  <c r="G63" i="7" s="1"/>
  <c r="G144" i="7" s="1"/>
  <c r="E18" i="4" s="1"/>
  <c r="E21" i="4" s="1"/>
  <c r="E23" i="4" s="1"/>
  <c r="E44" i="4" s="1"/>
  <c r="C17" i="3" s="1"/>
  <c r="C137" i="3"/>
  <c r="F128" i="15"/>
  <c r="H17" i="6"/>
  <c r="H27" i="6" s="1"/>
  <c r="H46" i="6" s="1"/>
  <c r="F123" i="15"/>
  <c r="C114" i="3"/>
  <c r="C139" i="3"/>
  <c r="F129" i="15"/>
  <c r="C147" i="3"/>
  <c r="D141" i="15"/>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F139" i="15" l="1"/>
  <c r="C34" i="3"/>
  <c r="D32" i="4"/>
  <c r="E35" i="4" s="1"/>
  <c r="E38" i="4" s="1"/>
  <c r="C153" i="3"/>
  <c r="F14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8"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6"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6"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14"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15"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8"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8"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8"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8"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8"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8"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8"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8"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8"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8"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8"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8"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8"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8"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8"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20"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21"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24"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6"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<sst xmlns="http://schemas.openxmlformats.org/spreadsheetml/2006/main" count="1340" uniqueCount="813">
  <si>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</si>
  <si>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</si>
  <si>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</si>
  <si>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</si>
  <si>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</si>
  <si>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</si>
  <si>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</si>
  <si>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</si>
  <si>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</si>
  <si>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</si>
  <si>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</si>
  <si>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</si>
  <si>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</si>
  <si>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</si>
  <si>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</si>
  <si>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</si>
  <si>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</si>
  <si>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</si>
  <si>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</si>
  <si>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</si>
  <si>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</si>
  <si>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</si>
  <si>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</si>
  <si>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</si>
  <si>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</si>
  <si>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</si>
  <si>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</si>
  <si>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</si>
  <si>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</si>
  <si>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</si>
  <si>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</si>
  <si>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</si>
  <si>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</si>
  <si>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</si>
  <si>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</si>
  <si>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</si>
  <si>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</si>
  <si>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</si>
  <si>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</si>
  <si>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</si>
  <si>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</si>
  <si>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</si>
  <si>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</si>
  <si>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</si>
  <si>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</si>
  <si>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</si>
  <si>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</si>
  <si>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</si>
  <si>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</si>
  <si>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</si>
  <si>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</si>
  <si>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</si>
  <si>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</si>
  <si>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</si>
  <si>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</si>
  <si>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</si>
  <si>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</si>
  <si>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</si>
  <si>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</si>
  <si>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</si>
  <si>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</si>
  <si>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</si>
  <si>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</si>
  <si>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</si>
  <si>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</si>
  <si>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</si>
  <si>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</si>
  <si>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</si>
  <si>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</si>
  <si>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</si>
  <si>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</si>
  <si>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</si>
  <si>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</si>
  <si>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</si>
  <si>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</si>
  <si>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</si>
  <si>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</si>
  <si>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</si>
  <si>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</si>
  <si>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</si>
  <si>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</si>
  <si>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</si>
  <si>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</si>
  <si>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</si>
  <si>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</si>
  <si>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</si>
  <si>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</si>
  <si>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</si>
  <si>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</si>
  <si>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</si>
  <si>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</si>
  <si>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</si>
  <si>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</si>
  <si>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</si>
  <si>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</si>
  <si>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</si>
  <si>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</si>
  <si>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</si>
  <si>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</si>
  <si>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</si>
  <si>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</si>
  <si>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</si>
  <si>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</si>
  <si>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</si>
  <si>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</si>
  <si>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</si>
  <si>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</si>
  <si>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</si>
  <si>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</si>
  <si>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</si>
  <si>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</si>
  <si>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</si>
  <si>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</si>
  <si>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</si>
  <si>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</si>
  <si>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</si>
  <si>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</si>
  <si>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</si>
  <si>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</si>
  <si>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</si>
  <si>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</si>
  <si>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</si>
  <si>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</si>
  <si>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</si>
  <si>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</si>
  <si>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</si>
  <si>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</si>
  <si>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</si>
  <si>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</si>
  <si>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</si>
  <si>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</si>
  <si>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</si>
  <si>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</si>
  <si>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</si>
  <si>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</si>
  <si>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</si>
  <si>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</si>
  <si>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</si>
  <si>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</si>
  <si>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</si>
  <si>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</si>
  <si>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</si>
  <si>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</si>
  <si>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</si>
  <si>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</si>
  <si>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</si>
  <si>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</si>
  <si>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</si>
  <si>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</si>
  <si>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</si>
  <si>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</si>
  <si>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</si>
  <si>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</si>
  <si>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</si>
  <si>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</si>
  <si>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</si>
  <si>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</si>
  <si>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</si>
  <si>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</si>
  <si>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</si>
  <si>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</si>
  <si>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</si>
  <si>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</si>
  <si>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</si>
  <si>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</si>
  <si>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</si>
  <si>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</si>
  <si>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</si>
  <si>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</si>
  <si>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</si>
  <si>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</si>
  <si>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</si>
  <si>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</si>
  <si>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</si>
  <si>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</si>
  <si>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</si>
  <si>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</si>
  <si>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</si>
  <si>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</si>
  <si>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</si>
  <si>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</si>
  <si>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</si>
  <si>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</si>
  <si>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</si>
  <si>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</si>
  <si>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</si>
  <si>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</si>
  <si>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</si>
  <si>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</si>
  <si>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</si>
  <si>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</si>
  <si>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</si>
  <si>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</si>
  <si>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</si>
  <si>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</si>
  <si>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</si>
  <si>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</si>
  <si>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</si>
  <si>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</si>
  <si>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</si>
  <si>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</si>
  <si>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</si>
  <si>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</si>
  <si>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</si>
  <si>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</si>
  <si>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</si>
  <si>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</si>
  <si>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</si>
  <si>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</si>
  <si>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</si>
  <si>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</si>
  <si>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</si>
  <si>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</si>
  <si>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</si>
  <si>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</si>
  <si>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</si>
  <si>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</si>
  <si>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</si>
  <si>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</si>
  <si>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</si>
  <si>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</si>
  <si>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</si>
  <si>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</si>
  <si>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</si>
  <si>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</si>
  <si>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</si>
  <si>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</si>
  <si>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</si>
  <si>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</si>
  <si>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</si>
  <si>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</si>
  <si>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</si>
  <si>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</si>
  <si>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</si>
  <si>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</si>
  <si>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</si>
  <si>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</si>
  <si>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</si>
  <si>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</si>
  <si>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</si>
  <si>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</si>
  <si>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</si>
  <si>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</si>
  <si>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</si>
  <si>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</si>
  <si>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</si>
  <si>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</si>
  <si>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</si>
  <si>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</si>
  <si>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</si>
  <si>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</si>
  <si>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</si>
  <si>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</si>
  <si>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</si>
  <si>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</si>
  <si>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</si>
  <si>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</si>
  <si>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</si>
  <si>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</si>
  <si>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</si>
  <si>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</si>
  <si>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</si>
  <si>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</si>
  <si>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</si>
  <si>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</si>
  <si>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</si>
  <si>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</si>
  <si>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</si>
  <si>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</si>
  <si>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</si>
  <si>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</si>
  <si>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</si>
  <si>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</si>
  <si>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</si>
  <si>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</si>
  <si>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</si>
  <si>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</si>
  <si>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</si>
  <si>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</si>
  <si>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</si>
  <si>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</si>
  <si>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</si>
  <si>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</si>
  <si>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</si>
  <si>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</si>
  <si>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</si>
  <si>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</si>
  <si>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</si>
  <si>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</si>
  <si>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</si>
  <si>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</si>
  <si>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</si>
  <si>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</si>
  <si>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</si>
  <si>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</si>
  <si>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</si>
  <si>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</si>
  <si>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</si>
  <si>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</si>
  <si>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</si>
  <si>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</si>
  <si>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</si>
  <si>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</si>
  <si>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</si>
  <si>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</si>
  <si>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</si>
  <si>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</si>
  <si>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</si>
  <si>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</si>
  <si>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</si>
  <si>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</si>
  <si>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</si>
  <si>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</si>
  <si>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</si>
  <si>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</si>
  <si>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</si>
  <si>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</si>
  <si>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</si>
  <si>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</si>
  <si>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</si>
  <si>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</si>
  <si>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</si>
  <si>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</si>
  <si>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</si>
  <si>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</si>
  <si>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</si>
  <si>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</si>
  <si>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</si>
  <si>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</si>
  <si>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</si>
  <si>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</si>
  <si>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</si>
  <si>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</si>
  <si>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</si>
  <si>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</si>
  <si>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</si>
  <si>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</si>
  <si>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</si>
  <si>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</si>
  <si>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</si>
  <si>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</si>
  <si>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</si>
  <si>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</si>
  <si>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</si>
  <si>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</si>
  <si>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</si>
  <si>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</si>
  <si>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</si>
  <si>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</si>
  <si>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</si>
  <si>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</si>
  <si>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</si>
  <si>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</si>
  <si>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</si>
  <si>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</si>
  <si>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</si>
  <si>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</si>
  <si>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</si>
  <si>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</si>
  <si>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</si>
  <si>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</si>
  <si>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</si>
  <si>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</si>
  <si>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</si>
  <si>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</si>
  <si>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</si>
  <si>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</si>
  <si>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</si>
  <si>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</si>
  <si>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</si>
  <si>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</si>
  <si>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</si>
  <si>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</si>
  <si>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</si>
  <si>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</si>
  <si>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</si>
  <si>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</si>
  <si>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</si>
  <si>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</si>
  <si>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</si>
  <si>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</si>
  <si>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</si>
  <si>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</si>
  <si>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</si>
  <si>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</si>
  <si>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</si>
  <si>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</si>
  <si>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</si>
  <si>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</si>
  <si>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</si>
  <si>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</si>
  <si>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</si>
  <si>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</si>
  <si>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</si>
  <si>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</si>
  <si>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</si>
  <si>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</si>
  <si>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</si>
  <si>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</si>
  <si>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</si>
  <si>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</si>
  <si>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</si>
  <si>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</si>
  <si>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</si>
  <si>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</si>
  <si>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</si>
  <si>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</si>
  <si>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</si>
  <si>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</si>
  <si>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</si>
  <si>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</si>
  <si>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</si>
  <si>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</si>
  <si>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</si>
  <si>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</si>
  <si>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</si>
  <si>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</si>
  <si>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</si>
  <si>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</si>
  <si>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</si>
  <si>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</si>
  <si>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</si>
  <si>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</si>
  <si>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</si>
  <si>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</si>
  <si>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</si>
  <si>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</si>
  <si>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</si>
  <si>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</si>
  <si>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</si>
  <si>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</si>
  <si>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</si>
  <si>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</si>
  <si>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</si>
  <si>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</si>
  <si>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</si>
  <si>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</si>
  <si>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</si>
  <si>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</si>
  <si>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</si>
  <si>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</si>
  <si>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</si>
  <si>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</si>
  <si>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</si>
  <si>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</si>
  <si>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</si>
  <si>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</si>
  <si>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</si>
  <si>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</si>
  <si>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</si>
  <si>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</si>
  <si>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</si>
  <si>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</si>
  <si>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</si>
  <si>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</si>
  <si>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</si>
  <si>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</si>
  <si>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</si>
  <si>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</si>
  <si>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</si>
  <si>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</si>
  <si>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</si>
  <si>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</si>
  <si>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</si>
  <si>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</si>
  <si>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</si>
  <si>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</si>
  <si>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</si>
  <si>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</si>
  <si>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</si>
  <si>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</si>
  <si>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</si>
  <si>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</si>
  <si>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</si>
  <si>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</si>
  <si>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</si>
  <si>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</si>
  <si>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</si>
  <si>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</si>
  <si>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</si>
  <si>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</si>
  <si>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</si>
  <si>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</si>
  <si>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</si>
  <si>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</si>
  <si>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</si>
  <si>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</si>
  <si>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</si>
  <si>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</si>
  <si>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</si>
  <si>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</si>
  <si>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</si>
  <si>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</si>
  <si>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</si>
  <si>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</si>
  <si>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</si>
  <si>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</si>
  <si>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</si>
  <si>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</si>
  <si>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</si>
  <si>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</si>
  <si>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</si>
  <si>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</si>
  <si>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</si>
  <si>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</si>
  <si>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</si>
  <si>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</si>
  <si>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</si>
  <si>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</si>
  <si>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</si>
  <si>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</si>
  <si>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</si>
  <si>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</si>
  <si>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</si>
  <si>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</si>
  <si>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</si>
  <si>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</si>
  <si>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</si>
  <si>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</si>
  <si>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</si>
  <si>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</si>
  <si>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</si>
  <si>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</si>
  <si>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</si>
  <si>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</si>
  <si>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</si>
  <si>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</si>
  <si>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</si>
  <si>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</si>
  <si>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</si>
  <si>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</si>
  <si>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</si>
  <si>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</si>
  <si>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</si>
  <si>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</si>
  <si>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</si>
  <si>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</si>
  <si>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</si>
  <si>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</si>
  <si>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</si>
  <si>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</si>
  <si>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</si>
  <si>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</si>
  <si>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</si>
  <si>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</si>
  <si>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</si>
  <si>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</si>
  <si>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</si>
  <si>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</si>
  <si>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</si>
  <si>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</si>
  <si>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</si>
  <si>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</si>
  <si>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</si>
  <si>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</si>
  <si>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</si>
  <si>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</si>
  <si>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</si>
  <si>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</si>
  <si>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</si>
  <si>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</si>
  <si>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</si>
  <si>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</si>
  <si>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</si>
  <si>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</si>
  <si>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</si>
  <si>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</si>
  <si>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</si>
  <si>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</si>
  <si>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</si>
  <si>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</si>
  <si>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</si>
  <si>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</si>
  <si>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</si>
  <si>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</si>
  <si>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</si>
  <si>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</si>
  <si>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</si>
  <si>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</si>
  <si>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</si>
  <si>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</si>
  <si>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</si>
  <si>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</si>
  <si>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</si>
  <si>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</si>
  <si>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</si>
  <si>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</si>
  <si>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</si>
  <si>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</si>
  <si>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</si>
  <si>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</si>
  <si>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</si>
  <si>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</si>
  <si>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</si>
  <si>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</si>
  <si>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</si>
  <si>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</si>
  <si>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</si>
  <si>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</si>
  <si>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</si>
  <si>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</si>
  <si>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</si>
  <si>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</si>
  <si>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</si>
  <si>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</si>
  <si>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</si>
  <si>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</si>
  <si>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</si>
  <si>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</si>
  <si>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</si>
  <si>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</si>
  <si>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</si>
  <si>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</si>
  <si>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</si>
  <si>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</si>
  <si>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</si>
  <si>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</si>
  <si>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</si>
  <si>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</si>
  <si>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</si>
  <si>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</si>
  <si>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</si>
  <si>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</si>
  <si>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</si>
  <si>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</si>
  <si>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</si>
  <si>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</si>
  <si>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</si>
  <si>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</si>
  <si>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</si>
  <si>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</si>
  <si>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</si>
  <si>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</si>
  <si>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</si>
  <si>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</si>
  <si>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</si>
  <si>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</si>
  <si>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</si>
  <si>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</si>
  <si>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</si>
  <si>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</si>
  <si>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</si>
  <si>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</si>
  <si>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</si>
  <si>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</si>
  <si>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</si>
  <si>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</si>
  <si>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</si>
  <si>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</si>
  <si>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</si>
  <si>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</si>
  <si>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</si>
  <si>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</si>
  <si>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</si>
  <si>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</si>
  <si>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</si>
  <si>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</si>
  <si>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</si>
  <si>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</si>
  <si>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</si>
  <si>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</si>
  <si>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</si>
  <si>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</si>
  <si>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</si>
  <si>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</si>
  <si>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</si>
  <si>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</si>
  <si>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</si>
  <si>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</si>
  <si>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</si>
  <si>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</si>
  <si>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</si>
  <si>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</si>
  <si>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</si>
  <si>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</si>
  <si>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</si>
  <si>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</si>
  <si>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</si>
  <si>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</si>
  <si>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</si>
  <si>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</si>
  <si>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</si>
  <si>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</si>
  <si>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</si>
  <si>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</si>
  <si>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</si>
  <si>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</si>
  <si>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</si>
  <si>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</si>
  <si>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</si>
  <si>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</si>
  <si>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</si>
  <si>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</si>
  <si>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</si>
  <si>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</si>
  <si>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</si>
  <si>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</si>
  <si>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</si>
  <si>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</si>
  <si>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</si>
  <si>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</si>
  <si>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</si>
  <si>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</si>
  <si>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</si>
  <si>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</si>
  <si>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</si>
  <si>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</si>
  <si>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</si>
  <si>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</si>
  <si>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</si>
  <si>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</si>
  <si>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</si>
  <si>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</si>
  <si>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</si>
  <si>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</si>
  <si>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</si>
  <si>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</si>
  <si>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</si>
  <si>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</si>
  <si>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</si>
  <si>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</si>
  <si>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</si>
  <si>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</si>
  <si>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</si>
  <si>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</si>
  <si>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Auxiliary</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</si>
  <si>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</si>
  <si>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</si>
  <si>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</si>
  <si>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</si>
  <si>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</si>
  <si>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</si>
  <si>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</si>
  <si>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</si>
  <si>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</si>
  <si>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</si>
  <si>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</si>
  <si>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</si>
  <si>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</si>
  <si>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</si>
  <si>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</si>
  <si>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</si>
  <si>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</si>
  <si>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</si>
  <si>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</si>
  <si>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</si>
  <si>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</si>
  <si>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</si>
  <si>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</si>
  <si>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</si>
  <si>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</si>
  <si>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</si>
  <si>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</si>
  <si>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</si>
  <si>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</si>
  <si>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</si>
  <si>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</si>
  <si>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</si>
  <si>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</si>
  <si>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</si>
  <si>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</si>
  <si>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</si>
  <si>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</si>
  <si>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</si>
  <si>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</si>
  <si>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</si>
  <si>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</si>
  <si>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</si>
  <si>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</si>
  <si>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</si>
  <si>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</si>
  <si>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</si>
  <si>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</si>
  <si>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</si>
  <si>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</si>
  <si>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</si>
  <si>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</si>
  <si>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</si>
  <si>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</si>
  <si>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</si>
  <si>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</si>
  <si>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</si>
  <si>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</si>
  <si>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</si>
  <si>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</si>
  <si>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</si>
  <si>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</si>
  <si>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</si>
  <si>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</si>
  <si>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</si>
  <si>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</si>
  <si>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</si>
  <si>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</si>
  <si>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</si>
  <si>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</si>
  <si>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</si>
  <si>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</si>
  <si>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</si>
  <si>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</si>
  <si>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</si>
  <si>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</si>
  <si>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</si>
  <si>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</si>
  <si>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</si>
  <si>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</si>
  <si>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</si>
  <si>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</si>
  <si>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Grant Matching Funds</t>
  </si>
  <si>
    <t xml:space="preserve">            Unrestricted General</t>
  </si>
  <si>
    <t>Restricted</t>
  </si>
  <si>
    <t>Unrestricted General</t>
  </si>
  <si>
    <t>The credit hours have been adjusted to reflect the College's latest enrollment</t>
  </si>
  <si>
    <t>estimates based on current registration trends.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</si>
</sst>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7" applyNumberFormat="0" applyAlignment="0" applyProtection="0"/>
    <xf numFmtId="0" fontId="87" fillId="44" borderId="140"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4"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5"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6"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7" applyNumberFormat="0" applyAlignment="0" applyProtection="0"/>
    <xf numFmtId="0" fontId="94" fillId="0" borderId="139"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1" applyNumberFormat="0" applyFont="0" applyAlignment="0" applyProtection="0"/>
    <xf numFmtId="0" fontId="64" fillId="45" borderId="141" applyNumberFormat="0" applyFont="0" applyAlignment="0" applyProtection="0"/>
    <xf numFmtId="0" fontId="64" fillId="45" borderId="141" applyNumberFormat="0" applyFont="0" applyAlignment="0" applyProtection="0"/>
    <xf numFmtId="0" fontId="64" fillId="45" borderId="141" applyNumberFormat="0" applyFont="0" applyAlignment="0" applyProtection="0"/>
    <xf numFmtId="0" fontId="96" fillId="43" borderId="13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2"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28" fillId="7" borderId="143" applyNumberFormat="0" applyAlignment="0" applyProtection="0"/>
    <xf numFmtId="0" fontId="28" fillId="7" borderId="143" applyNumberFormat="0" applyAlignment="0" applyProtection="0"/>
    <xf numFmtId="0" fontId="50" fillId="7" borderId="143" applyNumberFormat="0" applyAlignment="0" applyProtection="0"/>
    <xf numFmtId="0" fontId="50" fillId="7" borderId="143" applyNumberFormat="0" applyAlignment="0" applyProtection="0"/>
    <xf numFmtId="0" fontId="50" fillId="7" borderId="143" applyNumberFormat="0" applyAlignment="0" applyProtection="0"/>
    <xf numFmtId="0" fontId="28" fillId="7" borderId="143" applyNumberFormat="0" applyAlignment="0" applyProtection="0"/>
    <xf numFmtId="0" fontId="50" fillId="7" borderId="143" applyNumberFormat="0" applyAlignment="0" applyProtection="0"/>
    <xf numFmtId="0" fontId="28" fillId="7" borderId="143" applyNumberFormat="0" applyAlignment="0" applyProtection="0"/>
    <xf numFmtId="0" fontId="30"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43" fillId="20" borderId="143" applyNumberFormat="0" applyAlignment="0" applyProtection="0"/>
    <xf numFmtId="0" fontId="43" fillId="20" borderId="143" applyNumberFormat="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50" fillId="7" borderId="143" applyNumberFormat="0" applyAlignment="0" applyProtection="0"/>
    <xf numFmtId="0" fontId="28" fillId="7" borderId="143" applyNumberFormat="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50" fillId="7" borderId="143" applyNumberFormat="0" applyAlignment="0" applyProtection="0"/>
    <xf numFmtId="0" fontId="28" fillId="7" borderId="143" applyNumberFormat="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5" xfId="0" applyNumberFormat="1" applyFont="1" applyFill="1" applyBorder="1"/>
    <xf numFmtId="3" fontId="72" fillId="36" borderId="156"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4"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2"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4"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5"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0"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7" xfId="0" applyFont="1" applyFill="1" applyBorder="1" applyAlignment="1">
      <alignment vertical="center"/>
    </xf>
    <xf numFmtId="0" fontId="151" fillId="0" borderId="166"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2"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59"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1" xfId="0" applyNumberFormat="1" applyFont="1" applyFill="1" applyBorder="1"/>
    <xf numFmtId="0" fontId="151" fillId="0" borderId="168" xfId="0" applyFont="1" applyFill="1" applyBorder="1" applyAlignment="1">
      <alignment vertical="center"/>
    </xf>
    <xf numFmtId="0" fontId="74" fillId="0" borderId="19" xfId="0" applyFont="1" applyFill="1" applyBorder="1"/>
    <xf numFmtId="0" fontId="72" fillId="0" borderId="169"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7" xfId="0" applyNumberFormat="1" applyFont="1" applyFill="1" applyBorder="1"/>
    <xf numFmtId="168" fontId="105" fillId="32" borderId="158"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3"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4"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49"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2"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1" xfId="0" applyNumberFormat="1" applyFont="1" applyBorder="1" applyProtection="1"/>
    <xf numFmtId="37" fontId="100" fillId="0" borderId="171" xfId="0" applyNumberFormat="1" applyFont="1" applyFill="1" applyBorder="1" applyProtection="1"/>
    <xf numFmtId="37" fontId="108" fillId="0" borderId="171" xfId="0" applyNumberFormat="1" applyFont="1" applyBorder="1" applyProtection="1"/>
    <xf numFmtId="37" fontId="129" fillId="0" borderId="171" xfId="0" applyNumberFormat="1" applyFont="1" applyBorder="1" applyProtection="1"/>
    <xf numFmtId="37" fontId="129" fillId="0" borderId="0" xfId="0" applyNumberFormat="1" applyFont="1" applyBorder="1" applyProtection="1"/>
    <xf numFmtId="37" fontId="100" fillId="24" borderId="171"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1"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1" xfId="0" applyNumberFormat="1" applyFont="1" applyBorder="1" applyAlignment="1" applyProtection="1">
      <alignment horizontal="fill"/>
    </xf>
    <xf numFmtId="37" fontId="100" fillId="25" borderId="171" xfId="0" applyNumberFormat="1" applyFont="1" applyFill="1" applyBorder="1" applyProtection="1"/>
    <xf numFmtId="0" fontId="108" fillId="0" borderId="171" xfId="0" applyFont="1" applyBorder="1" applyProtection="1"/>
    <xf numFmtId="37" fontId="108" fillId="0" borderId="172"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3" xfId="0" applyNumberFormat="1" applyFont="1" applyFill="1" applyBorder="1" applyProtection="1"/>
    <xf numFmtId="37" fontId="108" fillId="0" borderId="175" xfId="0" applyNumberFormat="1" applyFont="1" applyBorder="1" applyProtection="1"/>
    <xf numFmtId="37" fontId="108" fillId="0" borderId="174" xfId="0" applyNumberFormat="1" applyFont="1" applyBorder="1" applyProtection="1"/>
    <xf numFmtId="37" fontId="108" fillId="0" borderId="174" xfId="0" applyNumberFormat="1" applyFont="1" applyBorder="1" applyAlignment="1" applyProtection="1">
      <alignment horizontal="center" wrapText="1"/>
    </xf>
    <xf numFmtId="37" fontId="108" fillId="0" borderId="170"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7" xfId="0" applyNumberFormat="1" applyFont="1" applyBorder="1" applyAlignment="1" applyProtection="1">
      <alignment horizontal="right"/>
    </xf>
    <xf numFmtId="5" fontId="130" fillId="75" borderId="173" xfId="0" applyNumberFormat="1" applyFont="1" applyFill="1" applyBorder="1" applyProtection="1"/>
    <xf numFmtId="37" fontId="108" fillId="0" borderId="178" xfId="0" applyNumberFormat="1" applyFont="1" applyBorder="1" applyProtection="1"/>
    <xf numFmtId="37" fontId="100" fillId="0" borderId="179" xfId="0" applyNumberFormat="1" applyFont="1" applyBorder="1" applyProtection="1"/>
    <xf numFmtId="37" fontId="100" fillId="0" borderId="180" xfId="0" applyNumberFormat="1" applyFont="1" applyBorder="1" applyAlignment="1" applyProtection="1">
      <alignment horizontal="right"/>
    </xf>
    <xf numFmtId="5" fontId="108" fillId="75" borderId="180" xfId="0" applyNumberFormat="1" applyFont="1" applyFill="1" applyBorder="1" applyProtection="1"/>
    <xf numFmtId="5" fontId="130" fillId="75" borderId="181"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5" xfId="0" applyNumberFormat="1" applyFont="1" applyFill="1" applyBorder="1" applyProtection="1"/>
    <xf numFmtId="37" fontId="100" fillId="30" borderId="174" xfId="0" applyNumberFormat="1" applyFont="1" applyFill="1" applyBorder="1" applyProtection="1"/>
    <xf numFmtId="37" fontId="100" fillId="30" borderId="176" xfId="0" applyNumberFormat="1" applyFont="1" applyFill="1" applyBorder="1" applyProtection="1"/>
    <xf numFmtId="37" fontId="100" fillId="30" borderId="170"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2" xfId="0" applyFont="1" applyFill="1" applyBorder="1" applyProtection="1"/>
    <xf numFmtId="0" fontId="72" fillId="0" borderId="182" xfId="0" applyFont="1" applyBorder="1"/>
    <xf numFmtId="0" fontId="72" fillId="0" borderId="182" xfId="0" applyFont="1" applyBorder="1" applyAlignment="1">
      <alignment horizontal="center"/>
    </xf>
    <xf numFmtId="3" fontId="156" fillId="32" borderId="182" xfId="17654" applyNumberFormat="1" applyFont="1" applyFill="1" applyBorder="1" applyAlignment="1" applyProtection="1">
      <alignment horizontal="right"/>
      <protection locked="0"/>
    </xf>
    <xf numFmtId="4" fontId="72" fillId="0" borderId="182" xfId="0" applyNumberFormat="1" applyFont="1" applyBorder="1"/>
    <xf numFmtId="168" fontId="72" fillId="0" borderId="182"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4" xfId="0" applyFont="1" applyFill="1" applyBorder="1" applyAlignment="1">
      <alignment horizontal="center"/>
    </xf>
    <xf numFmtId="166" fontId="72" fillId="32" borderId="185" xfId="0" applyNumberFormat="1" applyFont="1" applyFill="1" applyBorder="1"/>
    <xf numFmtId="166" fontId="72" fillId="36" borderId="184" xfId="0" applyNumberFormat="1" applyFont="1" applyFill="1" applyBorder="1"/>
    <xf numFmtId="4" fontId="72" fillId="0" borderId="184" xfId="181" applyNumberFormat="1" applyFont="1" applyBorder="1" applyProtection="1"/>
    <xf numFmtId="37" fontId="100" fillId="0" borderId="186" xfId="0" applyNumberFormat="1" applyFont="1" applyBorder="1" applyProtection="1"/>
    <xf numFmtId="37" fontId="100" fillId="0" borderId="187" xfId="0" applyNumberFormat="1" applyFont="1" applyBorder="1" applyAlignment="1" applyProtection="1">
      <alignment horizontal="right"/>
    </xf>
    <xf numFmtId="37" fontId="100" fillId="0" borderId="188" xfId="0" applyNumberFormat="1" applyFont="1" applyBorder="1" applyProtection="1"/>
    <xf numFmtId="0" fontId="100" fillId="0" borderId="186" xfId="0" applyFont="1" applyBorder="1" applyProtection="1"/>
    <xf numFmtId="0" fontId="100" fillId="0" borderId="187" xfId="0" applyFont="1" applyBorder="1" applyAlignment="1" applyProtection="1">
      <alignment horizontal="right"/>
    </xf>
    <xf numFmtId="37" fontId="108" fillId="0" borderId="189" xfId="0" applyNumberFormat="1" applyFont="1" applyBorder="1" applyAlignment="1" applyProtection="1">
      <alignment horizontal="fill"/>
    </xf>
    <xf numFmtId="37" fontId="108" fillId="24" borderId="189" xfId="0" applyNumberFormat="1" applyFont="1" applyFill="1" applyBorder="1" applyAlignment="1" applyProtection="1">
      <alignment horizontal="fill"/>
    </xf>
    <xf numFmtId="37" fontId="108" fillId="24" borderId="190" xfId="0" applyNumberFormat="1" applyFont="1" applyFill="1" applyBorder="1" applyAlignment="1" applyProtection="1">
      <alignment horizontal="fill"/>
    </xf>
    <xf numFmtId="170" fontId="74" fillId="32" borderId="186" xfId="181" applyNumberFormat="1" applyFont="1" applyFill="1" applyBorder="1"/>
    <xf numFmtId="170" fontId="74" fillId="0" borderId="186" xfId="181" applyNumberFormat="1" applyFont="1" applyFill="1" applyBorder="1"/>
    <xf numFmtId="0" fontId="74" fillId="0" borderId="186" xfId="0" applyFont="1" applyBorder="1" applyAlignment="1" applyProtection="1">
      <alignment horizontal="center" wrapText="1"/>
    </xf>
    <xf numFmtId="3" fontId="160" fillId="32" borderId="186" xfId="182" applyNumberFormat="1" applyFont="1" applyFill="1" applyBorder="1" applyProtection="1">
      <protection locked="0"/>
    </xf>
    <xf numFmtId="5" fontId="72" fillId="0" borderId="186" xfId="181" applyNumberFormat="1" applyFont="1" applyFill="1" applyBorder="1" applyProtection="1"/>
    <xf numFmtId="5" fontId="72" fillId="0" borderId="186" xfId="181" applyNumberFormat="1" applyFont="1" applyBorder="1" applyProtection="1"/>
    <xf numFmtId="5" fontId="72" fillId="0" borderId="186" xfId="181" quotePrefix="1" applyNumberFormat="1" applyFont="1" applyFill="1" applyBorder="1" applyProtection="1"/>
    <xf numFmtId="5" fontId="72" fillId="0" borderId="186" xfId="0" applyNumberFormat="1" applyFont="1" applyBorder="1" applyProtection="1"/>
    <xf numFmtId="10" fontId="74" fillId="0" borderId="186" xfId="3292" applyNumberFormat="1" applyFont="1" applyBorder="1" applyProtection="1"/>
    <xf numFmtId="0" fontId="74" fillId="0" borderId="186" xfId="0" applyFont="1" applyBorder="1" applyProtection="1"/>
    <xf numFmtId="165" fontId="72" fillId="0" borderId="186" xfId="192" applyNumberFormat="1" applyFont="1" applyBorder="1" applyProtection="1"/>
    <xf numFmtId="37" fontId="100" fillId="0" borderId="189"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1"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3" xfId="0" applyFont="1" applyFill="1" applyBorder="1" applyAlignment="1">
      <alignment horizontal="center"/>
    </xf>
    <xf numFmtId="166" fontId="72" fillId="70" borderId="191" xfId="0" applyNumberFormat="1" applyFont="1" applyFill="1" applyBorder="1"/>
    <xf numFmtId="166" fontId="72" fillId="32" borderId="191" xfId="0" applyNumberFormat="1" applyFont="1" applyFill="1" applyBorder="1"/>
    <xf numFmtId="166" fontId="78" fillId="32" borderId="193" xfId="17654" applyNumberFormat="1" applyFont="1" applyFill="1" applyBorder="1" applyAlignment="1"/>
    <xf numFmtId="4" fontId="156" fillId="32" borderId="193" xfId="0" applyNumberFormat="1" applyFont="1" applyFill="1" applyBorder="1" applyProtection="1">
      <protection locked="0"/>
    </xf>
    <xf numFmtId="0" fontId="72" fillId="0" borderId="193" xfId="0" applyFont="1" applyBorder="1"/>
    <xf numFmtId="0" fontId="72" fillId="0" borderId="193" xfId="0" applyFont="1" applyBorder="1" applyAlignment="1">
      <alignment horizontal="center"/>
    </xf>
    <xf numFmtId="4" fontId="72" fillId="0" borderId="193" xfId="0" applyNumberFormat="1" applyFont="1" applyBorder="1"/>
    <xf numFmtId="3" fontId="72" fillId="0" borderId="193" xfId="0" applyNumberFormat="1" applyFont="1" applyBorder="1"/>
    <xf numFmtId="0" fontId="156" fillId="32" borderId="193" xfId="0" applyFont="1" applyFill="1" applyBorder="1" applyProtection="1">
      <protection locked="0"/>
    </xf>
    <xf numFmtId="3" fontId="156" fillId="32" borderId="193" xfId="0" applyNumberFormat="1" applyFont="1" applyFill="1" applyBorder="1" applyAlignment="1" applyProtection="1">
      <alignment horizontal="right"/>
      <protection locked="0"/>
    </xf>
    <xf numFmtId="0" fontId="100" fillId="0" borderId="192" xfId="0" applyFont="1" applyBorder="1"/>
    <xf numFmtId="37" fontId="100" fillId="0" borderId="196" xfId="0" applyNumberFormat="1" applyFont="1" applyBorder="1" applyProtection="1"/>
    <xf numFmtId="37" fontId="100" fillId="30" borderId="192" xfId="0" applyNumberFormat="1" applyFont="1" applyFill="1" applyBorder="1" applyProtection="1"/>
    <xf numFmtId="0" fontId="106" fillId="0" borderId="192"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9" xfId="181" applyNumberFormat="1" applyFont="1" applyBorder="1" applyProtection="1"/>
    <xf numFmtId="0" fontId="105" fillId="0" borderId="0" xfId="49346" applyFont="1" applyAlignment="1">
      <alignment wrapText="1"/>
    </xf>
    <xf numFmtId="166" fontId="72" fillId="32" borderId="200" xfId="0" applyNumberFormat="1" applyFont="1" applyFill="1" applyBorder="1"/>
    <xf numFmtId="171" fontId="72" fillId="32" borderId="200" xfId="182" applyNumberFormat="1" applyFont="1" applyFill="1" applyBorder="1"/>
    <xf numFmtId="37" fontId="157" fillId="33" borderId="201"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09" xfId="0" applyNumberFormat="1" applyFont="1" applyFill="1" applyBorder="1"/>
    <xf numFmtId="166" fontId="72" fillId="36" borderId="202" xfId="0" applyNumberFormat="1" applyFont="1" applyFill="1" applyBorder="1"/>
    <xf numFmtId="166" fontId="72" fillId="32" borderId="209" xfId="0" applyNumberFormat="1" applyFont="1" applyFill="1" applyBorder="1"/>
    <xf numFmtId="169" fontId="72" fillId="32" borderId="210" xfId="17654" applyNumberFormat="1" applyFont="1" applyFill="1" applyBorder="1"/>
    <xf numFmtId="171" fontId="72" fillId="32" borderId="209" xfId="17654" applyNumberFormat="1" applyFont="1" applyFill="1" applyBorder="1"/>
    <xf numFmtId="171" fontId="72" fillId="32" borderId="209" xfId="182" applyNumberFormat="1" applyFont="1" applyFill="1" applyBorder="1"/>
    <xf numFmtId="166" fontId="72" fillId="36" borderId="211" xfId="0" applyNumberFormat="1" applyFont="1" applyFill="1" applyBorder="1"/>
    <xf numFmtId="0" fontId="100" fillId="0" borderId="211" xfId="0" applyFont="1" applyBorder="1" applyAlignment="1">
      <alignment horizontal="center"/>
    </xf>
    <xf numFmtId="37" fontId="100" fillId="75" borderId="207" xfId="0" applyNumberFormat="1" applyFont="1" applyFill="1" applyBorder="1" applyAlignment="1" applyProtection="1">
      <alignment horizontal="right"/>
    </xf>
    <xf numFmtId="37" fontId="100" fillId="0" borderId="198" xfId="0" applyNumberFormat="1" applyFont="1" applyBorder="1" applyAlignment="1" applyProtection="1">
      <alignment horizontal="right"/>
    </xf>
    <xf numFmtId="37" fontId="129" fillId="24" borderId="198" xfId="0" applyNumberFormat="1" applyFont="1" applyFill="1" applyBorder="1" applyProtection="1"/>
    <xf numFmtId="5" fontId="108" fillId="75" borderId="218" xfId="0" applyNumberFormat="1" applyFont="1" applyFill="1" applyBorder="1" applyProtection="1"/>
    <xf numFmtId="0" fontId="72" fillId="32" borderId="222" xfId="495" applyFont="1" applyFill="1" applyBorder="1" applyAlignment="1">
      <alignment horizontal="center" wrapText="1"/>
    </xf>
    <xf numFmtId="3" fontId="72" fillId="32" borderId="223" xfId="181" applyNumberFormat="1" applyFont="1" applyFill="1" applyBorder="1"/>
    <xf numFmtId="3" fontId="72" fillId="36" borderId="223" xfId="0" applyNumberFormat="1" applyFont="1" applyFill="1" applyBorder="1" applyAlignment="1" applyProtection="1">
      <alignment horizontal="right"/>
    </xf>
    <xf numFmtId="0" fontId="72" fillId="32" borderId="223" xfId="495" applyFont="1" applyFill="1" applyBorder="1" applyAlignment="1">
      <alignment horizontal="center" wrapText="1"/>
    </xf>
    <xf numFmtId="168" fontId="72" fillId="32" borderId="222" xfId="0" applyNumberFormat="1" applyFont="1" applyFill="1" applyBorder="1" applyAlignment="1"/>
    <xf numFmtId="0" fontId="72" fillId="0" borderId="226" xfId="0" applyFont="1" applyFill="1" applyBorder="1"/>
    <xf numFmtId="0" fontId="72" fillId="0" borderId="227" xfId="0" applyFont="1" applyFill="1" applyBorder="1"/>
    <xf numFmtId="0" fontId="72" fillId="78" borderId="227" xfId="0" applyFont="1" applyFill="1" applyBorder="1"/>
    <xf numFmtId="3" fontId="74" fillId="0" borderId="225" xfId="0" applyNumberFormat="1" applyFont="1" applyFill="1" applyBorder="1" applyAlignment="1">
      <alignment horizontal="center"/>
    </xf>
    <xf numFmtId="166" fontId="72" fillId="36" borderId="228" xfId="0" applyNumberFormat="1" applyFont="1" applyFill="1" applyBorder="1"/>
    <xf numFmtId="166" fontId="72" fillId="36" borderId="222" xfId="0" applyNumberFormat="1" applyFont="1" applyFill="1" applyBorder="1"/>
    <xf numFmtId="0" fontId="72" fillId="0" borderId="222" xfId="0" applyFont="1" applyFill="1" applyBorder="1"/>
    <xf numFmtId="171" fontId="72" fillId="32" borderId="206" xfId="182" applyNumberFormat="1" applyFont="1" applyFill="1" applyBorder="1"/>
    <xf numFmtId="166" fontId="72" fillId="36" borderId="223" xfId="0" applyNumberFormat="1" applyFont="1" applyFill="1" applyBorder="1"/>
    <xf numFmtId="169" fontId="78" fillId="32" borderId="223" xfId="17654" applyNumberFormat="1" applyFont="1" applyFill="1" applyBorder="1" applyAlignment="1"/>
    <xf numFmtId="166" fontId="72" fillId="32" borderId="223" xfId="182" applyNumberFormat="1" applyFont="1" applyFill="1" applyBorder="1"/>
    <xf numFmtId="166" fontId="78" fillId="32" borderId="223" xfId="17654" applyNumberFormat="1" applyFont="1" applyFill="1" applyBorder="1" applyAlignment="1"/>
    <xf numFmtId="0" fontId="72" fillId="0" borderId="223" xfId="0" applyFont="1" applyFill="1" applyBorder="1"/>
    <xf numFmtId="0" fontId="72" fillId="0" borderId="225" xfId="0" applyFont="1" applyFill="1" applyBorder="1"/>
    <xf numFmtId="169" fontId="72" fillId="32" borderId="229" xfId="17654" applyNumberFormat="1" applyFont="1" applyFill="1" applyBorder="1"/>
    <xf numFmtId="171" fontId="72" fillId="32" borderId="230" xfId="17654" applyNumberFormat="1" applyFont="1" applyFill="1" applyBorder="1"/>
    <xf numFmtId="166" fontId="72" fillId="36" borderId="231" xfId="0" applyNumberFormat="1" applyFont="1" applyFill="1" applyBorder="1"/>
    <xf numFmtId="171" fontId="72" fillId="32" borderId="232" xfId="182" applyNumberFormat="1" applyFont="1" applyFill="1" applyBorder="1"/>
    <xf numFmtId="171" fontId="72" fillId="32" borderId="233" xfId="182" applyNumberFormat="1" applyFont="1" applyFill="1" applyBorder="1"/>
    <xf numFmtId="166" fontId="72" fillId="36" borderId="225" xfId="0" applyNumberFormat="1" applyFont="1" applyFill="1" applyBorder="1"/>
    <xf numFmtId="171" fontId="72" fillId="32" borderId="230" xfId="182" applyNumberFormat="1" applyFont="1" applyFill="1" applyBorder="1"/>
    <xf numFmtId="166" fontId="72" fillId="36" borderId="234" xfId="0" applyNumberFormat="1" applyFont="1" applyFill="1" applyBorder="1"/>
    <xf numFmtId="166" fontId="72" fillId="32" borderId="225" xfId="182" applyNumberFormat="1" applyFont="1" applyFill="1" applyBorder="1"/>
    <xf numFmtId="0" fontId="76" fillId="0" borderId="235" xfId="0" quotePrefix="1" applyFont="1" applyBorder="1" applyAlignment="1" applyProtection="1">
      <alignment horizontal="left"/>
    </xf>
    <xf numFmtId="3" fontId="78" fillId="0" borderId="236" xfId="181" quotePrefix="1" applyNumberFormat="1" applyFont="1" applyFill="1" applyBorder="1" applyAlignment="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0" fontId="72" fillId="0" borderId="239" xfId="0" applyFont="1" applyBorder="1" applyProtection="1"/>
    <xf numFmtId="3" fontId="78" fillId="0" borderId="240" xfId="181" applyNumberFormat="1" applyFont="1" applyFill="1" applyBorder="1" applyAlignment="1" applyProtection="1"/>
    <xf numFmtId="3" fontId="78" fillId="0" borderId="241" xfId="181" applyNumberFormat="1" applyFont="1" applyBorder="1" applyProtection="1"/>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46" xfId="3292" applyNumberFormat="1" applyFont="1" applyBorder="1" applyAlignment="1" applyProtection="1">
      <alignment horizontal="right"/>
    </xf>
    <xf numFmtId="3" fontId="78" fillId="0" borderId="247" xfId="181" applyNumberFormat="1" applyFont="1" applyBorder="1" applyAlignment="1" applyProtection="1"/>
    <xf numFmtId="10" fontId="78" fillId="0" borderId="241"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3" fontId="78" fillId="0" borderId="249" xfId="181" applyNumberFormat="1" applyFont="1" applyBorder="1" applyProtection="1"/>
    <xf numFmtId="3" fontId="78" fillId="0" borderId="250" xfId="181" applyNumberFormat="1" applyFont="1" applyBorder="1" applyAlignment="1" applyProtection="1"/>
    <xf numFmtId="3" fontId="78" fillId="0" borderId="250" xfId="181" applyNumberFormat="1" applyFont="1" applyBorder="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0" fontId="76" fillId="0" borderId="235" xfId="0" applyFont="1" applyFill="1" applyBorder="1" applyProtection="1"/>
    <xf numFmtId="0" fontId="76" fillId="0" borderId="252" xfId="0" applyFont="1" applyFill="1" applyBorder="1" applyProtection="1"/>
    <xf numFmtId="37" fontId="78" fillId="0" borderId="253" xfId="0" applyNumberFormat="1" applyFont="1" applyBorder="1" applyAlignment="1" applyProtection="1">
      <alignment horizontal="left"/>
    </xf>
    <xf numFmtId="3" fontId="78" fillId="0" borderId="254" xfId="181" applyNumberFormat="1" applyFont="1" applyBorder="1" applyAlignment="1" applyProtection="1">
      <alignment horizontal="right"/>
    </xf>
    <xf numFmtId="37" fontId="120" fillId="0" borderId="253" xfId="0" applyNumberFormat="1" applyFont="1" applyBorder="1" applyAlignment="1" applyProtection="1">
      <alignment horizontal="right"/>
    </xf>
    <xf numFmtId="37" fontId="78" fillId="0" borderId="253" xfId="0" applyNumberFormat="1" applyFont="1" applyBorder="1" applyProtection="1"/>
    <xf numFmtId="0" fontId="71" fillId="0" borderId="235" xfId="0" applyNumberFormat="1" applyFont="1" applyBorder="1" applyProtection="1"/>
    <xf numFmtId="0" fontId="71" fillId="0" borderId="235" xfId="0" applyFont="1" applyBorder="1" applyProtection="1"/>
    <xf numFmtId="0" fontId="74" fillId="0" borderId="235" xfId="0" applyFont="1" applyBorder="1" applyProtection="1"/>
    <xf numFmtId="37" fontId="78" fillId="0" borderId="235" xfId="0" quotePrefix="1" applyNumberFormat="1" applyFont="1" applyFill="1" applyBorder="1" applyProtection="1"/>
    <xf numFmtId="37" fontId="74" fillId="0" borderId="235" xfId="0" applyNumberFormat="1" applyFont="1" applyFill="1" applyBorder="1" applyProtection="1"/>
    <xf numFmtId="37" fontId="72" fillId="0" borderId="255" xfId="0" applyNumberFormat="1" applyFont="1" applyBorder="1" applyProtection="1"/>
    <xf numFmtId="37" fontId="74" fillId="0" borderId="252" xfId="0" applyNumberFormat="1" applyFont="1" applyBorder="1" applyProtection="1"/>
    <xf numFmtId="37" fontId="74" fillId="0" borderId="235" xfId="0" applyNumberFormat="1" applyFont="1" applyBorder="1" applyProtection="1"/>
    <xf numFmtId="4" fontId="156" fillId="32" borderId="222" xfId="0" applyNumberFormat="1" applyFont="1" applyFill="1" applyBorder="1" applyProtection="1">
      <protection locked="0"/>
    </xf>
    <xf numFmtId="4" fontId="72" fillId="0" borderId="222" xfId="181" applyNumberFormat="1" applyFont="1" applyBorder="1" applyProtection="1"/>
    <xf numFmtId="4" fontId="72" fillId="0" borderId="231" xfId="181"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8" fillId="0" borderId="223" xfId="0" applyNumberFormat="1" applyFont="1" applyBorder="1" applyProtection="1"/>
    <xf numFmtId="4" fontId="149" fillId="0" borderId="223" xfId="0" applyNumberFormat="1" applyFont="1" applyBorder="1" applyProtection="1"/>
    <xf numFmtId="4" fontId="72" fillId="0" borderId="222" xfId="181" applyNumberFormat="1" applyFont="1" applyFill="1" applyBorder="1" applyProtection="1"/>
    <xf numFmtId="4" fontId="149" fillId="0" borderId="225" xfId="0" applyNumberFormat="1" applyFont="1" applyFill="1" applyBorder="1" applyProtection="1"/>
    <xf numFmtId="4" fontId="72" fillId="0" borderId="231" xfId="181" applyNumberFormat="1" applyFont="1" applyFill="1" applyBorder="1" applyProtection="1"/>
    <xf numFmtId="4" fontId="72" fillId="0" borderId="225" xfId="181" applyNumberFormat="1" applyFont="1" applyFill="1" applyBorder="1" applyProtection="1"/>
    <xf numFmtId="3" fontId="156" fillId="32" borderId="256" xfId="0" applyNumberFormat="1" applyFont="1" applyFill="1" applyBorder="1" applyAlignment="1" applyProtection="1">
      <alignment horizontal="right"/>
      <protection locked="0"/>
    </xf>
    <xf numFmtId="0" fontId="72" fillId="0" borderId="256" xfId="0" applyFont="1" applyBorder="1"/>
    <xf numFmtId="0" fontId="72" fillId="0" borderId="256" xfId="0" applyFont="1" applyBorder="1" applyAlignment="1">
      <alignment horizontal="center"/>
    </xf>
    <xf numFmtId="4" fontId="72" fillId="0" borderId="256" xfId="0" applyNumberFormat="1" applyFont="1" applyBorder="1"/>
    <xf numFmtId="3" fontId="72" fillId="0" borderId="256" xfId="0" applyNumberFormat="1" applyFont="1" applyBorder="1"/>
    <xf numFmtId="3" fontId="156" fillId="32" borderId="257"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3" fontId="156" fillId="32" borderId="258" xfId="0" applyNumberFormat="1" applyFont="1" applyFill="1" applyBorder="1" applyAlignment="1" applyProtection="1">
      <alignment horizontal="right"/>
      <protection locked="0"/>
    </xf>
    <xf numFmtId="4" fontId="72" fillId="0" borderId="258" xfId="0" applyNumberFormat="1" applyFont="1" applyBorder="1"/>
    <xf numFmtId="3" fontId="72" fillId="0" borderId="258" xfId="0" applyNumberFormat="1" applyFont="1" applyBorder="1"/>
    <xf numFmtId="0" fontId="72" fillId="0" borderId="222" xfId="0" applyFont="1" applyBorder="1"/>
    <xf numFmtId="0" fontId="72" fillId="0" borderId="222" xfId="0" applyFont="1" applyBorder="1" applyAlignment="1">
      <alignment horizontal="center"/>
    </xf>
    <xf numFmtId="4" fontId="72" fillId="0" borderId="222" xfId="0" applyNumberFormat="1" applyFont="1" applyBorder="1"/>
    <xf numFmtId="168" fontId="72" fillId="0" borderId="222"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3" fontId="72" fillId="0" borderId="223" xfId="0" applyNumberFormat="1" applyFont="1" applyBorder="1"/>
    <xf numFmtId="0" fontId="74" fillId="0" borderId="225" xfId="0" applyFont="1" applyFill="1" applyBorder="1"/>
    <xf numFmtId="3" fontId="74" fillId="0" borderId="225" xfId="0" applyNumberFormat="1" applyFont="1" applyFill="1" applyBorder="1"/>
    <xf numFmtId="4" fontId="74" fillId="0" borderId="225" xfId="0" applyNumberFormat="1" applyFont="1" applyFill="1" applyBorder="1"/>
    <xf numFmtId="168" fontId="74" fillId="0" borderId="225" xfId="0" applyNumberFormat="1" applyFont="1" applyFill="1" applyBorder="1"/>
    <xf numFmtId="3" fontId="156" fillId="32" borderId="223" xfId="0" applyNumberFormat="1" applyFont="1" applyFill="1" applyBorder="1" applyAlignment="1" applyProtection="1">
      <alignment horizontal="right"/>
      <protection locked="0"/>
    </xf>
    <xf numFmtId="0" fontId="72" fillId="0" borderId="225" xfId="0" applyFont="1" applyBorder="1"/>
    <xf numFmtId="0" fontId="72" fillId="0" borderId="225" xfId="0" applyFont="1" applyBorder="1" applyAlignment="1">
      <alignment horizontal="center"/>
    </xf>
    <xf numFmtId="3" fontId="156" fillId="32" borderId="225" xfId="0" applyNumberFormat="1" applyFont="1" applyFill="1" applyBorder="1" applyAlignment="1" applyProtection="1">
      <alignment horizontal="right"/>
      <protection locked="0"/>
    </xf>
    <xf numFmtId="4" fontId="72" fillId="0" borderId="225" xfId="0" applyNumberFormat="1" applyFont="1" applyBorder="1"/>
    <xf numFmtId="3" fontId="72" fillId="0" borderId="225" xfId="0" applyNumberFormat="1" applyFont="1" applyBorder="1"/>
    <xf numFmtId="0" fontId="156" fillId="32" borderId="222" xfId="0" applyFont="1" applyFill="1" applyBorder="1" applyProtection="1">
      <protection locked="0"/>
    </xf>
    <xf numFmtId="0" fontId="156" fillId="32" borderId="223" xfId="0" applyFont="1" applyFill="1" applyBorder="1" applyProtection="1">
      <protection locked="0"/>
    </xf>
    <xf numFmtId="0" fontId="100" fillId="0" borderId="223" xfId="0" applyFont="1" applyBorder="1"/>
    <xf numFmtId="0" fontId="100" fillId="0" borderId="223" xfId="0" applyFont="1" applyBorder="1" applyAlignment="1">
      <alignment horizontal="center"/>
    </xf>
    <xf numFmtId="0" fontId="108" fillId="0" borderId="225" xfId="0" applyFont="1" applyBorder="1"/>
    <xf numFmtId="0" fontId="108" fillId="0" borderId="225" xfId="0" applyFont="1" applyFill="1" applyBorder="1"/>
    <xf numFmtId="168" fontId="108" fillId="0" borderId="225" xfId="0" applyNumberFormat="1" applyFont="1" applyFill="1" applyBorder="1"/>
    <xf numFmtId="3" fontId="157" fillId="32" borderId="223" xfId="0" applyNumberFormat="1" applyFont="1" applyFill="1" applyBorder="1" applyProtection="1">
      <protection locked="0"/>
    </xf>
    <xf numFmtId="168" fontId="130" fillId="75" borderId="259" xfId="0" applyNumberFormat="1" applyFont="1" applyFill="1" applyBorder="1" applyAlignment="1" applyProtection="1">
      <alignment horizontal="right"/>
    </xf>
    <xf numFmtId="5" fontId="130" fillId="75" borderId="259" xfId="0" applyNumberFormat="1" applyFont="1" applyFill="1" applyBorder="1" applyAlignment="1" applyProtection="1">
      <alignment horizontal="right"/>
    </xf>
    <xf numFmtId="5" fontId="130" fillId="30" borderId="260" xfId="0" quotePrefix="1" applyNumberFormat="1" applyFont="1" applyFill="1" applyBorder="1" applyAlignment="1" applyProtection="1">
      <alignment horizontal="right"/>
    </xf>
    <xf numFmtId="37" fontId="100" fillId="24" borderId="261"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37" fontId="100" fillId="30" borderId="206" xfId="0" applyNumberFormat="1" applyFont="1" applyFill="1" applyBorder="1" applyAlignment="1" applyProtection="1">
      <alignment horizontal="right"/>
    </xf>
    <xf numFmtId="37" fontId="100" fillId="0" borderId="262" xfId="0" applyNumberFormat="1" applyFont="1" applyBorder="1" applyProtection="1"/>
    <xf numFmtId="37" fontId="100" fillId="24" borderId="206" xfId="0"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47" xfId="0" applyNumberFormat="1" applyFont="1" applyFill="1" applyBorder="1" applyAlignment="1" applyProtection="1">
      <alignment horizontal="right"/>
    </xf>
    <xf numFmtId="37" fontId="129" fillId="75" borderId="206" xfId="0" applyNumberFormat="1" applyFont="1" applyFill="1" applyBorder="1" applyAlignment="1" applyProtection="1">
      <alignment horizontal="right"/>
    </xf>
    <xf numFmtId="37" fontId="129" fillId="24" borderId="263" xfId="0" applyNumberFormat="1" applyFont="1" applyFill="1" applyBorder="1" applyAlignment="1" applyProtection="1">
      <alignment horizontal="right"/>
    </xf>
    <xf numFmtId="37" fontId="129" fillId="75" borderId="267" xfId="0" applyNumberFormat="1" applyFont="1" applyFill="1" applyBorder="1" applyAlignment="1" applyProtection="1">
      <alignment horizontal="right"/>
    </xf>
    <xf numFmtId="37" fontId="108" fillId="0" borderId="268" xfId="0" applyNumberFormat="1" applyFont="1" applyBorder="1" applyProtection="1"/>
    <xf numFmtId="37" fontId="100" fillId="0" borderId="235" xfId="0" applyNumberFormat="1" applyFont="1" applyBorder="1" applyProtection="1"/>
    <xf numFmtId="37" fontId="100" fillId="0" borderId="247" xfId="0" applyNumberFormat="1" applyFont="1" applyBorder="1" applyAlignment="1" applyProtection="1">
      <alignment horizontal="right"/>
    </xf>
    <xf numFmtId="37" fontId="108" fillId="0" borderId="262" xfId="0" applyNumberFormat="1" applyFont="1" applyBorder="1" applyProtection="1"/>
    <xf numFmtId="5" fontId="157" fillId="33" borderId="247" xfId="0" applyNumberFormat="1" applyFont="1" applyFill="1" applyBorder="1" applyAlignment="1" applyProtection="1">
      <alignment horizontal="right"/>
      <protection locked="0"/>
    </xf>
    <xf numFmtId="37" fontId="129" fillId="75" borderId="219" xfId="0" applyNumberFormat="1" applyFont="1" applyFill="1" applyBorder="1" applyProtection="1"/>
    <xf numFmtId="37" fontId="129" fillId="24" borderId="263" xfId="0" applyNumberFormat="1" applyFont="1" applyFill="1" applyBorder="1" applyProtection="1"/>
    <xf numFmtId="37" fontId="108" fillId="30" borderId="269" xfId="0" applyNumberFormat="1" applyFont="1" applyFill="1" applyBorder="1" applyProtection="1"/>
    <xf numFmtId="37" fontId="129" fillId="75" borderId="267" xfId="0" applyNumberFormat="1" applyFont="1" applyFill="1" applyBorder="1" applyProtection="1"/>
    <xf numFmtId="37" fontId="100" fillId="75" borderId="267" xfId="0" applyNumberFormat="1" applyFont="1" applyFill="1" applyBorder="1" applyProtection="1"/>
    <xf numFmtId="37" fontId="100" fillId="0" borderId="263" xfId="0" applyNumberFormat="1" applyFont="1" applyFill="1" applyBorder="1" applyProtection="1"/>
    <xf numFmtId="0" fontId="100" fillId="0" borderId="216" xfId="0" applyFont="1" applyBorder="1" applyProtection="1"/>
    <xf numFmtId="0" fontId="100" fillId="0" borderId="217" xfId="0" applyFont="1" applyBorder="1" applyProtection="1"/>
    <xf numFmtId="0" fontId="100" fillId="0" borderId="213" xfId="0" applyFont="1" applyBorder="1" applyAlignment="1" applyProtection="1">
      <alignment horizontal="right"/>
    </xf>
    <xf numFmtId="37" fontId="100" fillId="24" borderId="215" xfId="0" applyNumberFormat="1" applyFont="1" applyFill="1" applyBorder="1" applyProtection="1"/>
    <xf numFmtId="37" fontId="100" fillId="75" borderId="273" xfId="0" applyNumberFormat="1" applyFont="1" applyFill="1" applyBorder="1" applyProtection="1"/>
    <xf numFmtId="37" fontId="100" fillId="24" borderId="263" xfId="0" applyNumberFormat="1" applyFont="1" applyFill="1" applyBorder="1" applyProtection="1"/>
    <xf numFmtId="5" fontId="108" fillId="75" borderId="215" xfId="0" applyNumberFormat="1" applyFont="1" applyFill="1" applyBorder="1" applyProtection="1"/>
    <xf numFmtId="0" fontId="106" fillId="0" borderId="274" xfId="0" applyFont="1" applyBorder="1"/>
    <xf numFmtId="0" fontId="106" fillId="0" borderId="275" xfId="0" applyFont="1" applyBorder="1"/>
    <xf numFmtId="0" fontId="106" fillId="0" borderId="275" xfId="0" applyFont="1" applyBorder="1" applyAlignment="1">
      <alignment horizontal="center"/>
    </xf>
    <xf numFmtId="3" fontId="158" fillId="32" borderId="276" xfId="0" applyNumberFormat="1" applyFont="1" applyFill="1" applyBorder="1" applyProtection="1">
      <protection locked="0"/>
    </xf>
    <xf numFmtId="3" fontId="106" fillId="0" borderId="276" xfId="0" applyNumberFormat="1" applyFont="1" applyBorder="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8" fillId="32" borderId="279" xfId="0" applyNumberFormat="1" applyFont="1" applyFill="1" applyBorder="1" applyProtection="1">
      <protection locked="0"/>
    </xf>
    <xf numFmtId="3" fontId="106" fillId="0" borderId="279" xfId="0" applyNumberFormat="1" applyFont="1" applyBorder="1"/>
    <xf numFmtId="0" fontId="106" fillId="0" borderId="276" xfId="0" applyFont="1" applyBorder="1" applyAlignment="1">
      <alignment horizontal="center"/>
    </xf>
    <xf numFmtId="0" fontId="106" fillId="0" borderId="279" xfId="0" applyFont="1" applyBorder="1" applyAlignment="1">
      <alignment horizontal="center"/>
    </xf>
    <xf numFmtId="0" fontId="106" fillId="76" borderId="276" xfId="0" applyFont="1" applyFill="1" applyBorder="1"/>
    <xf numFmtId="0" fontId="106" fillId="0" borderId="280" xfId="0" applyFont="1" applyBorder="1"/>
    <xf numFmtId="0" fontId="106" fillId="76" borderId="279" xfId="0" applyFont="1" applyFill="1" applyBorder="1"/>
    <xf numFmtId="0" fontId="145" fillId="0" borderId="267" xfId="663" applyFont="1" applyFill="1" applyBorder="1" applyAlignment="1" applyProtection="1">
      <alignment horizontal="center" wrapText="1"/>
    </xf>
    <xf numFmtId="0" fontId="145" fillId="0" borderId="281" xfId="663" applyFont="1" applyFill="1" applyBorder="1" applyAlignment="1" applyProtection="1">
      <alignment horizontal="center" wrapText="1"/>
    </xf>
    <xf numFmtId="9" fontId="126" fillId="0" borderId="267" xfId="663" applyNumberFormat="1" applyFont="1" applyFill="1" applyBorder="1" applyAlignment="1">
      <alignment horizontal="center" wrapText="1"/>
    </xf>
    <xf numFmtId="9" fontId="145" fillId="0" borderId="281" xfId="663" applyNumberFormat="1" applyFont="1" applyFill="1" applyBorder="1" applyAlignment="1" applyProtection="1">
      <alignment horizontal="center" wrapText="1"/>
    </xf>
    <xf numFmtId="0" fontId="124" fillId="0" borderId="283" xfId="663" applyFont="1" applyFill="1" applyBorder="1" applyProtection="1"/>
    <xf numFmtId="44" fontId="109" fillId="0" borderId="282" xfId="378" applyFont="1" applyFill="1" applyBorder="1" applyProtection="1"/>
    <xf numFmtId="44" fontId="109" fillId="0" borderId="284" xfId="378" applyFont="1" applyFill="1" applyBorder="1" applyProtection="1"/>
    <xf numFmtId="0" fontId="109" fillId="0" borderId="283" xfId="663" applyFont="1" applyFill="1" applyBorder="1" applyProtection="1"/>
    <xf numFmtId="44" fontId="109" fillId="0" borderId="267" xfId="378" applyFont="1" applyFill="1" applyBorder="1" applyProtection="1"/>
    <xf numFmtId="44" fontId="109" fillId="0" borderId="281" xfId="378" applyFont="1" applyFill="1" applyBorder="1" applyProtection="1"/>
    <xf numFmtId="0" fontId="109" fillId="0" borderId="283" xfId="663" applyFont="1" applyFill="1" applyBorder="1" applyAlignment="1" applyProtection="1">
      <alignment horizontal="left"/>
    </xf>
    <xf numFmtId="0" fontId="109" fillId="0" borderId="285" xfId="663" applyFont="1" applyFill="1" applyBorder="1" applyProtection="1"/>
    <xf numFmtId="0" fontId="124" fillId="0" borderId="267" xfId="663" applyFont="1" applyFill="1" applyBorder="1"/>
    <xf numFmtId="0" fontId="124" fillId="0" borderId="281" xfId="663" applyFont="1" applyFill="1" applyBorder="1"/>
    <xf numFmtId="0" fontId="145" fillId="0" borderId="282"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0" fontId="124" fillId="0" borderId="285" xfId="663" applyFont="1" applyFill="1" applyBorder="1" applyProtection="1"/>
    <xf numFmtId="0" fontId="109" fillId="0" borderId="285" xfId="663" applyFont="1" applyFill="1" applyBorder="1" applyAlignment="1" applyProtection="1">
      <alignment horizontal="left"/>
    </xf>
    <xf numFmtId="0" fontId="109" fillId="0" borderId="286" xfId="663" applyFont="1" applyFill="1" applyBorder="1" applyProtection="1"/>
    <xf numFmtId="44" fontId="109" fillId="0" borderId="287" xfId="378" applyFont="1" applyFill="1" applyBorder="1" applyProtection="1"/>
    <xf numFmtId="44" fontId="109" fillId="0" borderId="288" xfId="378" applyFont="1" applyFill="1" applyBorder="1" applyProtection="1"/>
    <xf numFmtId="0" fontId="145" fillId="0" borderId="289" xfId="663" applyFont="1" applyFill="1" applyBorder="1" applyAlignment="1" applyProtection="1">
      <alignment horizontal="center" wrapText="1"/>
    </xf>
    <xf numFmtId="9" fontId="145" fillId="0" borderId="289" xfId="663" applyNumberFormat="1" applyFont="1" applyFill="1" applyBorder="1" applyAlignment="1" applyProtection="1">
      <alignment horizontal="center" wrapText="1"/>
    </xf>
    <xf numFmtId="0" fontId="124" fillId="0" borderId="290" xfId="663" applyFont="1" applyFill="1" applyBorder="1" applyProtection="1"/>
    <xf numFmtId="44" fontId="109" fillId="0" borderId="289" xfId="378" applyFont="1" applyFill="1" applyBorder="1" applyProtection="1"/>
    <xf numFmtId="0" fontId="109" fillId="0" borderId="290" xfId="663" applyFont="1" applyFill="1" applyBorder="1" applyProtection="1"/>
    <xf numFmtId="0" fontId="109" fillId="0" borderId="290" xfId="663" applyFont="1" applyFill="1" applyBorder="1" applyAlignment="1" applyProtection="1">
      <alignment horizontal="left"/>
    </xf>
    <xf numFmtId="0" fontId="124" fillId="0" borderId="289" xfId="663" applyFont="1" applyFill="1" applyBorder="1"/>
    <xf numFmtId="44" fontId="109" fillId="0" borderId="267" xfId="378" applyFont="1" applyFill="1" applyBorder="1" applyAlignment="1" applyProtection="1">
      <alignment horizontal="right"/>
    </xf>
    <xf numFmtId="44" fontId="109" fillId="0" borderId="289" xfId="378" applyFont="1" applyFill="1" applyBorder="1" applyAlignment="1" applyProtection="1">
      <alignment horizontal="right"/>
    </xf>
    <xf numFmtId="0" fontId="109" fillId="0" borderId="291" xfId="663" applyFont="1" applyFill="1" applyBorder="1" applyProtection="1"/>
    <xf numFmtId="44" fontId="109" fillId="0" borderId="292" xfId="378" applyFont="1" applyFill="1" applyBorder="1" applyAlignment="1" applyProtection="1">
      <alignment horizontal="right"/>
    </xf>
    <xf numFmtId="44" fontId="109" fillId="0" borderId="293" xfId="378" applyFont="1" applyFill="1" applyBorder="1" applyAlignment="1" applyProtection="1">
      <alignment horizontal="right"/>
    </xf>
    <xf numFmtId="44" fontId="109" fillId="0" borderId="267" xfId="378" quotePrefix="1" applyFont="1" applyFill="1" applyBorder="1" applyProtection="1"/>
    <xf numFmtId="44" fontId="109" fillId="0" borderId="292" xfId="378" applyFont="1" applyFill="1" applyBorder="1" applyProtection="1"/>
    <xf numFmtId="44" fontId="109" fillId="0" borderId="292" xfId="378" quotePrefix="1" applyFont="1" applyFill="1" applyBorder="1" applyProtection="1"/>
    <xf numFmtId="44" fontId="109" fillId="0" borderId="293" xfId="378" applyFont="1" applyFill="1" applyBorder="1" applyProtection="1"/>
    <xf numFmtId="44" fontId="109" fillId="0" borderId="289" xfId="378" quotePrefix="1" applyFont="1" applyFill="1" applyBorder="1" applyProtection="1"/>
    <xf numFmtId="0" fontId="78" fillId="27" borderId="294" xfId="663" applyFont="1" applyFill="1" applyBorder="1" applyAlignment="1" applyProtection="1">
      <alignment wrapText="1"/>
    </xf>
    <xf numFmtId="9" fontId="72" fillId="27" borderId="295" xfId="663" applyNumberFormat="1" applyFont="1" applyFill="1" applyBorder="1" applyAlignment="1" applyProtection="1">
      <alignment horizontal="center"/>
    </xf>
    <xf numFmtId="0" fontId="72" fillId="27" borderId="296" xfId="663" applyFont="1" applyFill="1" applyBorder="1" applyProtection="1"/>
    <xf numFmtId="0" fontId="78" fillId="28" borderId="294" xfId="663" applyFont="1" applyFill="1" applyBorder="1" applyAlignment="1" applyProtection="1">
      <alignment wrapText="1"/>
    </xf>
    <xf numFmtId="9" fontId="72" fillId="28" borderId="295" xfId="663" applyNumberFormat="1" applyFont="1" applyFill="1" applyBorder="1" applyAlignment="1" applyProtection="1">
      <alignment horizontal="center"/>
    </xf>
    <xf numFmtId="0" fontId="72" fillId="28" borderId="296" xfId="663" applyFont="1" applyFill="1" applyBorder="1" applyProtection="1"/>
    <xf numFmtId="0" fontId="78" fillId="27" borderId="294" xfId="663" applyFont="1" applyFill="1" applyBorder="1" applyProtection="1"/>
    <xf numFmtId="0" fontId="72" fillId="27" borderId="296" xfId="663" applyFont="1" applyFill="1" applyBorder="1" applyAlignment="1" applyProtection="1">
      <alignment wrapText="1"/>
    </xf>
    <xf numFmtId="0" fontId="72" fillId="28" borderId="296" xfId="663" applyFont="1" applyFill="1" applyBorder="1" applyAlignment="1" applyProtection="1">
      <alignment horizontal="left"/>
    </xf>
    <xf numFmtId="0" fontId="78" fillId="28" borderId="299" xfId="663" applyFont="1" applyFill="1" applyBorder="1" applyAlignment="1" applyProtection="1">
      <alignment wrapText="1"/>
    </xf>
    <xf numFmtId="9" fontId="72" fillId="28" borderId="300" xfId="663" applyNumberFormat="1" applyFont="1" applyFill="1" applyBorder="1" applyAlignment="1" applyProtection="1">
      <alignment horizontal="center"/>
    </xf>
    <xf numFmtId="0" fontId="72" fillId="28" borderId="301"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1" xfId="0" applyFont="1" applyFill="1" applyBorder="1" applyAlignment="1">
      <alignment horizontal="left"/>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6"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2"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4" xfId="0" applyNumberFormat="1" applyFont="1" applyFill="1" applyBorder="1" applyAlignment="1" applyProtection="1">
      <alignment horizontal="left"/>
    </xf>
    <xf numFmtId="37" fontId="108" fillId="30" borderId="192" xfId="0" applyNumberFormat="1" applyFont="1" applyFill="1" applyBorder="1" applyAlignment="1" applyProtection="1">
      <alignment horizontal="left"/>
    </xf>
    <xf numFmtId="37" fontId="108" fillId="30" borderId="206" xfId="0" applyNumberFormat="1" applyFont="1" applyFill="1" applyBorder="1" applyAlignment="1" applyProtection="1">
      <alignment horizontal="left"/>
    </xf>
    <xf numFmtId="37" fontId="108" fillId="30" borderId="264"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4"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270"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2"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8" xfId="0" applyFont="1" applyBorder="1" applyAlignment="1">
      <alignment wrapText="1"/>
    </xf>
    <xf numFmtId="0" fontId="126" fillId="0" borderId="183" xfId="0" applyFont="1" applyBorder="1" applyAlignment="1">
      <alignment horizontal="center"/>
    </xf>
    <xf numFmtId="0" fontId="126" fillId="0" borderId="282" xfId="0" applyFont="1" applyBorder="1" applyAlignment="1">
      <alignment horizontal="center"/>
    </xf>
    <xf numFmtId="0" fontId="125" fillId="0" borderId="0" xfId="0" applyFont="1" applyAlignment="1"/>
    <xf numFmtId="0" fontId="126" fillId="0" borderId="152" xfId="0" applyFont="1" applyBorder="1" applyAlignment="1">
      <alignment wrapText="1"/>
    </xf>
    <xf numFmtId="0" fontId="126" fillId="0" borderId="15" xfId="0" applyFont="1" applyBorder="1" applyAlignment="1">
      <alignment wrapText="1"/>
    </xf>
    <xf numFmtId="0" fontId="126" fillId="0" borderId="212" xfId="0" applyFont="1" applyBorder="1" applyAlignment="1">
      <alignment wrapText="1"/>
    </xf>
    <xf numFmtId="0" fontId="126" fillId="0" borderId="194" xfId="0" applyFont="1" applyBorder="1" applyAlignment="1">
      <alignment wrapText="1"/>
    </xf>
    <xf numFmtId="0" fontId="124" fillId="0" borderId="0" xfId="663" applyFont="1" applyAlignment="1">
      <alignment horizontal="left" wrapText="1"/>
    </xf>
    <xf numFmtId="0" fontId="125" fillId="0" borderId="195" xfId="0" applyFont="1" applyBorder="1" applyAlignment="1">
      <alignment wrapText="1"/>
    </xf>
    <xf numFmtId="0" fontId="125" fillId="0" borderId="60" xfId="0" applyFont="1" applyBorder="1" applyAlignment="1">
      <alignment wrapText="1"/>
    </xf>
    <xf numFmtId="0" fontId="125" fillId="0" borderId="208"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3" xfId="0" applyFont="1" applyBorder="1" applyAlignment="1">
      <alignment wrapText="1"/>
    </xf>
    <xf numFmtId="0" fontId="126" fillId="0" borderId="197"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8"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5" xfId="181" applyNumberFormat="1" applyFont="1" applyFill="1" applyBorder="1" applyAlignment="1">
      <alignment horizontal="right"/>
    </xf>
    <xf numFmtId="5" fontId="168" fillId="32" borderId="219" xfId="49334" applyNumberFormat="1" applyFont="1" applyFill="1" applyBorder="1" applyAlignment="1">
      <alignment horizontal="right"/>
    </xf>
    <xf numFmtId="165" fontId="72" fillId="32" borderId="290" xfId="181" applyNumberFormat="1" applyFont="1" applyFill="1" applyBorder="1" applyAlignment="1">
      <alignment horizontal="right"/>
    </xf>
    <xf numFmtId="165" fontId="168" fillId="32" borderId="220" xfId="49334" applyNumberFormat="1" applyFont="1" applyFill="1" applyBorder="1" applyAlignment="1">
      <alignment horizontal="right"/>
    </xf>
    <xf numFmtId="0" fontId="72" fillId="79" borderId="43" xfId="0" applyFont="1" applyFill="1" applyBorder="1"/>
    <xf numFmtId="0" fontId="72" fillId="79" borderId="221" xfId="0" applyFont="1" applyFill="1" applyBorder="1"/>
    <xf numFmtId="0" fontId="72" fillId="79" borderId="224" xfId="0" applyFont="1" applyFill="1" applyBorder="1"/>
    <xf numFmtId="0" fontId="72" fillId="79" borderId="192" xfId="0" applyFont="1" applyFill="1" applyBorder="1"/>
    <xf numFmtId="166" fontId="72" fillId="36" borderId="88" xfId="0" applyNumberFormat="1" applyFont="1" applyFill="1" applyBorder="1"/>
    <xf numFmtId="166" fontId="72" fillId="36" borderId="192" xfId="0" applyNumberFormat="1" applyFont="1" applyFill="1" applyBorder="1"/>
    <xf numFmtId="166" fontId="72" fillId="36" borderId="188"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4" xfId="0" applyFont="1" applyFill="1" applyBorder="1" applyAlignment="1">
      <alignment horizontal="center"/>
    </xf>
    <xf numFmtId="0" fontId="74" fillId="35" borderId="60" xfId="0" applyFont="1" applyFill="1" applyBorder="1" applyAlignment="1">
      <alignment horizontal="center"/>
    </xf>
    <xf numFmtId="0" fontId="74" fillId="35" borderId="150" xfId="0" applyFont="1" applyFill="1" applyBorder="1" applyAlignment="1">
      <alignment horizontal="center" wrapText="1"/>
    </xf>
    <xf numFmtId="0" fontId="74" fillId="35" borderId="195" xfId="0" applyFont="1" applyFill="1" applyBorder="1" applyAlignment="1">
      <alignment horizontal="center"/>
    </xf>
    <xf numFmtId="0" fontId="74" fillId="35" borderId="147"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8"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2" xfId="0" applyNumberFormat="1" applyFont="1" applyFill="1" applyBorder="1" applyProtection="1">
      <protection locked="0"/>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0" fontId="175" fillId="72" borderId="23" xfId="0" applyFont="1" applyFill="1" applyBorder="1" applyProtection="1"/>
    <xf numFmtId="4" fontId="161" fillId="32" borderId="194"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168" fontId="156" fillId="32" borderId="222"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4"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194" xfId="0" applyFont="1" applyFill="1" applyBorder="1" applyAlignment="1" applyProtection="1">
      <alignment horizontal="center"/>
      <protection locked="0"/>
    </xf>
    <xf numFmtId="0" fontId="162" fillId="32" borderId="184"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4" xfId="0" applyFont="1" applyBorder="1" applyAlignment="1"/>
    <xf numFmtId="0" fontId="106" fillId="0" borderId="192" xfId="0" applyFont="1" applyBorder="1" applyAlignment="1"/>
    <xf numFmtId="0" fontId="126" fillId="0" borderId="204" xfId="0" applyFont="1" applyBorder="1" applyAlignment="1">
      <alignment horizontal="centerContinuous" wrapText="1"/>
    </xf>
    <xf numFmtId="0" fontId="126" fillId="0" borderId="186" xfId="0" applyFont="1" applyBorder="1" applyAlignment="1">
      <alignment horizontal="centerContinuous" wrapText="1"/>
    </xf>
    <xf numFmtId="0" fontId="126" fillId="0" borderId="205"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199"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7" xfId="663" applyFont="1" applyBorder="1" applyAlignment="1" applyProtection="1">
      <alignment horizontal="centerContinuous"/>
    </xf>
    <xf numFmtId="0" fontId="75" fillId="0" borderId="271" xfId="663" applyFont="1" applyBorder="1" applyAlignment="1" applyProtection="1">
      <alignment horizontal="centerContinuous"/>
    </xf>
    <xf numFmtId="0" fontId="75" fillId="0" borderId="298"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1" xfId="663" applyNumberFormat="1" applyFont="1" applyBorder="1" applyAlignment="1" applyProtection="1">
      <alignment horizontal="centerContinuous"/>
    </xf>
    <xf numFmtId="0" fontId="72" fillId="0" borderId="298"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37" fontId="106" fillId="0" borderId="171" xfId="0" applyNumberFormat="1" applyFont="1" applyFill="1" applyBorder="1" applyProtection="1"/>
    <xf numFmtId="1" fontId="100" fillId="0" borderId="10" xfId="0" applyNumberFormat="1" applyFont="1" applyBorder="1" applyAlignment="1" applyProtection="1">
      <alignment horizontal="right"/>
    </xf>
    <xf numFmtId="37" fontId="106" fillId="0" borderId="171" xfId="0" applyNumberFormat="1" applyFont="1" applyBorder="1" applyProtection="1"/>
    <xf numFmtId="0" fontId="72" fillId="32" borderId="303" xfId="495" applyFont="1" applyFill="1" applyBorder="1" applyAlignment="1">
      <alignment horizontal="center" wrapText="1"/>
    </xf>
    <xf numFmtId="3" fontId="72" fillId="32" borderId="303"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2" xfId="0" applyNumberFormat="1" applyFont="1" applyFill="1" applyBorder="1"/>
    <xf numFmtId="169" fontId="72" fillId="32" borderId="267" xfId="0" applyNumberFormat="1" applyFont="1" applyFill="1" applyBorder="1"/>
    <xf numFmtId="169" fontId="72" fillId="32" borderId="292" xfId="0" applyNumberFormat="1" applyFont="1" applyFill="1" applyBorder="1"/>
    <xf numFmtId="172" fontId="100" fillId="0" borderId="10" xfId="0" applyNumberFormat="1" applyFont="1" applyFill="1" applyBorder="1" applyAlignment="1" applyProtection="1">
      <alignment horizontal="right"/>
    </xf>
    <xf numFmtId="0" fontId="106" fillId="0" borderId="302" xfId="0" applyFont="1" applyBorder="1" applyAlignment="1">
      <alignment horizontal="center"/>
    </xf>
    <xf numFmtId="3" fontId="158" fillId="32" borderId="302" xfId="0" applyNumberFormat="1" applyFont="1" applyFill="1" applyBorder="1" applyProtection="1">
      <protection locked="0"/>
    </xf>
    <xf numFmtId="3" fontId="106" fillId="0" borderId="302" xfId="0" applyNumberFormat="1" applyFont="1" applyBorder="1"/>
    <xf numFmtId="0" fontId="72" fillId="0" borderId="302" xfId="0" applyNumberFormat="1" applyFont="1" applyBorder="1" applyAlignment="1" applyProtection="1"/>
    <xf numFmtId="0" fontId="72" fillId="0" borderId="303" xfId="0" applyNumberFormat="1" applyFont="1" applyBorder="1" applyAlignment="1" applyProtection="1"/>
    <xf numFmtId="37" fontId="179" fillId="32" borderId="302" xfId="0" applyNumberFormat="1" applyFont="1" applyFill="1" applyBorder="1" applyAlignment="1" applyProtection="1">
      <alignment horizontal="right"/>
    </xf>
    <xf numFmtId="37" fontId="179" fillId="32" borderId="303" xfId="0" applyNumberFormat="1" applyFont="1" applyFill="1" applyBorder="1" applyAlignment="1" applyProtection="1">
      <alignment horizontal="right"/>
    </xf>
    <xf numFmtId="37" fontId="180" fillId="0" borderId="306" xfId="0" applyNumberFormat="1" applyFont="1" applyFill="1" applyBorder="1" applyProtection="1"/>
    <xf numFmtId="37" fontId="180" fillId="0" borderId="307" xfId="0" applyNumberFormat="1" applyFont="1" applyFill="1" applyBorder="1" applyProtection="1"/>
    <xf numFmtId="172" fontId="180" fillId="0" borderId="302" xfId="0" applyNumberFormat="1" applyFont="1" applyFill="1" applyBorder="1" applyAlignment="1" applyProtection="1">
      <alignment horizontal="center"/>
    </xf>
    <xf numFmtId="37" fontId="180" fillId="0" borderId="308" xfId="0" applyNumberFormat="1" applyFont="1" applyFill="1" applyBorder="1" applyProtection="1"/>
    <xf numFmtId="37" fontId="180" fillId="0" borderId="309" xfId="0" applyNumberFormat="1" applyFont="1" applyFill="1" applyBorder="1" applyProtection="1"/>
    <xf numFmtId="172" fontId="180" fillId="0" borderId="303" xfId="0" applyNumberFormat="1" applyFont="1" applyFill="1" applyBorder="1" applyAlignment="1" applyProtection="1">
      <alignment horizontal="center"/>
    </xf>
    <xf numFmtId="37" fontId="181" fillId="0" borderId="171" xfId="0" applyNumberFormat="1" applyFont="1" applyFill="1" applyBorder="1" applyProtection="1"/>
    <xf numFmtId="37" fontId="181"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2" xfId="495" applyFont="1" applyFill="1" applyBorder="1" applyAlignment="1">
      <alignment horizontal="center" wrapText="1"/>
    </xf>
    <xf numFmtId="0" fontId="72" fillId="79" borderId="0" xfId="0" applyFont="1" applyFill="1" applyBorder="1"/>
    <xf numFmtId="0" fontId="72" fillId="79" borderId="199" xfId="0" applyFont="1" applyFill="1" applyBorder="1"/>
    <xf numFmtId="3" fontId="72" fillId="36" borderId="279" xfId="0" applyNumberFormat="1" applyFont="1" applyFill="1" applyBorder="1" applyAlignment="1" applyProtection="1">
      <alignment horizontal="right"/>
    </xf>
    <xf numFmtId="0" fontId="72" fillId="79" borderId="310"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1" xfId="0" applyNumberFormat="1" applyFont="1" applyFill="1" applyBorder="1" applyProtection="1">
      <protection locked="0"/>
    </xf>
    <xf numFmtId="37" fontId="157" fillId="33" borderId="312" xfId="0" applyNumberFormat="1" applyFont="1" applyFill="1" applyBorder="1" applyProtection="1">
      <protection locked="0"/>
    </xf>
    <xf numFmtId="172" fontId="181" fillId="0" borderId="10" xfId="0" applyNumberFormat="1" applyFont="1" applyFill="1" applyBorder="1" applyAlignment="1" applyProtection="1"/>
    <xf numFmtId="3" fontId="159" fillId="0" borderId="276" xfId="0" applyNumberFormat="1" applyFont="1" applyFill="1" applyBorder="1" applyProtection="1"/>
    <xf numFmtId="0" fontId="106" fillId="0" borderId="274" xfId="0" applyFont="1" applyBorder="1" applyAlignment="1">
      <alignment horizontal="centerContinuous" wrapText="1"/>
    </xf>
    <xf numFmtId="0" fontId="106" fillId="0" borderId="275" xfId="0" applyFont="1" applyBorder="1" applyAlignment="1">
      <alignment horizontal="centerContinuous"/>
    </xf>
    <xf numFmtId="168" fontId="106" fillId="0" borderId="34" xfId="0" applyNumberFormat="1" applyFont="1" applyFill="1" applyBorder="1" applyProtection="1"/>
    <xf numFmtId="0" fontId="162" fillId="32" borderId="35" xfId="0" quotePrefix="1" applyFont="1" applyFill="1" applyBorder="1" applyAlignment="1" applyProtection="1">
      <alignment horizontal="center"/>
      <protection locked="0"/>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141514</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582386</xdr:colOff>
          <xdr:row>50</xdr:row>
          <xdr:rowOff>97971</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8" personId="{1F471670-B2F1-431A-BF2E-14A22D9B5720}" id="{55DCAC58-9647-4D0E-B033-FF408B92170A}">
    <text xml:space="preserve">Source: General Appropriations Act, Specific Appropriation 35.
</text>
  </threadedComment>
  <threadedComment ref="B7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5" personId="{1F471670-B2F1-431A-BF2E-14A22D9B5720}" id="{97127F23-FD53-4C98-BD0E-AD4E1F96A69A}">
    <text>Note: Total Fee Paying should agree with the Fee Calculator Total Fee Paying - CellU121.</text>
  </threadedComment>
  <threadedComment ref="B118" personId="{1F471670-B2F1-431A-BF2E-14A22D9B5720}" id="{0E17BC91-BE20-4A25-A7D8-943BE122B06F}">
    <text xml:space="preserve">Upper Level FTE Resident, Cell Q93
</text>
  </threadedComment>
  <threadedComment ref="E118" personId="{1F471670-B2F1-431A-BF2E-14A22D9B5720}" id="{F21ABF8C-3F93-40C3-B556-B1AD2D545056}">
    <text>A &amp; P Resident, Cell B93
Resident A &amp; P Fee Paying FTE does not include non-Florida Resident FTE and Dual Enrolled FTE.</text>
  </threadedComment>
  <threadedComment ref="F118" personId="{CF12A810-03EA-4300-AFB9-893D1BC43909}" id="{E577ECD5-318A-43C6-B5C9-6703669EDBE1}">
    <text>A &amp; P FTE Estimated Non-Florida Resident, Cell P54</text>
  </threadedComment>
  <threadedComment ref="H118" personId="{1F471670-B2F1-431A-BF2E-14A22D9B5720}" id="{5D079386-487B-4A39-BBE3-35243C5504B3}">
    <text xml:space="preserve">PSV FTE Resident, Cell E93
Resident PSV Fee Paying FTE does not include non-Florida Resident FTE and Dual Enrolled FTE. 
</text>
  </threadedComment>
  <threadedComment ref="I118" personId="{CF12A810-03EA-4300-AFB9-893D1BC43909}" id="{8EBECDCE-BD35-4FE7-90A5-285907FB34E4}">
    <text xml:space="preserve">PSV Estimated Non-Florida Resident FTE, Cell Q54
</text>
  </threadedComment>
  <threadedComment ref="K118" personId="{1F471670-B2F1-431A-BF2E-14A22D9B5720}" id="{8EF7C769-F880-4C8A-80BE-59BF0D2E88E5}">
    <text xml:space="preserve">DEV ED FTE Resident, Cell H93
Resident DEV ED Fee Paying FTE does not include non-Florida Resident FTE.
</text>
  </threadedComment>
  <threadedComment ref="L118" personId="{CF12A810-03EA-4300-AFB9-893D1BC43909}" id="{6FDACA1F-54E8-45A8-8703-4774D8EFD9D2}">
    <text>DEV ED Estimated Non-Florida Resident FTE, Cell T54</text>
  </threadedComment>
  <threadedComment ref="N118" personId="{1F471670-B2F1-431A-BF2E-14A22D9B5720}" id="{A6AC8CD1-2B10-4147-9844-D324F71DBF2C}">
    <text>EPI FTE Resident, Cell K93. 
Resident EPI Fee Paying FTE does not include non-Florida Resident FTE.</text>
  </threadedComment>
  <threadedComment ref="O118" personId="{CF12A810-03EA-4300-AFB9-893D1BC43909}" id="{F7AFCA54-3658-4ED4-BF75-5B879FB58103}">
    <text>EPI Estimated Non-Florida Resident FTE, Cell W54</text>
  </threadedComment>
  <threadedComment ref="Q118" personId="{1F471670-B2F1-431A-BF2E-14A22D9B5720}" id="{9A19A128-2C5D-49FC-91FF-496FBD0040ED}">
    <text xml:space="preserve">CCATD FTE Resident, Cell N93. 
Resident CCATD Paying FTE does not include non-Florida Resident FTE and Dual Enrolled FTE. </text>
  </threadedComment>
  <threadedComment ref="R118" personId="{CF12A810-03EA-4300-AFB9-893D1BC43909}" id="{1A1D73E9-E4F1-4240-B864-6D373B51C436}">
    <text>CCATD FTE Estimated Non-Florida Resident FTE, Cell R54.</text>
  </threadedComment>
  <threadedComment ref="W118" personId="{CF12A810-03EA-4300-AFB9-893D1BC43909}" id="{EB6DA77F-6AE0-4ED0-BFC4-9E01A2EC7C48}">
    <text>Voc Prep FTE Estimated Non-Florida Resident, Cell U54</text>
  </threadedComment>
  <threadedComment ref="X118" personId="{CF12A810-03EA-4300-AFB9-893D1BC43909}" id="{9CCC2418-FC98-4D67-BE81-AC59529DA44C}">
    <text xml:space="preserve">Voc. Prep FTE Total, Cell G54
</text>
  </threadedComment>
  <threadedComment ref="AA118" personId="{CF12A810-03EA-4300-AFB9-893D1BC43909}" id="{C398493A-27F9-41CA-B815-9405846000B7}">
    <text>Adult FTE Estimated Non-Florida Resident, Cell V54</text>
  </threadedComment>
  <threadedComment ref="AE118" personId="{1F471670-B2F1-431A-BF2E-14A22D9B5720}" id="{815CD3A1-1A1F-4342-B015-5E0FBE34EDD1}">
    <text xml:space="preserve">Adult Basic FTE, Cell H54
 </text>
  </threadedComment>
  <threadedComment ref="AF118" personId="{1F471670-B2F1-431A-BF2E-14A22D9B5720}" id="{3A891C23-FB36-4B68-ADDC-98949430BBD4}">
    <text>Adult Second. &amp; GED  FTE, Cell I54</text>
  </threadedComment>
  <threadedComment ref="AO120" personId="{1F471670-B2F1-431A-BF2E-14A22D9B5720}" id="{0B3BE2BC-403A-4EEC-8852-A4CAB5B94B01}">
    <text>Fee Calculator File:   This amount is from the Estimated Duel Enrolled FTE Total Column, Cell AF82.</text>
  </threadedComment>
  <threadedComment ref="AO121" personId="{1F471670-B2F1-431A-BF2E-14A22D9B5720}" id="{17930007-AA0C-4C5B-897A-5AE306D64E8A}">
    <text xml:space="preserve">Fee Calculator File: Apprent FTE Total, Cell E82 minus the Estimated Dual Enrolled Apprent FTE, Cell AE82. 
</text>
  </threadedComment>
  <threadedComment ref="AO124"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6"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8" personId="{1F471670-B2F1-431A-BF2E-14A22D9B5720}" id="{C439E12A-A2BD-4B44-9D99-3AC88DA9BEC8}">
    <text xml:space="preserve">This cell will automatically populate. Should agree with Exhibit C, Cell H10. Resident and nonresident students pay resident tuition.
</text>
  </threadedComment>
  <threadedComment ref="D12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5234375" defaultRowHeight="12.45"/>
  <cols>
    <col min="1" max="1" width="116.3046875" style="2" customWidth="1"/>
    <col min="2" max="2" width="3.3046875" style="2" customWidth="1"/>
    <col min="3" max="3" width="16.3046875" style="2" customWidth="1"/>
    <col min="4" max="4" width="16.84375" style="2" customWidth="1"/>
    <col min="5" max="5" width="20.84375" style="2" customWidth="1"/>
    <col min="6" max="6" width="15.84375" style="2" customWidth="1"/>
    <col min="7" max="7" width="18.15234375" style="2" customWidth="1"/>
    <col min="8" max="8" width="3" style="2" customWidth="1"/>
    <col min="9" max="16384" width="9.15234375" style="2"/>
  </cols>
  <sheetData>
    <row r="1" spans="1:5" ht="21" customHeight="1">
      <c r="A1" s="755" t="s">
        <v>0</v>
      </c>
      <c r="B1" s="755"/>
      <c r="C1" s="755"/>
      <c r="D1" s="755"/>
      <c r="E1" s="755"/>
    </row>
    <row r="2" spans="1:5" ht="22.75">
      <c r="A2" s="755" t="s">
        <v>728</v>
      </c>
      <c r="B2" s="755"/>
      <c r="C2" s="755"/>
      <c r="D2" s="755"/>
      <c r="E2" s="755"/>
    </row>
    <row r="3" spans="1:5" ht="21" customHeight="1">
      <c r="A3" s="755" t="s">
        <v>1</v>
      </c>
      <c r="B3" s="755"/>
      <c r="C3" s="755"/>
      <c r="D3" s="755"/>
      <c r="E3" s="755"/>
    </row>
    <row r="4" spans="1:5" ht="32.15"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49999999999999" customHeight="1">
      <c r="A7" s="735"/>
      <c r="B7" s="736"/>
      <c r="C7" s="737"/>
      <c r="D7" s="739"/>
      <c r="E7" s="738"/>
    </row>
    <row r="8" spans="1:5" s="4" customFormat="1" ht="20.149999999999999" customHeight="1">
      <c r="A8" s="735"/>
      <c r="B8" s="736"/>
      <c r="C8" s="737"/>
      <c r="D8" s="739"/>
      <c r="E8" s="738"/>
    </row>
    <row r="9" spans="1:5" s="4" customFormat="1" ht="20.149999999999999" customHeight="1">
      <c r="A9" s="739"/>
      <c r="B9" s="11"/>
      <c r="C9" s="737"/>
      <c r="D9" s="987"/>
      <c r="E9" s="738"/>
    </row>
    <row r="10" spans="1:5" s="4" customFormat="1" ht="20.149999999999999" customHeight="1">
      <c r="A10" s="756" t="s">
        <v>9</v>
      </c>
      <c r="B10" s="13"/>
      <c r="C10" s="14" t="s">
        <v>10</v>
      </c>
      <c r="D10" s="15"/>
      <c r="E10" s="12" t="s">
        <v>10</v>
      </c>
    </row>
    <row r="11" spans="1:5" s="4" customFormat="1" ht="20.149999999999999" customHeight="1">
      <c r="A11" s="756"/>
      <c r="B11" s="13"/>
      <c r="C11" s="13"/>
      <c r="D11" s="15"/>
      <c r="E11" s="13"/>
    </row>
    <row r="12" spans="1:5" ht="20.149999999999999" customHeight="1">
      <c r="A12" s="16"/>
      <c r="B12" s="16"/>
      <c r="C12" s="16"/>
      <c r="D12" s="17"/>
      <c r="E12" s="16"/>
    </row>
    <row r="13" spans="1:5" ht="20.149999999999999" customHeight="1">
      <c r="A13" s="757" t="s">
        <v>10</v>
      </c>
      <c r="B13" s="16"/>
      <c r="C13" s="16"/>
      <c r="D13" s="17"/>
      <c r="E13" s="16"/>
    </row>
    <row r="14" spans="1:5" ht="20.149999999999999" customHeight="1">
      <c r="A14" s="757"/>
      <c r="B14" s="16"/>
      <c r="C14" s="16"/>
      <c r="D14" s="16"/>
      <c r="E14" s="16"/>
    </row>
    <row r="15" spans="1:5" ht="20.149999999999999" customHeight="1">
      <c r="A15" s="757"/>
      <c r="B15" s="16"/>
      <c r="C15" s="16"/>
      <c r="D15" s="16"/>
      <c r="E15" s="16"/>
    </row>
    <row r="16" spans="1:5" ht="20.149999999999999"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49999999999999" customHeight="1">
      <c r="A20" s="5"/>
      <c r="C20" s="4"/>
      <c r="D20" s="4"/>
      <c r="E20" s="4"/>
    </row>
    <row r="21" spans="1:6" ht="17.149999999999999" customHeight="1">
      <c r="C21" s="4"/>
      <c r="D21" s="4"/>
      <c r="E21" s="4"/>
    </row>
    <row r="22" spans="1:6" ht="17.149999999999999" customHeight="1">
      <c r="C22" s="4"/>
      <c r="D22" s="4"/>
      <c r="E22" s="4"/>
    </row>
    <row r="23" spans="1:6" ht="17.149999999999999" customHeight="1">
      <c r="C23" s="4"/>
      <c r="D23" s="4"/>
      <c r="E23" s="4"/>
    </row>
    <row r="24" spans="1:6" ht="17.149999999999999" customHeight="1">
      <c r="C24" s="4"/>
      <c r="D24" s="4"/>
      <c r="E24" s="4"/>
    </row>
    <row r="25" spans="1:6" ht="17.149999999999999"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4375" defaultRowHeight="12.45"/>
  <cols>
    <col min="1" max="1" width="109" customWidth="1"/>
  </cols>
  <sheetData>
    <row r="1" spans="1:10" ht="22.4" customHeight="1">
      <c r="A1" s="765" t="s">
        <v>11</v>
      </c>
      <c r="B1" s="760"/>
      <c r="C1" s="760"/>
      <c r="D1" s="760"/>
      <c r="E1" s="760"/>
      <c r="F1" s="760"/>
      <c r="G1" s="760"/>
      <c r="H1" s="760"/>
      <c r="I1" s="760"/>
      <c r="J1" s="760"/>
    </row>
    <row r="2" spans="1:10" s="223" customFormat="1" ht="22.4" customHeight="1">
      <c r="A2" s="765" t="s">
        <v>762</v>
      </c>
      <c r="B2" s="760"/>
      <c r="C2" s="760"/>
      <c r="D2" s="760"/>
      <c r="E2" s="760"/>
      <c r="F2" s="760"/>
      <c r="G2" s="760"/>
      <c r="H2" s="760"/>
      <c r="I2" s="760"/>
      <c r="J2" s="760"/>
    </row>
    <row r="3" spans="1:10" s="223" customFormat="1" ht="22.4" customHeight="1">
      <c r="A3" s="765" t="s">
        <v>12</v>
      </c>
      <c r="B3" s="760"/>
      <c r="C3" s="760"/>
      <c r="D3" s="760"/>
      <c r="E3" s="760"/>
      <c r="F3" s="760"/>
      <c r="G3" s="760"/>
      <c r="H3" s="760"/>
      <c r="I3" s="760"/>
      <c r="J3" s="760"/>
    </row>
    <row r="4" spans="1:10" ht="26.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299999999999997">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141514</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85"/>
  <sheetViews>
    <sheetView showGridLines="0" zoomScale="60" zoomScaleNormal="60" zoomScalePageLayoutView="80" workbookViewId="0">
      <selection activeCell="G25" sqref="G25:G26"/>
    </sheetView>
  </sheetViews>
  <sheetFormatPr defaultColWidth="8.84375" defaultRowHeight="20.6"/>
  <cols>
    <col min="1" max="1" width="56" style="20" customWidth="1"/>
    <col min="2" max="2" width="32.15234375" style="20" customWidth="1"/>
    <col min="3" max="3" width="24.69140625" style="20" customWidth="1"/>
    <col min="4" max="4" width="26" style="20" bestFit="1" customWidth="1"/>
    <col min="5" max="5" width="23.3828125" style="20" customWidth="1"/>
    <col min="6" max="6" width="21.84375" style="20" customWidth="1"/>
    <col min="7" max="7" width="16.3046875" style="20" customWidth="1"/>
    <col min="8" max="8" width="17.53515625" style="20" customWidth="1"/>
    <col min="9" max="9" width="14.3046875" style="20" customWidth="1"/>
    <col min="10" max="10" width="16.3046875" style="20" customWidth="1"/>
    <col min="11" max="11" width="17.84375" style="20" bestFit="1" customWidth="1"/>
    <col min="12" max="12" width="13.69140625" style="20" customWidth="1"/>
    <col min="13" max="13" width="13.3828125" style="20" bestFit="1" customWidth="1"/>
    <col min="14" max="14" width="12.15234375" style="20" bestFit="1" customWidth="1"/>
    <col min="15" max="15" width="13.3046875" style="20" customWidth="1"/>
    <col min="16" max="16" width="13" style="20" customWidth="1"/>
    <col min="17" max="17" width="15" style="20" customWidth="1"/>
    <col min="18" max="18" width="13.3828125" style="20" customWidth="1"/>
    <col min="19" max="19" width="13.69140625" style="20" customWidth="1"/>
    <col min="20" max="20" width="21.3828125" style="20" customWidth="1"/>
    <col min="21" max="21" width="8.84375" style="20"/>
    <col min="22" max="22" width="12.15234375" style="20" bestFit="1" customWidth="1"/>
    <col min="23" max="23" width="13.84375" style="20" customWidth="1"/>
    <col min="24" max="24" width="9.3046875" style="20" bestFit="1" customWidth="1"/>
    <col min="25" max="25" width="2.3828125" style="20" customWidth="1"/>
    <col min="26" max="26" width="14.84375" style="20" customWidth="1"/>
    <col min="27" max="27" width="15.3046875" style="20" customWidth="1"/>
    <col min="28" max="28" width="15.15234375" style="20" customWidth="1"/>
    <col min="29" max="29" width="6.3046875" style="20" customWidth="1"/>
    <col min="30" max="30" width="64.84375" style="20" customWidth="1"/>
    <col min="31" max="31" width="13.3828125" style="20" customWidth="1"/>
    <col min="32" max="32" width="14.69140625" style="20" customWidth="1"/>
    <col min="33" max="33" width="18" style="20" customWidth="1"/>
    <col min="34" max="34" width="4.69140625" style="20" customWidth="1"/>
    <col min="35" max="35" width="21.3828125" style="20" customWidth="1"/>
    <col min="36" max="39" width="8.84375" style="20"/>
    <col min="40" max="40" width="41.3828125" style="20" customWidth="1"/>
    <col min="41" max="41" width="19.15234375" style="20" customWidth="1"/>
    <col min="42" max="42" width="2.69140625" style="20" customWidth="1"/>
    <col min="43" max="44" width="20.15234375" style="20" customWidth="1"/>
    <col min="45" max="16384" width="8.84375" style="20"/>
  </cols>
  <sheetData>
    <row r="1" spans="1:10" ht="25.4" customHeight="1">
      <c r="A1" s="1255" t="s">
        <v>14</v>
      </c>
      <c r="B1" s="1255"/>
      <c r="C1" s="1255"/>
      <c r="D1" s="1255"/>
      <c r="E1" s="18"/>
      <c r="F1" s="19"/>
    </row>
    <row r="2" spans="1:10" ht="33.65" customHeight="1" thickBot="1">
      <c r="A2" s="1262" t="s">
        <v>15</v>
      </c>
      <c r="B2" s="1262"/>
      <c r="C2" s="1262"/>
      <c r="D2" s="1262"/>
      <c r="E2" s="19"/>
    </row>
    <row r="3" spans="1:10" ht="25.4" customHeight="1" thickBot="1">
      <c r="A3" s="75"/>
      <c r="B3" s="76" t="s">
        <v>794</v>
      </c>
      <c r="C3" s="77"/>
      <c r="D3" s="86"/>
      <c r="E3" s="85"/>
      <c r="F3" s="25"/>
    </row>
    <row r="4" spans="1:10" ht="25.4" customHeight="1" thickBot="1">
      <c r="A4" s="75">
        <v>1</v>
      </c>
      <c r="B4" s="64">
        <v>2</v>
      </c>
      <c r="C4" s="64">
        <v>3</v>
      </c>
      <c r="D4" s="64">
        <v>4</v>
      </c>
      <c r="E4" s="68"/>
      <c r="F4" s="25"/>
    </row>
    <row r="5" spans="1:10" ht="44.15" customHeight="1" thickBot="1">
      <c r="A5" s="1272" t="s">
        <v>16</v>
      </c>
      <c r="B5" s="1321" t="s">
        <v>775</v>
      </c>
      <c r="C5" s="1322"/>
      <c r="D5" s="1323"/>
      <c r="E5" s="728"/>
      <c r="F5" s="22"/>
    </row>
    <row r="6" spans="1:10" ht="89.15" customHeight="1" thickBot="1">
      <c r="A6" s="525" t="s">
        <v>17</v>
      </c>
      <c r="B6" s="74" t="s">
        <v>18</v>
      </c>
      <c r="C6" s="90" t="s">
        <v>19</v>
      </c>
      <c r="D6" s="89" t="s">
        <v>20</v>
      </c>
      <c r="E6" s="25"/>
      <c r="F6" s="22"/>
    </row>
    <row r="7" spans="1:10" ht="25.4" customHeight="1">
      <c r="A7" s="524" t="s">
        <v>21</v>
      </c>
      <c r="B7" s="1165">
        <v>39410676.032799996</v>
      </c>
      <c r="C7" s="1166">
        <v>9012111</v>
      </c>
      <c r="D7" s="96">
        <f t="shared" ref="D7:D34" si="0">SUM(B7:C7)</f>
        <v>48422787.032799996</v>
      </c>
      <c r="E7" s="558"/>
      <c r="F7" s="559"/>
      <c r="G7" s="59"/>
      <c r="I7" s="59"/>
      <c r="J7" s="59"/>
    </row>
    <row r="8" spans="1:10" ht="25.4" customHeight="1">
      <c r="A8" s="501" t="s">
        <v>22</v>
      </c>
      <c r="B8" s="1167">
        <v>78888612.198300004</v>
      </c>
      <c r="C8" s="1168">
        <v>18061799</v>
      </c>
      <c r="D8" s="87">
        <f t="shared" si="0"/>
        <v>96950411.198300004</v>
      </c>
      <c r="E8" s="529"/>
      <c r="F8" s="59"/>
      <c r="G8" s="59"/>
      <c r="I8" s="59"/>
      <c r="J8" s="59"/>
    </row>
    <row r="9" spans="1:10" ht="25.4" customHeight="1">
      <c r="A9" s="501" t="s">
        <v>23</v>
      </c>
      <c r="B9" s="1167">
        <v>33122473.964400001</v>
      </c>
      <c r="C9" s="1168">
        <v>5159428</v>
      </c>
      <c r="D9" s="87">
        <f t="shared" si="0"/>
        <v>38281901.964400001</v>
      </c>
      <c r="E9" s="529"/>
      <c r="F9" s="59"/>
      <c r="G9" s="59"/>
      <c r="I9" s="59"/>
      <c r="J9" s="59"/>
    </row>
    <row r="10" spans="1:10" ht="25.4" customHeight="1">
      <c r="A10" s="501" t="s">
        <v>24</v>
      </c>
      <c r="B10" s="1167">
        <v>10140122.1391</v>
      </c>
      <c r="C10" s="1168">
        <v>2837892</v>
      </c>
      <c r="D10" s="87">
        <f t="shared" si="0"/>
        <v>12978014.1391</v>
      </c>
      <c r="E10" s="529"/>
      <c r="F10" s="59"/>
      <c r="G10" s="59"/>
      <c r="I10" s="59"/>
      <c r="J10" s="59"/>
    </row>
    <row r="11" spans="1:10" ht="25.4" customHeight="1">
      <c r="A11" s="501" t="s">
        <v>25</v>
      </c>
      <c r="B11" s="1167">
        <v>43596058.663999997</v>
      </c>
      <c r="C11" s="1168">
        <v>10843888</v>
      </c>
      <c r="D11" s="87">
        <f t="shared" si="0"/>
        <v>54439946.663999997</v>
      </c>
      <c r="E11" s="529"/>
      <c r="F11" s="59"/>
      <c r="G11" s="59"/>
      <c r="I11" s="59"/>
      <c r="J11" s="59"/>
    </row>
    <row r="12" spans="1:10" ht="25.4" customHeight="1">
      <c r="A12" s="501" t="s">
        <v>26</v>
      </c>
      <c r="B12" s="1167">
        <v>31716135.217799999</v>
      </c>
      <c r="C12" s="1168">
        <v>6909047</v>
      </c>
      <c r="D12" s="87">
        <f t="shared" si="0"/>
        <v>38625182.217799999</v>
      </c>
      <c r="E12" s="529"/>
      <c r="F12" s="59"/>
      <c r="G12" s="59"/>
      <c r="I12" s="59"/>
      <c r="J12" s="59"/>
    </row>
    <row r="13" spans="1:10" ht="25.4" customHeight="1">
      <c r="A13" s="501" t="s">
        <v>27</v>
      </c>
      <c r="B13" s="1167">
        <v>65338110.648300007</v>
      </c>
      <c r="C13" s="1168">
        <v>16235011</v>
      </c>
      <c r="D13" s="87">
        <f t="shared" si="0"/>
        <v>81573121.648300007</v>
      </c>
      <c r="E13" s="529"/>
      <c r="F13" s="59"/>
      <c r="G13" s="59"/>
      <c r="I13" s="59"/>
      <c r="J13" s="59"/>
    </row>
    <row r="14" spans="1:10" ht="25.4" customHeight="1">
      <c r="A14" s="501" t="s">
        <v>28</v>
      </c>
      <c r="B14" s="1167">
        <v>7222490.6436999999</v>
      </c>
      <c r="C14" s="1168">
        <v>1462858</v>
      </c>
      <c r="D14" s="87">
        <f t="shared" si="0"/>
        <v>8685348.6436999999</v>
      </c>
      <c r="E14" s="529"/>
      <c r="F14" s="59"/>
      <c r="G14" s="59"/>
      <c r="I14" s="59"/>
      <c r="J14" s="59"/>
    </row>
    <row r="15" spans="1:10" ht="25.4" customHeight="1">
      <c r="A15" s="501" t="s">
        <v>29</v>
      </c>
      <c r="B15" s="1167">
        <v>20557563.359499998</v>
      </c>
      <c r="C15" s="1168">
        <v>4625762</v>
      </c>
      <c r="D15" s="87">
        <f t="shared" si="0"/>
        <v>25183325.359499998</v>
      </c>
      <c r="E15" s="529"/>
      <c r="F15" s="59"/>
      <c r="G15" s="59"/>
      <c r="I15" s="59"/>
      <c r="J15" s="59"/>
    </row>
    <row r="16" spans="1:10" ht="25.4" customHeight="1">
      <c r="A16" s="501" t="s">
        <v>30</v>
      </c>
      <c r="B16" s="1167">
        <v>62210734.112299994</v>
      </c>
      <c r="C16" s="1168">
        <v>12266869</v>
      </c>
      <c r="D16" s="87">
        <f t="shared" si="0"/>
        <v>74477603.112299994</v>
      </c>
      <c r="E16" s="529"/>
      <c r="F16" s="59"/>
      <c r="G16" s="59"/>
      <c r="I16" s="59"/>
      <c r="J16" s="59"/>
    </row>
    <row r="17" spans="1:10" ht="25.4" customHeight="1">
      <c r="A17" s="501" t="s">
        <v>31</v>
      </c>
      <c r="B17" s="1167">
        <v>43473852.9881</v>
      </c>
      <c r="C17" s="1168">
        <v>9941113</v>
      </c>
      <c r="D17" s="87">
        <f t="shared" si="0"/>
        <v>53414965.9881</v>
      </c>
      <c r="E17" s="529"/>
      <c r="F17" s="59"/>
      <c r="G17" s="59"/>
      <c r="I17" s="59"/>
      <c r="J17" s="59"/>
    </row>
    <row r="18" spans="1:10" ht="25.4" customHeight="1">
      <c r="A18" s="501" t="s">
        <v>32</v>
      </c>
      <c r="B18" s="1167">
        <v>12328495.215399999</v>
      </c>
      <c r="C18" s="1168">
        <v>2894280</v>
      </c>
      <c r="D18" s="87">
        <f t="shared" si="0"/>
        <v>15222775.215399999</v>
      </c>
      <c r="E18" s="529"/>
      <c r="F18" s="59"/>
      <c r="G18" s="59"/>
      <c r="I18" s="59"/>
      <c r="J18" s="59"/>
    </row>
    <row r="19" spans="1:10" ht="25.4" customHeight="1">
      <c r="A19" s="501" t="s">
        <v>33</v>
      </c>
      <c r="B19" s="1167">
        <v>18725936.7663</v>
      </c>
      <c r="C19" s="1168">
        <v>2843909</v>
      </c>
      <c r="D19" s="87">
        <f t="shared" si="0"/>
        <v>21569845.7663</v>
      </c>
      <c r="E19" s="529"/>
      <c r="F19" s="59"/>
      <c r="G19" s="59"/>
      <c r="I19" s="59"/>
      <c r="J19" s="59"/>
    </row>
    <row r="20" spans="1:10" ht="25.4" customHeight="1">
      <c r="A20" s="501" t="s">
        <v>34</v>
      </c>
      <c r="B20" s="1167">
        <v>24920093.315499999</v>
      </c>
      <c r="C20" s="1168">
        <v>4791952</v>
      </c>
      <c r="D20" s="87">
        <f t="shared" si="0"/>
        <v>29712045.315499999</v>
      </c>
      <c r="E20" s="529"/>
      <c r="F20" s="59"/>
      <c r="G20" s="59"/>
      <c r="I20" s="59"/>
      <c r="J20" s="59"/>
    </row>
    <row r="21" spans="1:10" ht="25.4" customHeight="1">
      <c r="A21" s="501" t="s">
        <v>35</v>
      </c>
      <c r="B21" s="1167">
        <v>151429109.92829999</v>
      </c>
      <c r="C21" s="1168">
        <v>36629438</v>
      </c>
      <c r="D21" s="87">
        <f t="shared" si="0"/>
        <v>188058547.92829999</v>
      </c>
      <c r="E21" s="529"/>
      <c r="F21" s="59"/>
      <c r="G21" s="59"/>
      <c r="I21" s="59"/>
      <c r="J21" s="59"/>
    </row>
    <row r="22" spans="1:10" ht="25.4" customHeight="1">
      <c r="A22" s="501" t="s">
        <v>36</v>
      </c>
      <c r="B22" s="1167">
        <v>7283864.2276000008</v>
      </c>
      <c r="C22" s="1168">
        <v>1541928</v>
      </c>
      <c r="D22" s="87">
        <f t="shared" si="0"/>
        <v>8825792.2276000008</v>
      </c>
      <c r="E22" s="529"/>
      <c r="F22" s="59"/>
      <c r="G22" s="59"/>
      <c r="I22" s="59"/>
      <c r="J22" s="59"/>
    </row>
    <row r="23" spans="1:10" ht="25.4" customHeight="1">
      <c r="A23" s="501" t="s">
        <v>37</v>
      </c>
      <c r="B23" s="1167">
        <v>17597037.0526</v>
      </c>
      <c r="C23" s="1168">
        <v>4074354</v>
      </c>
      <c r="D23" s="87">
        <f t="shared" si="0"/>
        <v>21671391.0526</v>
      </c>
      <c r="E23" s="529"/>
      <c r="F23" s="59"/>
      <c r="G23" s="59"/>
      <c r="I23" s="59"/>
      <c r="J23" s="59"/>
    </row>
    <row r="24" spans="1:10" ht="25.4" customHeight="1">
      <c r="A24" s="501" t="s">
        <v>38</v>
      </c>
      <c r="B24" s="1167">
        <v>58747439.630400002</v>
      </c>
      <c r="C24" s="1168">
        <v>12285532</v>
      </c>
      <c r="D24" s="87">
        <f t="shared" si="0"/>
        <v>71032971.630400002</v>
      </c>
      <c r="E24" s="529"/>
      <c r="F24" s="59"/>
      <c r="G24" s="59"/>
      <c r="I24" s="59"/>
      <c r="J24" s="59"/>
    </row>
    <row r="25" spans="1:10" ht="25.4" customHeight="1">
      <c r="A25" s="501" t="s">
        <v>39</v>
      </c>
      <c r="B25" s="1167">
        <v>40593262.803199999</v>
      </c>
      <c r="C25" s="1168">
        <v>5931856</v>
      </c>
      <c r="D25" s="87">
        <f t="shared" si="0"/>
        <v>46525118.803199999</v>
      </c>
      <c r="E25" s="529"/>
      <c r="F25" s="59"/>
      <c r="G25" s="59"/>
      <c r="I25" s="59"/>
      <c r="J25" s="59"/>
    </row>
    <row r="26" spans="1:10" ht="25.4" customHeight="1">
      <c r="A26" s="501" t="s">
        <v>40</v>
      </c>
      <c r="B26" s="1167">
        <v>32670984.101199999</v>
      </c>
      <c r="C26" s="1168">
        <v>7356570</v>
      </c>
      <c r="D26" s="87">
        <f t="shared" si="0"/>
        <v>40027554.101199999</v>
      </c>
      <c r="E26" s="529"/>
      <c r="F26" s="59"/>
      <c r="G26" s="59"/>
      <c r="I26" s="59"/>
      <c r="J26" s="59"/>
    </row>
    <row r="27" spans="1:10" ht="25.4" customHeight="1">
      <c r="A27" s="501" t="s">
        <v>41</v>
      </c>
      <c r="B27" s="1167">
        <v>46191757.493199997</v>
      </c>
      <c r="C27" s="1168">
        <v>6030014</v>
      </c>
      <c r="D27" s="87">
        <f t="shared" si="0"/>
        <v>52221771.493199997</v>
      </c>
      <c r="E27" s="529"/>
      <c r="F27" s="59"/>
      <c r="G27" s="59"/>
      <c r="I27" s="59"/>
      <c r="J27" s="59"/>
    </row>
    <row r="28" spans="1:10" ht="25.4" customHeight="1">
      <c r="A28" s="501" t="s">
        <v>42</v>
      </c>
      <c r="B28" s="1167">
        <v>21709062.337499999</v>
      </c>
      <c r="C28" s="1168">
        <v>4113436</v>
      </c>
      <c r="D28" s="87">
        <f t="shared" si="0"/>
        <v>25822498.337499999</v>
      </c>
      <c r="E28" s="529"/>
      <c r="F28" s="59"/>
      <c r="G28" s="59"/>
      <c r="I28" s="59"/>
      <c r="J28" s="59"/>
    </row>
    <row r="29" spans="1:10" ht="25.4" customHeight="1">
      <c r="A29" s="501" t="s">
        <v>43</v>
      </c>
      <c r="B29" s="1167">
        <v>71617032.119900003</v>
      </c>
      <c r="C29" s="1168">
        <v>14743060</v>
      </c>
      <c r="D29" s="87">
        <f t="shared" si="0"/>
        <v>86360092.119900003</v>
      </c>
      <c r="E29" s="529"/>
      <c r="F29" s="59"/>
      <c r="G29" s="59"/>
      <c r="I29" s="59"/>
      <c r="J29" s="59"/>
    </row>
    <row r="30" spans="1:10" ht="25.4" customHeight="1">
      <c r="A30" s="501" t="s">
        <v>44</v>
      </c>
      <c r="B30" s="1167">
        <v>38953794.723999999</v>
      </c>
      <c r="C30" s="1168">
        <v>7484787</v>
      </c>
      <c r="D30" s="87">
        <f t="shared" si="0"/>
        <v>46438581.723999999</v>
      </c>
      <c r="E30" s="529"/>
      <c r="F30" s="59"/>
      <c r="G30" s="59"/>
      <c r="I30" s="59"/>
      <c r="J30" s="59"/>
    </row>
    <row r="31" spans="1:10" ht="25.4" customHeight="1">
      <c r="A31" s="501" t="s">
        <v>45</v>
      </c>
      <c r="B31" s="1167">
        <v>41670946.726499997</v>
      </c>
      <c r="C31" s="1168">
        <v>8063557</v>
      </c>
      <c r="D31" s="87">
        <f t="shared" si="0"/>
        <v>49734503.726499997</v>
      </c>
      <c r="E31" s="529"/>
      <c r="F31" s="59"/>
      <c r="G31" s="59"/>
      <c r="I31" s="59"/>
      <c r="J31" s="59"/>
    </row>
    <row r="32" spans="1:10" ht="25.4" customHeight="1">
      <c r="A32" s="501" t="s">
        <v>46</v>
      </c>
      <c r="B32" s="1167">
        <v>17675458.982799999</v>
      </c>
      <c r="C32" s="1168">
        <v>3461595</v>
      </c>
      <c r="D32" s="87">
        <f t="shared" si="0"/>
        <v>21137053.982799999</v>
      </c>
      <c r="E32" s="529"/>
      <c r="F32" s="59"/>
      <c r="G32" s="59"/>
      <c r="I32" s="59" t="s">
        <v>47</v>
      </c>
      <c r="J32" s="59"/>
    </row>
    <row r="33" spans="1:21" ht="25.4" customHeight="1">
      <c r="A33" s="501" t="s">
        <v>48</v>
      </c>
      <c r="B33" s="1167">
        <v>29636356.845799997</v>
      </c>
      <c r="C33" s="1168">
        <v>6733218</v>
      </c>
      <c r="D33" s="87">
        <f t="shared" si="0"/>
        <v>36369574.845799997</v>
      </c>
      <c r="E33" s="529"/>
      <c r="F33" s="59"/>
      <c r="G33" s="59"/>
      <c r="I33" s="529"/>
      <c r="J33" s="59"/>
      <c r="K33" s="529"/>
    </row>
    <row r="34" spans="1:21" ht="25.4" customHeight="1" thickBot="1">
      <c r="A34" s="502" t="s">
        <v>49</v>
      </c>
      <c r="B34" s="1167">
        <v>88194296.761600003</v>
      </c>
      <c r="C34" s="1168">
        <v>14647340</v>
      </c>
      <c r="D34" s="88">
        <f t="shared" si="0"/>
        <v>102841636.7616</v>
      </c>
      <c r="E34" s="529"/>
      <c r="F34" s="59"/>
      <c r="G34" s="59"/>
      <c r="I34" s="529"/>
      <c r="J34" s="59"/>
      <c r="K34" s="529"/>
    </row>
    <row r="35" spans="1:21" ht="25.4"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99999999999999" customHeight="1">
      <c r="A36" s="1324" t="s">
        <v>51</v>
      </c>
      <c r="B36" s="1324"/>
      <c r="C36" s="1324"/>
      <c r="D36" s="1324"/>
      <c r="E36" s="607"/>
      <c r="F36" s="24"/>
      <c r="K36" s="529"/>
    </row>
    <row r="37" spans="1:21" ht="44.5" customHeight="1">
      <c r="A37" s="1325" t="s">
        <v>795</v>
      </c>
      <c r="B37" s="1325"/>
      <c r="C37" s="1325"/>
      <c r="D37" s="1325"/>
      <c r="E37" s="606"/>
      <c r="F37" s="24"/>
      <c r="K37" s="529"/>
    </row>
    <row r="38" spans="1:21" ht="26.5" customHeight="1">
      <c r="A38" s="1283"/>
      <c r="B38" s="1283"/>
      <c r="C38" s="1283"/>
      <c r="D38" s="1283"/>
      <c r="E38" s="606"/>
      <c r="F38" s="24"/>
      <c r="K38" s="529"/>
    </row>
    <row r="39" spans="1:21" ht="36.65"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8" t="s">
        <v>758</v>
      </c>
      <c r="B40" s="1161" t="s">
        <v>793</v>
      </c>
      <c r="C40" s="1162"/>
      <c r="D40" s="1162"/>
      <c r="E40" s="1163"/>
      <c r="F40" s="20" t="s">
        <v>10</v>
      </c>
      <c r="I40" s="24"/>
      <c r="J40" s="24"/>
      <c r="K40" s="209"/>
      <c r="M40" s="24"/>
      <c r="N40" s="24"/>
    </row>
    <row r="41" spans="1:21" ht="22.4" customHeight="1" thickBot="1">
      <c r="A41" s="56">
        <v>1</v>
      </c>
      <c r="B41" s="64">
        <v>2</v>
      </c>
      <c r="C41" s="64">
        <v>3</v>
      </c>
      <c r="D41" s="64">
        <v>4</v>
      </c>
      <c r="E41" s="64">
        <v>5</v>
      </c>
      <c r="I41" s="24"/>
      <c r="J41" s="24"/>
      <c r="K41" s="24"/>
      <c r="M41" s="24"/>
      <c r="N41" s="24"/>
    </row>
    <row r="42" spans="1:21" ht="24.65" customHeight="1" thickBot="1">
      <c r="A42" s="50" t="s">
        <v>17</v>
      </c>
      <c r="B42" s="61" t="s">
        <v>52</v>
      </c>
      <c r="C42" s="62" t="s">
        <v>53</v>
      </c>
      <c r="D42" s="63" t="s">
        <v>54</v>
      </c>
      <c r="E42" s="504" t="s">
        <v>55</v>
      </c>
      <c r="G42" s="25"/>
    </row>
    <row r="43" spans="1:21" ht="41.15">
      <c r="A43" s="1170" t="str">
        <f>A10</f>
        <v>Chipola College</v>
      </c>
      <c r="B43" s="780" t="s">
        <v>56</v>
      </c>
      <c r="C43" s="781">
        <v>200000</v>
      </c>
      <c r="D43" s="781"/>
      <c r="E43" s="782">
        <f t="shared" ref="E43:E62" si="1">C43+D43</f>
        <v>200000</v>
      </c>
    </row>
    <row r="44" spans="1:21" ht="41.15">
      <c r="A44" s="1171" t="s">
        <v>23</v>
      </c>
      <c r="B44" s="1326" t="s">
        <v>777</v>
      </c>
      <c r="C44" s="1252"/>
      <c r="D44" s="1252">
        <v>375000</v>
      </c>
      <c r="E44" s="782">
        <f t="shared" si="1"/>
        <v>375000</v>
      </c>
    </row>
    <row r="45" spans="1:21" ht="41.15">
      <c r="A45" s="1171" t="str">
        <f>A11</f>
        <v>Daytona State College</v>
      </c>
      <c r="B45" s="783" t="s">
        <v>57</v>
      </c>
      <c r="C45" s="781">
        <v>500000</v>
      </c>
      <c r="D45" s="781"/>
      <c r="E45" s="782">
        <f t="shared" si="1"/>
        <v>500000</v>
      </c>
      <c r="H45" s="24"/>
    </row>
    <row r="46" spans="1:21" ht="84.75" customHeight="1">
      <c r="A46" s="1169" t="s">
        <v>25</v>
      </c>
      <c r="B46" s="783" t="s">
        <v>776</v>
      </c>
      <c r="C46" s="781"/>
      <c r="D46" s="781">
        <v>315500</v>
      </c>
      <c r="E46" s="782">
        <f t="shared" si="1"/>
        <v>315500</v>
      </c>
      <c r="H46" s="24"/>
    </row>
    <row r="47" spans="1:21" ht="84.75" customHeight="1">
      <c r="A47" s="1169" t="s">
        <v>25</v>
      </c>
      <c r="B47" s="1251" t="s">
        <v>779</v>
      </c>
      <c r="C47" s="1252"/>
      <c r="D47" s="1252">
        <v>447123</v>
      </c>
      <c r="E47" s="782">
        <f t="shared" si="1"/>
        <v>447123</v>
      </c>
      <c r="H47" s="24"/>
    </row>
    <row r="48" spans="1:21" ht="84.75" customHeight="1">
      <c r="A48" s="1169" t="s">
        <v>21</v>
      </c>
      <c r="B48" s="1251" t="s">
        <v>778</v>
      </c>
      <c r="C48" s="1252"/>
      <c r="D48" s="1252">
        <v>1200000</v>
      </c>
      <c r="E48" s="782">
        <f t="shared" si="1"/>
        <v>1200000</v>
      </c>
      <c r="H48" s="24"/>
    </row>
    <row r="49" spans="1:8" ht="62.5" customHeight="1">
      <c r="A49" s="1169" t="s">
        <v>30</v>
      </c>
      <c r="B49" s="783" t="s">
        <v>58</v>
      </c>
      <c r="C49" s="781">
        <v>2500000</v>
      </c>
      <c r="D49" s="781"/>
      <c r="E49" s="782">
        <f t="shared" si="1"/>
        <v>2500000</v>
      </c>
      <c r="H49" s="24"/>
    </row>
    <row r="50" spans="1:8" ht="62.5" customHeight="1">
      <c r="A50" s="1169" t="s">
        <v>35</v>
      </c>
      <c r="B50" s="1251" t="s">
        <v>781</v>
      </c>
      <c r="C50" s="1252"/>
      <c r="D50" s="1252">
        <v>1000000</v>
      </c>
      <c r="E50" s="782">
        <f t="shared" si="1"/>
        <v>1000000</v>
      </c>
      <c r="H50" s="24"/>
    </row>
    <row r="51" spans="1:8" ht="62.5" customHeight="1">
      <c r="A51" s="1169" t="s">
        <v>35</v>
      </c>
      <c r="B51" s="1251" t="s">
        <v>780</v>
      </c>
      <c r="C51" s="1252"/>
      <c r="D51" s="1252">
        <v>600050</v>
      </c>
      <c r="E51" s="782">
        <f t="shared" si="1"/>
        <v>600050</v>
      </c>
      <c r="H51" s="24"/>
    </row>
    <row r="52" spans="1:8" ht="62.5" customHeight="1">
      <c r="A52" s="1169" t="s">
        <v>36</v>
      </c>
      <c r="B52" s="1251" t="s">
        <v>782</v>
      </c>
      <c r="C52" s="1252"/>
      <c r="D52" s="1252">
        <v>400000</v>
      </c>
      <c r="E52" s="782">
        <f t="shared" si="1"/>
        <v>400000</v>
      </c>
      <c r="H52" s="24"/>
    </row>
    <row r="53" spans="1:8" ht="62.5" customHeight="1">
      <c r="A53" s="1169" t="s">
        <v>37</v>
      </c>
      <c r="B53" s="1251" t="s">
        <v>783</v>
      </c>
      <c r="C53" s="1252"/>
      <c r="D53" s="1252">
        <v>500000</v>
      </c>
      <c r="E53" s="782">
        <f t="shared" si="1"/>
        <v>500000</v>
      </c>
      <c r="H53" s="24"/>
    </row>
    <row r="54" spans="1:8" ht="62.5" customHeight="1">
      <c r="A54" s="1169" t="s">
        <v>39</v>
      </c>
      <c r="B54" s="1251" t="s">
        <v>784</v>
      </c>
      <c r="C54" s="1252"/>
      <c r="D54" s="1252">
        <v>400000</v>
      </c>
      <c r="E54" s="782">
        <f t="shared" si="1"/>
        <v>400000</v>
      </c>
      <c r="H54" s="24"/>
    </row>
    <row r="55" spans="1:8">
      <c r="A55" s="1169" t="str">
        <f>A25</f>
        <v>Pasco-Hernando State College</v>
      </c>
      <c r="B55" s="783" t="s">
        <v>59</v>
      </c>
      <c r="C55" s="781">
        <v>2306271</v>
      </c>
      <c r="D55" s="781"/>
      <c r="E55" s="782">
        <f t="shared" si="1"/>
        <v>2306271</v>
      </c>
      <c r="H55" s="24"/>
    </row>
    <row r="56" spans="1:8">
      <c r="A56" s="1330" t="s">
        <v>785</v>
      </c>
      <c r="B56" s="1251" t="s">
        <v>786</v>
      </c>
      <c r="C56" s="1252"/>
      <c r="D56" s="1252">
        <v>765645</v>
      </c>
      <c r="E56" s="782">
        <f t="shared" si="1"/>
        <v>765645</v>
      </c>
      <c r="H56" s="24"/>
    </row>
    <row r="57" spans="1:8" ht="41.15">
      <c r="A57" s="1328" t="s">
        <v>787</v>
      </c>
      <c r="B57" s="1251" t="s">
        <v>788</v>
      </c>
      <c r="C57" s="1252"/>
      <c r="D57" s="1252">
        <v>5000000</v>
      </c>
      <c r="E57" s="782">
        <f t="shared" si="1"/>
        <v>5000000</v>
      </c>
      <c r="H57" s="24"/>
    </row>
    <row r="58" spans="1:8" ht="41.15">
      <c r="A58" s="1327" t="s">
        <v>726</v>
      </c>
      <c r="B58" s="1251" t="s">
        <v>789</v>
      </c>
      <c r="C58" s="1252"/>
      <c r="D58" s="1252">
        <v>756722</v>
      </c>
      <c r="E58" s="782">
        <f t="shared" si="1"/>
        <v>756722</v>
      </c>
      <c r="H58" s="24"/>
    </row>
    <row r="59" spans="1:8" ht="41.15">
      <c r="A59" s="1172" t="s">
        <v>43</v>
      </c>
      <c r="B59" s="783" t="s">
        <v>790</v>
      </c>
      <c r="C59" s="781"/>
      <c r="D59" s="781">
        <v>955600</v>
      </c>
      <c r="E59" s="782">
        <f t="shared" si="1"/>
        <v>955600</v>
      </c>
      <c r="H59" s="24"/>
    </row>
    <row r="60" spans="1:8" ht="62.5" customHeight="1">
      <c r="A60" s="1172" t="s">
        <v>46</v>
      </c>
      <c r="B60" s="1251" t="s">
        <v>723</v>
      </c>
      <c r="C60" s="1252"/>
      <c r="D60" s="1252">
        <v>1400000</v>
      </c>
      <c r="E60" s="782">
        <f t="shared" si="1"/>
        <v>1400000</v>
      </c>
      <c r="H60" s="24"/>
    </row>
    <row r="61" spans="1:8" ht="86.25" customHeight="1">
      <c r="A61" s="1172" t="s">
        <v>60</v>
      </c>
      <c r="B61" s="1251" t="s">
        <v>791</v>
      </c>
      <c r="C61" s="1252"/>
      <c r="D61" s="1252">
        <v>50000</v>
      </c>
      <c r="E61" s="782">
        <f t="shared" si="1"/>
        <v>50000</v>
      </c>
      <c r="H61" s="24"/>
    </row>
    <row r="62" spans="1:8" ht="86.25" customHeight="1" thickBot="1">
      <c r="A62" s="1327" t="s">
        <v>49</v>
      </c>
      <c r="B62" s="730" t="s">
        <v>792</v>
      </c>
      <c r="C62" s="731"/>
      <c r="D62" s="731">
        <v>1000000</v>
      </c>
      <c r="E62" s="1329">
        <f t="shared" si="1"/>
        <v>1000000</v>
      </c>
      <c r="H62" s="24"/>
    </row>
    <row r="63" spans="1:8" ht="24.65" customHeight="1" thickBot="1">
      <c r="A63" s="78" t="s">
        <v>55</v>
      </c>
      <c r="B63" s="500"/>
      <c r="C63" s="552">
        <f>SUM(C43:C62)</f>
        <v>5506271</v>
      </c>
      <c r="D63" s="552">
        <f>SUM(D43:D62)</f>
        <v>15165640</v>
      </c>
      <c r="E63" s="553">
        <f>SUM(E43:E62)</f>
        <v>20671911</v>
      </c>
      <c r="H63" s="24"/>
    </row>
    <row r="64" spans="1:8" ht="25.4" customHeight="1">
      <c r="A64" s="20" t="s">
        <v>61</v>
      </c>
      <c r="H64" s="24"/>
    </row>
    <row r="65" spans="1:13" ht="25.4" customHeight="1">
      <c r="D65" s="59"/>
      <c r="H65" s="24"/>
    </row>
    <row r="66" spans="1:13" ht="30.65" customHeight="1" thickBot="1">
      <c r="A66" s="600" t="s">
        <v>15</v>
      </c>
      <c r="B66" s="601"/>
      <c r="C66" s="601"/>
      <c r="D66" s="27"/>
      <c r="E66" s="19"/>
      <c r="H66" s="24"/>
    </row>
    <row r="67" spans="1:13" ht="41.15" customHeight="1" thickBot="1">
      <c r="A67" s="56" t="s">
        <v>737</v>
      </c>
      <c r="B67" s="505" t="str">
        <f>B3</f>
        <v>Date Updated:   05.03.22    BY:  EN</v>
      </c>
      <c r="C67" s="53" t="s">
        <v>10</v>
      </c>
      <c r="D67" s="53"/>
      <c r="F67" s="24"/>
      <c r="G67" s="24"/>
      <c r="H67" s="24"/>
    </row>
    <row r="68" spans="1:13" ht="45" customHeight="1" thickBot="1">
      <c r="A68" s="1276" t="s">
        <v>727</v>
      </c>
      <c r="B68" s="1277"/>
      <c r="C68" s="506"/>
      <c r="H68" s="24"/>
    </row>
    <row r="69" spans="1:13" ht="37.4" customHeight="1" thickBot="1">
      <c r="A69" s="462" t="s">
        <v>17</v>
      </c>
      <c r="B69" s="584" t="s">
        <v>50</v>
      </c>
      <c r="C69" s="25"/>
      <c r="D69" s="28"/>
      <c r="H69" s="24"/>
    </row>
    <row r="70" spans="1:13" ht="25.4" customHeight="1">
      <c r="A70" s="526" t="str">
        <f>A11</f>
        <v>Daytona State College</v>
      </c>
      <c r="B70" s="784">
        <v>70000</v>
      </c>
      <c r="C70" s="507"/>
      <c r="H70" s="24"/>
    </row>
    <row r="71" spans="1:13" ht="25.4" customHeight="1" thickBot="1">
      <c r="A71" s="528" t="str">
        <f>A33</f>
        <v>Tallahassee Community College</v>
      </c>
      <c r="B71" s="602">
        <v>25000</v>
      </c>
      <c r="C71" s="507"/>
      <c r="H71" s="24"/>
    </row>
    <row r="72" spans="1:13" ht="25.4" customHeight="1" thickBot="1">
      <c r="A72" s="492" t="s">
        <v>50</v>
      </c>
      <c r="B72" s="603">
        <f>SUM(B70:B71)</f>
        <v>95000</v>
      </c>
      <c r="C72" s="508"/>
    </row>
    <row r="73" spans="1:13" ht="24.65" customHeight="1">
      <c r="A73" s="609"/>
      <c r="B73" s="608"/>
      <c r="C73" s="608"/>
      <c r="D73" s="24"/>
      <c r="E73" s="24"/>
      <c r="F73" s="24"/>
      <c r="G73" s="19"/>
      <c r="H73" s="24"/>
    </row>
    <row r="74" spans="1:13" ht="32.15" customHeight="1" thickBot="1">
      <c r="A74" s="600" t="s">
        <v>62</v>
      </c>
      <c r="B74" s="601"/>
      <c r="C74" s="601"/>
      <c r="D74" s="27"/>
      <c r="E74" s="19"/>
      <c r="F74" s="24"/>
      <c r="G74" s="19"/>
      <c r="H74" s="24"/>
    </row>
    <row r="75" spans="1:13" ht="44.5" customHeight="1" thickBot="1">
      <c r="A75" s="47" t="s">
        <v>759</v>
      </c>
      <c r="B75" s="1280" t="s">
        <v>766</v>
      </c>
      <c r="C75" s="1281"/>
      <c r="D75" s="1281"/>
      <c r="E75" s="1282"/>
      <c r="F75" s="21"/>
      <c r="G75" s="53"/>
      <c r="H75" s="24"/>
    </row>
    <row r="76" spans="1:13" ht="87.65" customHeight="1" thickBot="1">
      <c r="A76" s="50" t="s">
        <v>17</v>
      </c>
      <c r="B76" s="30" t="s">
        <v>796</v>
      </c>
      <c r="C76" s="49" t="s">
        <v>63</v>
      </c>
      <c r="D76" s="31" t="s">
        <v>64</v>
      </c>
      <c r="E76" s="32" t="s">
        <v>65</v>
      </c>
      <c r="F76" s="30" t="s">
        <v>66</v>
      </c>
      <c r="G76" s="25"/>
      <c r="H76" s="24"/>
    </row>
    <row r="77" spans="1:13" ht="25.4" customHeight="1">
      <c r="A77" s="785" t="str">
        <f t="shared" ref="A77:A104" si="2">A7</f>
        <v>Eastern Florida State College</v>
      </c>
      <c r="B77" s="531">
        <v>18754321.203717429</v>
      </c>
      <c r="C77" s="531">
        <f t="shared" ref="C77:C104" si="3">B77*0.05</f>
        <v>937716.06018587155</v>
      </c>
      <c r="D77" s="1335">
        <f t="shared" ref="D77:D104" si="4">IF(C77&gt;500000,0,1)</f>
        <v>0</v>
      </c>
      <c r="E77" s="532">
        <f t="shared" ref="E77:E104" si="5">IF(D77&lt;1,0,B77*0.02)</f>
        <v>0</v>
      </c>
      <c r="F77" s="531">
        <f>C77+E77</f>
        <v>937716.06018587155</v>
      </c>
      <c r="H77" s="24"/>
      <c r="I77" s="24"/>
      <c r="J77" s="24"/>
      <c r="K77" s="24"/>
      <c r="L77" s="24"/>
      <c r="M77" s="24"/>
    </row>
    <row r="78" spans="1:13" ht="25.4"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4"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4"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4"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4"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4"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4"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4"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4"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4"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4"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4"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4"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4"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4"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4"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4"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4"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4"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4"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4"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4"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4"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4"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4"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4"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4"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4"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4" customHeight="1">
      <c r="A106" s="91"/>
      <c r="E106" s="24"/>
      <c r="F106" s="24"/>
      <c r="G106" s="24"/>
    </row>
    <row r="107" spans="1:19" ht="25.4" customHeight="1">
      <c r="A107" s="92" t="s">
        <v>67</v>
      </c>
      <c r="E107" s="24"/>
      <c r="F107" s="24"/>
      <c r="G107" s="24"/>
    </row>
    <row r="108" spans="1:19" ht="25.4" customHeight="1">
      <c r="A108" s="1263" t="s">
        <v>767</v>
      </c>
      <c r="B108" s="1263"/>
      <c r="C108" s="1263"/>
      <c r="D108" s="1263"/>
      <c r="E108" s="1263"/>
      <c r="F108" s="1263"/>
      <c r="G108" s="1263"/>
      <c r="H108" s="1263"/>
      <c r="I108" s="1263"/>
      <c r="J108" s="1263"/>
      <c r="K108" s="1263"/>
      <c r="L108" s="1263"/>
      <c r="M108" s="1263"/>
      <c r="N108" s="1263"/>
      <c r="O108" s="1263"/>
      <c r="P108" s="1263"/>
      <c r="Q108" s="1263"/>
      <c r="R108" s="1263"/>
    </row>
    <row r="109" spans="1:19" ht="20.149999999999999" customHeight="1">
      <c r="A109" s="1261" t="s">
        <v>68</v>
      </c>
      <c r="B109" s="1261"/>
      <c r="C109" s="1261"/>
      <c r="D109" s="1261"/>
      <c r="E109" s="1261"/>
      <c r="F109" s="1261"/>
      <c r="G109" s="1261"/>
      <c r="H109" s="1261"/>
      <c r="I109" s="1261"/>
      <c r="J109" s="1261"/>
      <c r="K109" s="1261"/>
      <c r="L109" s="1261"/>
      <c r="M109" s="1261"/>
      <c r="N109" s="1261"/>
      <c r="O109" s="1261"/>
      <c r="P109" s="1261"/>
      <c r="Q109" s="1261"/>
      <c r="R109" s="1261"/>
      <c r="S109" s="605"/>
    </row>
    <row r="110" spans="1:19" ht="20.149999999999999"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49999999999999" customHeight="1">
      <c r="A111" s="1261" t="s">
        <v>70</v>
      </c>
      <c r="B111" s="1261"/>
      <c r="C111" s="1261"/>
      <c r="D111" s="1261"/>
      <c r="E111" s="1261"/>
      <c r="F111" s="1261"/>
      <c r="G111" s="1261"/>
      <c r="H111" s="1261"/>
      <c r="I111" s="1261"/>
      <c r="J111" s="1261"/>
      <c r="K111" s="1261"/>
      <c r="L111" s="1261"/>
      <c r="M111" s="1261"/>
      <c r="N111" s="1261"/>
      <c r="O111" s="1261"/>
      <c r="P111" s="1261"/>
      <c r="Q111" s="1261"/>
      <c r="R111" s="1261"/>
    </row>
    <row r="112" spans="1:19" ht="20.149999999999999" customHeight="1">
      <c r="A112" s="1261"/>
      <c r="B112" s="1261"/>
      <c r="C112" s="1261"/>
      <c r="D112" s="1261"/>
      <c r="E112" s="1261"/>
      <c r="F112" s="1261"/>
      <c r="G112" s="1261"/>
    </row>
    <row r="113" spans="1:54" ht="32.5" customHeight="1" thickBot="1">
      <c r="E113" s="599"/>
      <c r="F113" s="599"/>
      <c r="G113" s="599"/>
      <c r="H113" s="27"/>
      <c r="I113" s="27"/>
      <c r="J113" s="27"/>
      <c r="K113" s="27"/>
    </row>
    <row r="114" spans="1:54" ht="43.4" customHeight="1" thickBot="1">
      <c r="A114" s="58" t="s">
        <v>760</v>
      </c>
      <c r="B114" s="1256" t="s">
        <v>773</v>
      </c>
      <c r="C114" s="1257"/>
      <c r="D114" s="1258"/>
      <c r="E114" s="1259" t="s">
        <v>71</v>
      </c>
      <c r="F114" s="1259"/>
      <c r="G114" s="1259"/>
      <c r="H114" s="1259"/>
      <c r="I114" s="1259"/>
      <c r="J114" s="1259"/>
      <c r="K114" s="1259"/>
      <c r="L114" s="1259"/>
      <c r="M114" s="1259"/>
      <c r="N114" s="1259"/>
      <c r="O114" s="1259"/>
      <c r="P114" s="1259"/>
      <c r="Q114" s="1259"/>
      <c r="R114" s="1259"/>
      <c r="S114" s="1260"/>
      <c r="T114" s="764"/>
      <c r="U114" s="764"/>
      <c r="AC114" s="22"/>
      <c r="AD114" s="37"/>
      <c r="AK114" s="497"/>
    </row>
    <row r="115" spans="1:54" ht="39" customHeight="1" thickBot="1">
      <c r="A115" s="57">
        <v>1</v>
      </c>
      <c r="B115" s="55">
        <v>2</v>
      </c>
      <c r="C115" s="1259">
        <v>3</v>
      </c>
      <c r="D115" s="1260">
        <v>4</v>
      </c>
      <c r="E115" s="1259">
        <v>5</v>
      </c>
      <c r="F115" s="1259">
        <v>6</v>
      </c>
      <c r="G115" s="1259">
        <v>7</v>
      </c>
      <c r="H115" s="1259">
        <v>8</v>
      </c>
      <c r="I115" s="1259">
        <v>9</v>
      </c>
      <c r="J115" s="1259">
        <v>10</v>
      </c>
      <c r="K115" s="1259">
        <v>11</v>
      </c>
      <c r="L115" s="1259">
        <v>12</v>
      </c>
      <c r="M115" s="1259">
        <v>13</v>
      </c>
      <c r="N115" s="1259">
        <v>14</v>
      </c>
      <c r="O115" s="1259">
        <v>15</v>
      </c>
      <c r="P115" s="1259">
        <v>16</v>
      </c>
      <c r="Q115" s="1259">
        <v>17</v>
      </c>
      <c r="R115" s="1259">
        <v>18</v>
      </c>
      <c r="S115" s="1260">
        <v>19</v>
      </c>
      <c r="T115" s="1317" t="s">
        <v>50</v>
      </c>
      <c r="U115" s="38"/>
      <c r="V115" s="55">
        <v>20</v>
      </c>
      <c r="W115" s="1259">
        <v>21</v>
      </c>
      <c r="X115" s="1259">
        <v>22</v>
      </c>
      <c r="Y115" s="71"/>
      <c r="Z115" s="1259">
        <v>23</v>
      </c>
      <c r="AA115" s="1259">
        <v>24</v>
      </c>
      <c r="AB115" s="1260">
        <v>25</v>
      </c>
      <c r="AC115" s="40"/>
      <c r="AD115" s="37"/>
    </row>
    <row r="116" spans="1:54" ht="29.5" customHeight="1" thickBot="1">
      <c r="A116" s="67" t="s">
        <v>73</v>
      </c>
      <c r="B116" s="1331" t="s">
        <v>74</v>
      </c>
      <c r="C116" s="1332"/>
      <c r="D116" s="1333"/>
      <c r="E116" s="39"/>
      <c r="G116" s="1286"/>
      <c r="H116" s="1286"/>
      <c r="I116" s="1286"/>
      <c r="J116" s="1286" t="s">
        <v>75</v>
      </c>
      <c r="K116" s="1286"/>
      <c r="L116" s="1286"/>
      <c r="M116" s="1286"/>
      <c r="N116" s="1286"/>
      <c r="O116" s="1286"/>
      <c r="P116" s="1286"/>
      <c r="Q116" s="1311" t="s">
        <v>76</v>
      </c>
      <c r="R116" s="1312"/>
      <c r="S116" s="1313"/>
      <c r="T116" s="1318" t="s">
        <v>768</v>
      </c>
      <c r="U116" s="41"/>
      <c r="V116" s="42"/>
      <c r="W116" s="43"/>
      <c r="X116" s="44"/>
      <c r="Y116" s="72"/>
      <c r="Z116" s="1289"/>
      <c r="AA116" s="1290"/>
      <c r="AB116" s="1291"/>
      <c r="AC116" s="22"/>
      <c r="AD116" s="729" t="s">
        <v>769</v>
      </c>
      <c r="AF116" s="36"/>
      <c r="AG116" s="37"/>
    </row>
    <row r="117" spans="1:54" ht="66" customHeight="1" thickBot="1">
      <c r="A117" s="45"/>
      <c r="B117" s="1268" t="s">
        <v>77</v>
      </c>
      <c r="C117" s="1269"/>
      <c r="D117" s="1270"/>
      <c r="E117" s="1268" t="s">
        <v>78</v>
      </c>
      <c r="F117" s="1269"/>
      <c r="G117" s="1270"/>
      <c r="H117" s="1268" t="s">
        <v>79</v>
      </c>
      <c r="I117" s="1269"/>
      <c r="J117" s="1270"/>
      <c r="K117" s="1271" t="s">
        <v>80</v>
      </c>
      <c r="L117" s="1271"/>
      <c r="M117" s="1271"/>
      <c r="N117" s="1272" t="s">
        <v>81</v>
      </c>
      <c r="O117" s="1273"/>
      <c r="P117" s="1274"/>
      <c r="Q117" s="1314" t="s">
        <v>82</v>
      </c>
      <c r="R117" s="1315"/>
      <c r="S117" s="1316"/>
      <c r="T117" s="1287" t="s">
        <v>83</v>
      </c>
      <c r="U117" s="26"/>
      <c r="V117" s="1265" t="s">
        <v>84</v>
      </c>
      <c r="W117" s="1266"/>
      <c r="X117" s="1275"/>
      <c r="Y117" s="1319"/>
      <c r="Z117" s="1265" t="s">
        <v>85</v>
      </c>
      <c r="AA117" s="1266"/>
      <c r="AB117" s="1267"/>
      <c r="AC117" s="27"/>
      <c r="AD117" s="54" t="s">
        <v>86</v>
      </c>
      <c r="AF117" s="22"/>
      <c r="AG117" s="24"/>
      <c r="AI117" s="1320" t="s">
        <v>770</v>
      </c>
      <c r="AJ117" s="1320"/>
      <c r="AK117" s="1320"/>
      <c r="AL117" s="1320"/>
      <c r="AM117" s="1320"/>
      <c r="AN117" s="1320"/>
      <c r="AO117" s="1320"/>
      <c r="AP117" s="27"/>
      <c r="AS117" s="27"/>
      <c r="AT117" s="27"/>
    </row>
    <row r="118" spans="1:54" ht="87" customHeight="1" thickBot="1">
      <c r="A118" s="50" t="s">
        <v>17</v>
      </c>
      <c r="B118" s="1179" t="s">
        <v>87</v>
      </c>
      <c r="C118" s="495"/>
      <c r="D118" s="704" t="s">
        <v>55</v>
      </c>
      <c r="E118" s="1178" t="s">
        <v>87</v>
      </c>
      <c r="F118" s="1177" t="s">
        <v>88</v>
      </c>
      <c r="G118" s="68" t="s">
        <v>55</v>
      </c>
      <c r="H118" s="1180" t="s">
        <v>87</v>
      </c>
      <c r="I118" s="1181" t="s">
        <v>88</v>
      </c>
      <c r="J118" s="70" t="s">
        <v>55</v>
      </c>
      <c r="K118" s="1182" t="s">
        <v>87</v>
      </c>
      <c r="L118" s="1183" t="s">
        <v>88</v>
      </c>
      <c r="M118" s="740" t="s">
        <v>55</v>
      </c>
      <c r="N118" s="1184" t="s">
        <v>87</v>
      </c>
      <c r="O118" s="1183" t="s">
        <v>88</v>
      </c>
      <c r="P118" s="673" t="s">
        <v>55</v>
      </c>
      <c r="Q118" s="1184" t="s">
        <v>87</v>
      </c>
      <c r="R118" s="1177" t="s">
        <v>88</v>
      </c>
      <c r="S118" s="70" t="s">
        <v>55</v>
      </c>
      <c r="T118" s="1288"/>
      <c r="V118" s="1185" t="s">
        <v>87</v>
      </c>
      <c r="W118" s="1186" t="s">
        <v>88</v>
      </c>
      <c r="X118" s="788" t="s">
        <v>55</v>
      </c>
      <c r="Y118" s="69"/>
      <c r="Z118" s="46" t="s">
        <v>87</v>
      </c>
      <c r="AA118" s="1187" t="s">
        <v>88</v>
      </c>
      <c r="AB118" s="95" t="s">
        <v>55</v>
      </c>
      <c r="AD118" s="50" t="s">
        <v>17</v>
      </c>
      <c r="AE118" s="1188" t="s">
        <v>89</v>
      </c>
      <c r="AF118" s="1189" t="s">
        <v>90</v>
      </c>
      <c r="AG118" s="29" t="s">
        <v>91</v>
      </c>
      <c r="AP118" s="27"/>
      <c r="AR118" s="48"/>
      <c r="AS118" s="48"/>
      <c r="AT118" s="48"/>
      <c r="AU118" s="27"/>
      <c r="AY118" s="27"/>
      <c r="AZ118" s="27"/>
      <c r="BA118" s="27"/>
      <c r="BB118" s="27"/>
    </row>
    <row r="119" spans="1:54" ht="24.65" customHeight="1">
      <c r="A119" s="491" t="str">
        <f t="shared" ref="A119:A146" si="7">A7</f>
        <v>Eastern Florida State College</v>
      </c>
      <c r="B119" s="587">
        <v>1010</v>
      </c>
      <c r="C119" s="1334"/>
      <c r="D119" s="1173">
        <f t="shared" ref="D119:D146" si="8">B119+C119</f>
        <v>1010</v>
      </c>
      <c r="E119" s="1292">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5" t="s">
        <v>92</v>
      </c>
      <c r="AJ119" s="1285"/>
      <c r="AK119" s="1285"/>
      <c r="AL119" s="1285"/>
      <c r="AM119" s="1285"/>
      <c r="AN119" s="1285"/>
      <c r="AO119" s="52">
        <f>X147+AB147</f>
        <v>2336</v>
      </c>
      <c r="AP119" s="27"/>
      <c r="AR119" s="48"/>
      <c r="AS119" s="48"/>
      <c r="AT119" s="48"/>
      <c r="AU119" s="27"/>
      <c r="AY119" s="27"/>
      <c r="AZ119" s="27"/>
      <c r="BA119" s="27"/>
      <c r="BB119" s="27"/>
    </row>
    <row r="120" spans="1:54" ht="25.4" customHeight="1">
      <c r="A120" s="791" t="str">
        <f t="shared" si="7"/>
        <v>Broward College</v>
      </c>
      <c r="B120" s="761">
        <v>1229</v>
      </c>
      <c r="C120" s="768"/>
      <c r="D120" s="1174">
        <f t="shared" si="8"/>
        <v>1229</v>
      </c>
      <c r="E120" s="1293">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5" t="s">
        <v>93</v>
      </c>
      <c r="AJ120" s="1285"/>
      <c r="AK120" s="1285"/>
      <c r="AL120" s="1285"/>
      <c r="AM120" s="1285"/>
      <c r="AN120" s="1285"/>
      <c r="AO120" s="598">
        <v>28840.787736365251</v>
      </c>
      <c r="AP120" s="27"/>
      <c r="AR120" s="517"/>
      <c r="AS120" s="517"/>
      <c r="AT120" s="517"/>
      <c r="AU120" s="517"/>
      <c r="AV120" s="517"/>
      <c r="AW120" s="517"/>
      <c r="AX120" s="517"/>
      <c r="AY120" s="27"/>
      <c r="AZ120" s="27"/>
      <c r="BA120" s="27"/>
      <c r="BB120" s="27"/>
    </row>
    <row r="121" spans="1:54" ht="25.4" customHeight="1">
      <c r="A121" s="797" t="str">
        <f t="shared" si="7"/>
        <v>College of Central Florida</v>
      </c>
      <c r="B121" s="761">
        <v>294</v>
      </c>
      <c r="C121" s="768"/>
      <c r="D121" s="1174">
        <f t="shared" si="8"/>
        <v>294</v>
      </c>
      <c r="E121" s="1293">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5" t="s">
        <v>94</v>
      </c>
      <c r="AJ121" s="1285"/>
      <c r="AK121" s="1285"/>
      <c r="AL121" s="1285"/>
      <c r="AM121" s="1285"/>
      <c r="AN121" s="1285"/>
      <c r="AO121" s="716">
        <f>4262-0</f>
        <v>4262</v>
      </c>
      <c r="AP121" s="27"/>
      <c r="AR121" s="27"/>
      <c r="AS121" s="27"/>
      <c r="AT121" s="27"/>
      <c r="AU121" s="27"/>
      <c r="AV121" s="27"/>
      <c r="AW121" s="27"/>
      <c r="AX121" s="27"/>
      <c r="AY121" s="27"/>
      <c r="AZ121" s="27"/>
      <c r="BA121" s="27"/>
      <c r="BB121" s="27"/>
    </row>
    <row r="122" spans="1:54" ht="25.4" customHeight="1">
      <c r="A122" s="797" t="str">
        <f t="shared" si="7"/>
        <v>Chipola College</v>
      </c>
      <c r="B122" s="761">
        <v>153</v>
      </c>
      <c r="C122" s="768"/>
      <c r="D122" s="1174">
        <f t="shared" si="8"/>
        <v>153</v>
      </c>
      <c r="E122" s="1293">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4" customHeight="1">
      <c r="A123" s="797" t="str">
        <f t="shared" si="7"/>
        <v>Daytona State College</v>
      </c>
      <c r="B123" s="761">
        <v>912</v>
      </c>
      <c r="C123" s="768"/>
      <c r="D123" s="1174">
        <f t="shared" si="8"/>
        <v>912</v>
      </c>
      <c r="E123" s="1293">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4" customHeight="1">
      <c r="A124" s="797" t="str">
        <f t="shared" si="7"/>
        <v>Florida SouthWestern State College</v>
      </c>
      <c r="B124" s="761">
        <v>594</v>
      </c>
      <c r="C124" s="768"/>
      <c r="D124" s="1174">
        <f t="shared" si="8"/>
        <v>594</v>
      </c>
      <c r="E124" s="1293">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771</v>
      </c>
      <c r="AJ124" s="27"/>
      <c r="AK124" s="27"/>
      <c r="AL124" s="27"/>
      <c r="AM124" s="27"/>
      <c r="AN124" s="27"/>
      <c r="AO124" s="598">
        <v>275644</v>
      </c>
      <c r="AR124" s="48"/>
      <c r="AS124" s="48"/>
      <c r="AT124" s="27"/>
      <c r="AU124" s="27"/>
      <c r="AV124" s="27"/>
      <c r="AW124" s="27"/>
    </row>
    <row r="125" spans="1:54" ht="25.4" customHeight="1">
      <c r="A125" s="797" t="str">
        <f t="shared" si="7"/>
        <v>Florida State College at Jacksonville</v>
      </c>
      <c r="B125" s="761">
        <v>1626</v>
      </c>
      <c r="C125" s="768"/>
      <c r="D125" s="1174">
        <f t="shared" si="8"/>
        <v>1626</v>
      </c>
      <c r="E125" s="1293">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4" customHeight="1">
      <c r="A126" s="797" t="str">
        <f t="shared" si="7"/>
        <v>College of the Florida Keys</v>
      </c>
      <c r="B126" s="761">
        <v>53</v>
      </c>
      <c r="C126" s="768"/>
      <c r="D126" s="1174">
        <f t="shared" si="8"/>
        <v>53</v>
      </c>
      <c r="E126" s="1293">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4" t="s">
        <v>95</v>
      </c>
      <c r="AJ126" s="1284"/>
      <c r="AK126" s="1284"/>
      <c r="AL126" s="1284"/>
      <c r="AM126" s="1284"/>
      <c r="AN126" s="1284"/>
      <c r="AO126" s="498">
        <f>AO124-AO125</f>
        <v>240205.21226363475</v>
      </c>
      <c r="AP126" s="27"/>
      <c r="AQ126" s="27"/>
      <c r="AR126" s="27"/>
      <c r="AS126" s="27"/>
      <c r="AT126" s="27"/>
      <c r="AU126" s="27"/>
    </row>
    <row r="127" spans="1:54" ht="25.4" customHeight="1">
      <c r="A127" s="797" t="str">
        <f t="shared" si="7"/>
        <v>Gulf Coast State College</v>
      </c>
      <c r="B127" s="761">
        <v>133</v>
      </c>
      <c r="C127" s="768"/>
      <c r="D127" s="1174">
        <f t="shared" si="8"/>
        <v>133</v>
      </c>
      <c r="E127" s="1293">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4" customHeight="1">
      <c r="A128" s="797" t="str">
        <f t="shared" si="7"/>
        <v>Hillsborough Community College</v>
      </c>
      <c r="B128" s="761">
        <v>0</v>
      </c>
      <c r="C128" s="768"/>
      <c r="D128" s="1174">
        <f t="shared" si="8"/>
        <v>0</v>
      </c>
      <c r="E128" s="1293">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4" t="s">
        <v>772</v>
      </c>
      <c r="AJ128" s="1284"/>
      <c r="AK128" s="1284"/>
      <c r="AL128" s="1284"/>
      <c r="AM128" s="1284"/>
      <c r="AN128" s="1284"/>
      <c r="AO128" s="499">
        <f>AO122+AO126</f>
        <v>275644</v>
      </c>
      <c r="AP128" s="27"/>
      <c r="AQ128" s="27"/>
      <c r="AR128" s="27"/>
      <c r="AS128" s="27"/>
      <c r="AT128" s="27"/>
      <c r="AU128" s="27"/>
    </row>
    <row r="129" spans="1:47" ht="25.4" customHeight="1">
      <c r="A129" s="797" t="str">
        <f t="shared" si="7"/>
        <v>Indian River State College</v>
      </c>
      <c r="B129" s="761">
        <v>1362</v>
      </c>
      <c r="C129" s="768"/>
      <c r="D129" s="1174">
        <f t="shared" si="8"/>
        <v>1362</v>
      </c>
      <c r="E129" s="1293">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4" customHeight="1">
      <c r="A130" s="797" t="str">
        <f t="shared" si="7"/>
        <v>Florida Gateway College</v>
      </c>
      <c r="B130" s="761">
        <v>95</v>
      </c>
      <c r="C130" s="768"/>
      <c r="D130" s="1174">
        <f t="shared" si="8"/>
        <v>95</v>
      </c>
      <c r="E130" s="1293">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4" customHeight="1">
      <c r="A131" s="797" t="str">
        <f t="shared" si="7"/>
        <v>Lake-Sumter State College</v>
      </c>
      <c r="B131" s="761">
        <v>132</v>
      </c>
      <c r="C131" s="768"/>
      <c r="D131" s="1174">
        <f t="shared" si="8"/>
        <v>132</v>
      </c>
      <c r="E131" s="1293">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4" customHeight="1">
      <c r="A132" s="797" t="str">
        <f t="shared" si="7"/>
        <v>State College of Florida, Manatee-Sarasota</v>
      </c>
      <c r="B132" s="761">
        <v>433</v>
      </c>
      <c r="C132" s="768"/>
      <c r="D132" s="1174">
        <f t="shared" si="8"/>
        <v>433</v>
      </c>
      <c r="E132" s="1293">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4" customHeight="1">
      <c r="A133" s="797" t="str">
        <f t="shared" si="7"/>
        <v>Miami Dade College</v>
      </c>
      <c r="B133" s="761">
        <v>2569</v>
      </c>
      <c r="C133" s="768"/>
      <c r="D133" s="1174">
        <f t="shared" si="8"/>
        <v>2569</v>
      </c>
      <c r="E133" s="1293">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4" customHeight="1">
      <c r="A134" s="797" t="str">
        <f t="shared" si="7"/>
        <v>North Florida College</v>
      </c>
      <c r="B134" s="761">
        <v>31</v>
      </c>
      <c r="C134" s="768"/>
      <c r="D134" s="1174">
        <f t="shared" si="8"/>
        <v>31</v>
      </c>
      <c r="E134" s="1293">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4" customHeight="1">
      <c r="A135" s="797" t="str">
        <f t="shared" si="7"/>
        <v>Northwest Florida State College</v>
      </c>
      <c r="B135" s="761">
        <v>295</v>
      </c>
      <c r="C135" s="768"/>
      <c r="D135" s="1174">
        <f t="shared" si="8"/>
        <v>295</v>
      </c>
      <c r="E135" s="1293">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4" customHeight="1">
      <c r="A136" s="797" t="str">
        <f t="shared" si="7"/>
        <v>Palm Beach State College</v>
      </c>
      <c r="B136" s="761">
        <v>939</v>
      </c>
      <c r="C136" s="768"/>
      <c r="D136" s="1174">
        <f t="shared" si="8"/>
        <v>939</v>
      </c>
      <c r="E136" s="1293">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4" customHeight="1">
      <c r="A137" s="797" t="str">
        <f t="shared" si="7"/>
        <v>Pasco-Hernando State College</v>
      </c>
      <c r="B137" s="761">
        <v>349</v>
      </c>
      <c r="C137" s="768"/>
      <c r="D137" s="1174">
        <f t="shared" si="8"/>
        <v>349</v>
      </c>
      <c r="E137" s="1293">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4" customHeight="1">
      <c r="A138" s="797" t="str">
        <f t="shared" si="7"/>
        <v>Pensacola State College</v>
      </c>
      <c r="B138" s="761">
        <v>434</v>
      </c>
      <c r="C138" s="768"/>
      <c r="D138" s="1174">
        <f t="shared" si="8"/>
        <v>434</v>
      </c>
      <c r="E138" s="1293">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4" customHeight="1">
      <c r="A139" s="797" t="str">
        <f t="shared" si="7"/>
        <v>Polk State College</v>
      </c>
      <c r="B139" s="761">
        <v>722</v>
      </c>
      <c r="C139" s="768"/>
      <c r="D139" s="1174">
        <f t="shared" si="8"/>
        <v>722</v>
      </c>
      <c r="E139" s="1293">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4" customHeight="1">
      <c r="A140" s="797" t="str">
        <f t="shared" si="7"/>
        <v>St. Johns River State College</v>
      </c>
      <c r="B140" s="761">
        <v>237</v>
      </c>
      <c r="C140" s="768"/>
      <c r="D140" s="1174">
        <f t="shared" si="8"/>
        <v>237</v>
      </c>
      <c r="E140" s="1293">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4" customHeight="1">
      <c r="A141" s="797" t="str">
        <f t="shared" si="7"/>
        <v>St. Petersburg College</v>
      </c>
      <c r="B141" s="761">
        <v>2389</v>
      </c>
      <c r="C141" s="768"/>
      <c r="D141" s="1174">
        <f t="shared" si="8"/>
        <v>2389</v>
      </c>
      <c r="E141" s="1293">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4" customHeight="1">
      <c r="A142" s="797" t="str">
        <f t="shared" si="7"/>
        <v>Santa Fe College</v>
      </c>
      <c r="B142" s="761">
        <v>461</v>
      </c>
      <c r="C142" s="768"/>
      <c r="D142" s="1174">
        <f t="shared" si="8"/>
        <v>461</v>
      </c>
      <c r="E142" s="1293">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4" customHeight="1">
      <c r="A143" s="797" t="str">
        <f t="shared" si="7"/>
        <v>Seminole State College of Florida</v>
      </c>
      <c r="B143" s="761">
        <v>850</v>
      </c>
      <c r="C143" s="768"/>
      <c r="D143" s="1174">
        <f t="shared" si="8"/>
        <v>850</v>
      </c>
      <c r="E143" s="1293">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4" customHeight="1">
      <c r="A144" s="797" t="str">
        <f t="shared" si="7"/>
        <v>South Florida State College</v>
      </c>
      <c r="B144" s="761">
        <v>116</v>
      </c>
      <c r="C144" s="768"/>
      <c r="D144" s="1174">
        <f t="shared" si="8"/>
        <v>116</v>
      </c>
      <c r="E144" s="1293">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4" customHeight="1">
      <c r="A145" s="797" t="str">
        <f t="shared" si="7"/>
        <v>Tallahassee Community College</v>
      </c>
      <c r="B145" s="761">
        <v>37</v>
      </c>
      <c r="C145" s="768"/>
      <c r="D145" s="1174">
        <f t="shared" si="8"/>
        <v>37</v>
      </c>
      <c r="E145" s="1293">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4" customHeight="1" thickBot="1">
      <c r="A146" s="798" t="str">
        <f t="shared" si="7"/>
        <v>Valencia College</v>
      </c>
      <c r="B146" s="705">
        <v>1160</v>
      </c>
      <c r="C146" s="741"/>
      <c r="D146" s="1175">
        <f t="shared" si="8"/>
        <v>1160</v>
      </c>
      <c r="E146" s="1294">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4" customHeight="1" thickBot="1">
      <c r="A147" s="492" t="s">
        <v>50</v>
      </c>
      <c r="B147" s="493">
        <f t="shared" ref="B147" si="20">SUM(B119:B146)</f>
        <v>18615</v>
      </c>
      <c r="C147" s="80"/>
      <c r="D147" s="510">
        <f t="shared" ref="D147:T147" si="21">SUM(D119:D146)</f>
        <v>18615</v>
      </c>
      <c r="E147" s="1176">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5"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730</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774</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79" t="s">
        <v>96</v>
      </c>
      <c r="B151" s="1279"/>
      <c r="C151" s="1279"/>
      <c r="D151" s="1279"/>
      <c r="E151" s="94"/>
    </row>
    <row r="152" spans="1:48">
      <c r="A152" s="1278" t="s">
        <v>97</v>
      </c>
      <c r="B152" s="1278"/>
      <c r="C152" s="1278"/>
      <c r="D152" s="1278"/>
    </row>
    <row r="153" spans="1:48">
      <c r="A153" s="1264" t="s">
        <v>98</v>
      </c>
      <c r="B153" s="1264"/>
      <c r="C153" s="1264"/>
      <c r="D153" s="1264"/>
      <c r="E153" s="1264"/>
    </row>
    <row r="155" spans="1:48" ht="54.65"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tabSelected="1" defaultGridColor="0" colorId="22" zoomScale="70" zoomScaleNormal="70" zoomScaleSheetLayoutView="51" zoomScalePageLayoutView="60" workbookViewId="0">
      <selection activeCell="E7" sqref="E7"/>
    </sheetView>
  </sheetViews>
  <sheetFormatPr defaultColWidth="9.69140625" defaultRowHeight="20.6"/>
  <cols>
    <col min="1" max="1" width="5.15234375" style="37" customWidth="1"/>
    <col min="2" max="2" width="1.69140625" style="37" customWidth="1"/>
    <col min="3" max="3" width="92.53515625" style="37" customWidth="1"/>
    <col min="4" max="4" width="59.84375" style="37" customWidth="1"/>
    <col min="5" max="5" width="34.3046875" style="37" customWidth="1"/>
    <col min="6" max="6" width="22.3828125" style="37" customWidth="1"/>
    <col min="7" max="7" width="18.69140625" style="37" customWidth="1"/>
    <col min="8" max="8" width="1.69140625" style="37" customWidth="1"/>
    <col min="9" max="9" width="63.3828125" style="37" customWidth="1"/>
    <col min="10" max="11" width="18.15234375" style="37" customWidth="1"/>
    <col min="12" max="12" width="22.69140625" style="37" customWidth="1"/>
    <col min="13" max="13" width="3.3046875" style="37" customWidth="1"/>
    <col min="14" max="14" width="32" style="37" customWidth="1"/>
    <col min="15" max="15" width="47" style="37" customWidth="1"/>
    <col min="16" max="16" width="31.3828125" style="37" customWidth="1"/>
    <col min="17" max="17" width="2.84375" style="37" customWidth="1"/>
    <col min="18" max="18" width="48.15234375" style="37" customWidth="1"/>
    <col min="19" max="19" width="28.69140625" style="37" customWidth="1"/>
    <col min="20" max="20" width="5.15234375" style="37" customWidth="1"/>
    <col min="21" max="21" width="70" style="37" customWidth="1"/>
    <col min="22" max="22" width="26.15234375" style="37" customWidth="1"/>
    <col min="23" max="23" width="22.3046875" style="37" customWidth="1"/>
    <col min="24" max="24" width="24.3828125" style="37" customWidth="1"/>
    <col min="25" max="25" width="21.15234375" style="37" customWidth="1"/>
    <col min="26" max="26" width="17.3828125" style="37" customWidth="1"/>
    <col min="27" max="16384" width="9.69140625" style="37"/>
  </cols>
  <sheetData>
    <row r="1" spans="1:53">
      <c r="A1" s="1115" t="s">
        <v>11</v>
      </c>
      <c r="B1" s="1115"/>
      <c r="C1" s="1115"/>
      <c r="D1" s="1115"/>
      <c r="E1" s="1115"/>
      <c r="F1" s="1115"/>
      <c r="G1" s="1115"/>
      <c r="H1" s="994"/>
      <c r="I1" s="994"/>
    </row>
    <row r="2" spans="1:53" ht="20.149999999999999" customHeight="1">
      <c r="A2" s="1115" t="s">
        <v>736</v>
      </c>
      <c r="B2" s="1115"/>
      <c r="C2" s="1115"/>
      <c r="D2" s="1115"/>
      <c r="E2" s="1115"/>
      <c r="F2" s="1115"/>
      <c r="G2" s="1115"/>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49999999999999" customHeight="1">
      <c r="A3" s="1115"/>
      <c r="B3" s="1115"/>
      <c r="C3" s="1115"/>
      <c r="D3" s="1115"/>
      <c r="E3" s="1115"/>
      <c r="F3" s="1115"/>
      <c r="G3" s="1115"/>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4" customHeight="1">
      <c r="A4" s="1116" t="s">
        <v>99</v>
      </c>
      <c r="B4" s="1116"/>
      <c r="C4" s="1116"/>
      <c r="D4" s="1116"/>
      <c r="E4" s="1116"/>
      <c r="F4" s="1116"/>
      <c r="G4" s="1116"/>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49999999999999"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49999999999999"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5" customHeight="1" thickBot="1">
      <c r="A7" s="108" t="s">
        <v>100</v>
      </c>
      <c r="C7" s="104" t="s">
        <v>101</v>
      </c>
      <c r="D7" s="993" t="s">
        <v>30</v>
      </c>
      <c r="E7" s="1164"/>
      <c r="F7" s="1164"/>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49999999999999"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49999999999999"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5" customHeight="1">
      <c r="A10" s="560" t="s">
        <v>102</v>
      </c>
      <c r="B10" s="108"/>
      <c r="C10" s="1117" t="s">
        <v>806</v>
      </c>
      <c r="D10" s="1117"/>
      <c r="E10" s="1117"/>
      <c r="F10" s="1117"/>
      <c r="G10" s="1117"/>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49999999999999"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49999999999999"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49999999999999"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49999999999999"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49999999999999"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0.11095793771350369</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49999999999999" customHeight="1">
      <c r="A18" s="998"/>
      <c r="B18" s="998"/>
      <c r="C18" s="1118" t="s">
        <v>106</v>
      </c>
      <c r="D18" s="1118"/>
      <c r="E18" s="1118"/>
      <c r="F18" s="1118"/>
      <c r="G18" s="1118"/>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49999999999999"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49999999999999"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49999999999999"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49999999999999"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49999999999999"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49999999999999"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49999999999999"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49999999999999"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49999999999999"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49999999999999"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49999999999999"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49999999999999"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49999999999999"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49999999999999"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49999999999999"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49999999999999"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49999999999999"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49999999999999"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49999999999999"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49999999999999"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49999999999999"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49999999999999" customHeight="1">
      <c r="C40" s="126"/>
      <c r="D40" s="127" t="s">
        <v>737</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49999999999999"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49999999999999"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49999999999999"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49999999999999" customHeight="1">
      <c r="C44" s="136" t="s">
        <v>132</v>
      </c>
      <c r="D44" s="137">
        <f>VLOOKUP($D$7,VLOOKUP!$A$119:$S$147,2)*30+D68</f>
        <v>0</v>
      </c>
      <c r="E44" s="138">
        <f>+'EXHIBIT C'!F10</f>
        <v>3268.33</v>
      </c>
      <c r="F44" s="139" t="str">
        <f t="shared" ref="F44:F50" si="0">IF(D44=0,"0",(E44/D44-1))</f>
        <v>0</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49999999999999" customHeight="1">
      <c r="C45" s="141" t="s">
        <v>133</v>
      </c>
      <c r="D45" s="809">
        <f>VLOOKUP($D$7,VLOOKUP!$A$119:$S$147,5)*30+D69</f>
        <v>274725.56075244962</v>
      </c>
      <c r="E45" s="142">
        <f>+'EXHIBIT C'!F11</f>
        <v>340280.11</v>
      </c>
      <c r="F45" s="810">
        <f t="shared" si="0"/>
        <v>0.23861831082627383</v>
      </c>
      <c r="G45" s="811"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49999999999999" customHeight="1">
      <c r="C46" s="812" t="s">
        <v>134</v>
      </c>
      <c r="D46" s="813">
        <f>VLOOKUP($D$7,VLOOKUP!$A$119:$S$147,8)*30</f>
        <v>135040.38776200809</v>
      </c>
      <c r="E46" s="814">
        <f>+'EXHIBIT C'!F12</f>
        <v>150403.98000000001</v>
      </c>
      <c r="F46" s="810">
        <f t="shared" si="0"/>
        <v>0.11377035043077877</v>
      </c>
      <c r="G46" s="811" t="str">
        <f t="shared" si="1"/>
        <v>YES</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49999999999999" customHeight="1">
      <c r="C47" s="812" t="s">
        <v>82</v>
      </c>
      <c r="D47" s="813">
        <f>VLOOKUP($D$7,VLOOKUP!$A$119:$S$147,17)*30</f>
        <v>10526.604255319147</v>
      </c>
      <c r="E47" s="814">
        <f>+'EXHIBIT C'!F13</f>
        <v>11896.28</v>
      </c>
      <c r="F47" s="810">
        <f t="shared" si="0"/>
        <v>0.13011563002273485</v>
      </c>
      <c r="G47" s="811"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49999999999999" customHeight="1">
      <c r="C48" s="812" t="s">
        <v>135</v>
      </c>
      <c r="D48" s="813">
        <f>VLOOKUP($D$7,VLOOKUP!$A$119:$S$147,11)*30</f>
        <v>25744.429189988383</v>
      </c>
      <c r="E48" s="814">
        <f>+'EXHIBIT C'!F14</f>
        <v>30450.23</v>
      </c>
      <c r="F48" s="810">
        <f t="shared" si="0"/>
        <v>0.18278909100232177</v>
      </c>
      <c r="G48" s="811"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49999999999999" customHeight="1" thickBot="1">
      <c r="C49" s="815" t="s">
        <v>136</v>
      </c>
      <c r="D49" s="816">
        <f>VLOOKUP($D$7,VLOOKUP!$A$119:$S$147,14)*30</f>
        <v>1410</v>
      </c>
      <c r="E49" s="817">
        <f>+'EXHIBIT C'!F15</f>
        <v>1740.21</v>
      </c>
      <c r="F49" s="818">
        <f t="shared" si="0"/>
        <v>0.23419148936170209</v>
      </c>
      <c r="G49" s="819" t="str">
        <f t="shared" si="1"/>
        <v>YES</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49999999999999" customHeight="1" thickBot="1">
      <c r="C50" s="143" t="s">
        <v>50</v>
      </c>
      <c r="D50" s="144">
        <f>SUM(D44:D49)</f>
        <v>447446.98195976519</v>
      </c>
      <c r="E50" s="145">
        <f>+'EXHIBIT C'!F17</f>
        <v>538039.14</v>
      </c>
      <c r="F50" s="146">
        <f t="shared" si="0"/>
        <v>0.20246456383156675</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4" customHeight="1" thickBot="1">
      <c r="C51" s="1119" t="s">
        <v>137</v>
      </c>
      <c r="D51" s="1120"/>
      <c r="E51" s="1120"/>
      <c r="F51" s="1120"/>
      <c r="G51" s="1121"/>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5"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49999999999999" customHeight="1">
      <c r="C53" s="1008" t="s">
        <v>811</v>
      </c>
      <c r="D53" s="1009"/>
      <c r="E53" s="1009"/>
      <c r="F53" s="1009"/>
      <c r="G53" s="1010"/>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49999999999999" customHeight="1">
      <c r="C54" s="1011" t="s">
        <v>812</v>
      </c>
      <c r="D54" s="1012"/>
      <c r="E54" s="1012"/>
      <c r="F54" s="1012"/>
      <c r="G54" s="1013"/>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49999999999999" customHeight="1">
      <c r="C55" s="1011"/>
      <c r="D55" s="1012"/>
      <c r="E55" s="1012"/>
      <c r="F55" s="1012"/>
      <c r="G55" s="1013"/>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49999999999999" customHeight="1">
      <c r="C56" s="1011"/>
      <c r="D56" s="1012"/>
      <c r="E56" s="1012"/>
      <c r="F56" s="1012"/>
      <c r="G56" s="1013"/>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49999999999999" customHeight="1">
      <c r="C57" s="1011"/>
      <c r="D57" s="1012"/>
      <c r="E57" s="1012"/>
      <c r="F57" s="1012"/>
      <c r="G57" s="1013"/>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49999999999999" customHeight="1">
      <c r="C58" s="1011"/>
      <c r="D58" s="1012"/>
      <c r="E58" s="1012"/>
      <c r="F58" s="1012"/>
      <c r="G58" s="1013"/>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49999999999999" customHeight="1">
      <c r="C59" s="1011"/>
      <c r="D59" s="1012"/>
      <c r="E59" s="1012"/>
      <c r="F59" s="1012"/>
      <c r="G59" s="1013"/>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49999999999999" customHeight="1">
      <c r="C60" s="1011"/>
      <c r="D60" s="1012"/>
      <c r="E60" s="1012"/>
      <c r="F60" s="1012"/>
      <c r="G60" s="1013"/>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49999999999999" customHeight="1">
      <c r="C61" s="1011"/>
      <c r="D61" s="1012"/>
      <c r="E61" s="1012"/>
      <c r="F61" s="1012"/>
      <c r="G61" s="1013"/>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49999999999999" customHeight="1" thickBot="1">
      <c r="C62" s="1014"/>
      <c r="D62" s="1015"/>
      <c r="E62" s="1015"/>
      <c r="F62" s="1015"/>
      <c r="G62" s="1016"/>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49999999999999"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49999999999999"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49999999999999"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49999999999999"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49999999999999"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49999999999999" customHeight="1">
      <c r="C68" s="136" t="s">
        <v>132</v>
      </c>
      <c r="D68" s="820">
        <f>VLOOKUP($D$7,VLOOKUP!$A$119:$S$147,3)*30</f>
        <v>0</v>
      </c>
      <c r="E68" s="158">
        <f>+'EXHIBIT C'!D19</f>
        <v>0</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49999999999999" customHeight="1">
      <c r="C69" s="141" t="s">
        <v>133</v>
      </c>
      <c r="D69" s="820">
        <f>VLOOKUP($D$7,VLOOKUP!$A$119:$S$147,6)*30</f>
        <v>10930.237957051653</v>
      </c>
      <c r="E69" s="159">
        <f>+'EXHIBIT C'!D20</f>
        <v>23373.91</v>
      </c>
      <c r="F69" s="821">
        <f t="shared" si="2"/>
        <v>1.138463050104074</v>
      </c>
      <c r="G69" s="822" t="str">
        <f t="shared" ref="G69:G74" si="3">IF(OR(F69&gt;5%, F69&lt;-5%),"YES","NO")</f>
        <v>YES</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49999999999999" customHeight="1">
      <c r="C70" s="812" t="s">
        <v>134</v>
      </c>
      <c r="D70" s="823">
        <f>VLOOKUP($D$7,VLOOKUP!$A$119:$S$147,9)*30</f>
        <v>5503.6871230368051</v>
      </c>
      <c r="E70" s="824">
        <f>+'EXHIBIT C'!D21</f>
        <v>10752.834999999999</v>
      </c>
      <c r="F70" s="821">
        <f t="shared" si="2"/>
        <v>0.95375114166497843</v>
      </c>
      <c r="G70" s="822"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49999999999999" customHeight="1">
      <c r="C71" s="812" t="s">
        <v>82</v>
      </c>
      <c r="D71" s="823">
        <f>VLOOKUP($D$7,VLOOKUP!$A$119:$S$147,18)*30</f>
        <v>93.395744680851067</v>
      </c>
      <c r="E71" s="824">
        <f>+'EXHIBIT C'!D22</f>
        <v>430.14</v>
      </c>
      <c r="F71" s="821">
        <f t="shared" si="2"/>
        <v>3.6055631492618918</v>
      </c>
      <c r="G71" s="822"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49999999999999" customHeight="1">
      <c r="C72" s="812" t="s">
        <v>135</v>
      </c>
      <c r="D72" s="823">
        <f>VLOOKUP($D$7,VLOOKUP!$A$119:$S$147,12)*30</f>
        <v>2275.5708100116171</v>
      </c>
      <c r="E72" s="824">
        <f>+'EXHIBIT C'!D23</f>
        <v>4141.4920000000002</v>
      </c>
      <c r="F72" s="821">
        <f t="shared" si="2"/>
        <v>0.8199794011151238</v>
      </c>
      <c r="G72" s="822"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49999999999999" customHeight="1" thickBot="1">
      <c r="C73" s="815" t="s">
        <v>136</v>
      </c>
      <c r="D73" s="825">
        <f>VLOOKUP($D$7,VLOOKUP!$A$119:$S$147,15)*30</f>
        <v>0</v>
      </c>
      <c r="E73" s="826">
        <f>+'EXHIBIT C'!D24</f>
        <v>0</v>
      </c>
      <c r="F73" s="827" t="str">
        <f t="shared" si="2"/>
        <v>0</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49999999999999" customHeight="1" thickBot="1">
      <c r="C74" s="143" t="s">
        <v>50</v>
      </c>
      <c r="D74" s="160">
        <f>SUM(D68:D73)</f>
        <v>18802.891634780928</v>
      </c>
      <c r="E74" s="161">
        <f>SUM(E68:E73)</f>
        <v>38698.376999999993</v>
      </c>
      <c r="F74" s="162">
        <f t="shared" si="2"/>
        <v>1.0581077502152434</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19" t="s">
        <v>143</v>
      </c>
      <c r="D75" s="1120"/>
      <c r="E75" s="1120"/>
      <c r="F75" s="1120"/>
      <c r="G75" s="1121"/>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5"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49999999999999" customHeight="1">
      <c r="A77" s="121"/>
      <c r="B77" s="121"/>
      <c r="C77" s="1008" t="s">
        <v>811</v>
      </c>
      <c r="D77" s="1017"/>
      <c r="E77" s="1017"/>
      <c r="F77" s="1017"/>
      <c r="G77" s="1018"/>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49999999999999" customHeight="1">
      <c r="A78" s="121"/>
      <c r="B78" s="121"/>
      <c r="C78" s="1011" t="s">
        <v>812</v>
      </c>
      <c r="D78" s="1020"/>
      <c r="E78" s="1020"/>
      <c r="F78" s="1020"/>
      <c r="G78" s="1021"/>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49999999999999" customHeight="1">
      <c r="A79" s="121"/>
      <c r="B79" s="121"/>
      <c r="C79" s="1019"/>
      <c r="D79" s="1020"/>
      <c r="E79" s="1020"/>
      <c r="F79" s="1020"/>
      <c r="G79" s="1021"/>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49999999999999" customHeight="1">
      <c r="A80" s="121"/>
      <c r="B80" s="121"/>
      <c r="C80" s="1019"/>
      <c r="D80" s="1020"/>
      <c r="E80" s="1020"/>
      <c r="F80" s="1020"/>
      <c r="G80" s="1021"/>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49999999999999" customHeight="1">
      <c r="A81" s="121"/>
      <c r="B81" s="121"/>
      <c r="C81" s="1019"/>
      <c r="D81" s="1020"/>
      <c r="E81" s="1020"/>
      <c r="F81" s="1020"/>
      <c r="G81" s="1021"/>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49999999999999" customHeight="1">
      <c r="A82" s="121"/>
      <c r="B82" s="121"/>
      <c r="C82" s="1019"/>
      <c r="D82" s="1020"/>
      <c r="E82" s="1020"/>
      <c r="F82" s="1020"/>
      <c r="G82" s="1021"/>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49999999999999" customHeight="1">
      <c r="A83" s="121"/>
      <c r="B83" s="121"/>
      <c r="C83" s="1019"/>
      <c r="D83" s="1020"/>
      <c r="E83" s="1020"/>
      <c r="F83" s="1020"/>
      <c r="G83" s="1021"/>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49999999999999" customHeight="1">
      <c r="A84" s="121"/>
      <c r="B84" s="121"/>
      <c r="C84" s="1019"/>
      <c r="D84" s="1020"/>
      <c r="E84" s="1020"/>
      <c r="F84" s="1020"/>
      <c r="G84" s="1021"/>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49999999999999" customHeight="1">
      <c r="A85" s="121"/>
      <c r="B85" s="121"/>
      <c r="C85" s="1019"/>
      <c r="D85" s="1020"/>
      <c r="E85" s="1020"/>
      <c r="F85" s="1020"/>
      <c r="G85" s="1021"/>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49999999999999" customHeight="1" thickBot="1">
      <c r="A86" s="121"/>
      <c r="B86" s="121"/>
      <c r="C86" s="1022"/>
      <c r="D86" s="1023"/>
      <c r="E86" s="1023"/>
      <c r="F86" s="1023"/>
      <c r="G86" s="1024"/>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49999999999999"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49999999999999"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49999999999999"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49999999999999"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49999999999999"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49999999999999"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49999999999999"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49999999999999"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49999999999999"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49999999999999"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49999999999999"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49999999999999"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5" customHeight="1">
      <c r="A99" s="168" t="s">
        <v>152</v>
      </c>
      <c r="B99" s="120"/>
      <c r="C99" s="1122" t="s">
        <v>153</v>
      </c>
      <c r="D99" s="1122"/>
      <c r="E99" s="1122"/>
      <c r="F99" s="1122"/>
      <c r="G99" s="1122"/>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49999999999999"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5"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49999999999999" customHeight="1">
      <c r="A102" s="121"/>
      <c r="B102" s="121"/>
      <c r="C102" s="831" t="s">
        <v>157</v>
      </c>
      <c r="D102" s="832">
        <f>VLOOKUP($D$7,VLOOKUP!$A$7:$E$35,2)</f>
        <v>62210734.112299994</v>
      </c>
      <c r="E102" s="833">
        <f>+'EXHIBIT D'!G75</f>
        <v>62210734.112299994</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49999999999999" customHeight="1">
      <c r="A103" s="121"/>
      <c r="B103" s="121"/>
      <c r="C103" s="834" t="s">
        <v>158</v>
      </c>
      <c r="D103" s="832">
        <f>E103</f>
        <v>1278358</v>
      </c>
      <c r="E103" s="833">
        <f>'EXHIBIT D'!G77</f>
        <v>1278358</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49999999999999" customHeight="1">
      <c r="A104" s="121"/>
      <c r="B104" s="121"/>
      <c r="C104" s="834" t="s">
        <v>159</v>
      </c>
      <c r="D104" s="832">
        <f>VLOOKUP($D$7,VLOOKUP!$A$7:$E$35,3)</f>
        <v>12266869</v>
      </c>
      <c r="E104" s="833">
        <f>'EXHIBIT D'!G81</f>
        <v>12266869</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49999999999999" customHeight="1" thickBot="1">
      <c r="A105" s="120"/>
      <c r="B105" s="120"/>
      <c r="C105" s="172" t="s">
        <v>797</v>
      </c>
      <c r="D105" s="173">
        <f>E105</f>
        <v>746406</v>
      </c>
      <c r="E105" s="174">
        <f>'EXHIBIT D'!G76</f>
        <v>746406</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49999999999999" customHeight="1" thickBot="1">
      <c r="A106" s="120"/>
      <c r="B106" s="120"/>
      <c r="C106" s="175" t="s">
        <v>160</v>
      </c>
      <c r="D106" s="176">
        <f>SUM(D102:D105)</f>
        <v>76502367.112299994</v>
      </c>
      <c r="E106" s="176">
        <f>SUM(E102:E105)</f>
        <v>76502367.112299994</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49999999999999"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49999999999999"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49999999999999"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49999999999999"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49999999999999"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49999999999999"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49999999999999"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49999999999999"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49999999999999"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3" t="s">
        <v>738</v>
      </c>
      <c r="D117" s="1123"/>
      <c r="E117" s="1123"/>
      <c r="F117" s="1123"/>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49999999999999"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49999999999999" customHeight="1">
      <c r="C119" s="838">
        <f>+'EXHIBIT A'!E40</f>
        <v>18324368</v>
      </c>
      <c r="D119" s="988" t="s">
        <v>739</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49999999999999" customHeight="1">
      <c r="A120" s="182"/>
      <c r="B120" s="182"/>
      <c r="C120" s="838">
        <f>'EXHIBIT D'!G278-'EXHIBIT D'!G264-'EXHIBIT D'!G276</f>
        <v>18324368</v>
      </c>
      <c r="D120" s="991" t="s">
        <v>740</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650000000000006" customHeight="1">
      <c r="A121" s="183"/>
      <c r="B121" s="183"/>
      <c r="C121" s="839">
        <f>C119-C120</f>
        <v>0</v>
      </c>
      <c r="D121" s="1124" t="s">
        <v>801</v>
      </c>
      <c r="E121" s="1124"/>
      <c r="F121" s="1124"/>
      <c r="G121" s="1124"/>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49999999999999"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49999999999999"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7" t="s">
        <v>168</v>
      </c>
      <c r="D124" s="1117"/>
      <c r="E124" s="1117"/>
      <c r="F124" s="1117"/>
      <c r="G124" s="1117"/>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49999999999999"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57228177</v>
      </c>
      <c r="D126" s="37" t="s">
        <v>761</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57228177</v>
      </c>
      <c r="D127" s="37" t="s">
        <v>741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5" customHeight="1">
      <c r="A128" s="183"/>
      <c r="B128" s="183"/>
      <c r="C128" s="841">
        <f>C126-C127</f>
        <v>0</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49999999999999"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5" customHeight="1">
      <c r="A130" s="183"/>
      <c r="B130" s="183"/>
      <c r="C130" s="842">
        <f>'EXHIBIT D'!G188</f>
        <v>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49999999999999"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5" customHeight="1">
      <c r="C132" s="187">
        <f>C128+C130</f>
        <v>0</v>
      </c>
      <c r="D132" s="1125" t="s">
        <v>171</v>
      </c>
      <c r="E132" s="1125"/>
      <c r="F132" s="1125"/>
      <c r="G132" s="1125"/>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49999999999999"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49999999999999"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6" t="s">
        <v>173</v>
      </c>
      <c r="D135" s="1126"/>
      <c r="E135" s="1126"/>
      <c r="F135" s="1126"/>
      <c r="G135" s="1126"/>
      <c r="H135" s="999"/>
      <c r="U135" s="111"/>
      <c r="V135" s="111"/>
      <c r="W135" s="111"/>
      <c r="X135" s="111"/>
      <c r="Y135" s="111"/>
      <c r="Z135" s="111"/>
      <c r="AA135" s="111"/>
      <c r="AB135" s="111"/>
      <c r="AC135" s="111"/>
      <c r="AD135" s="111"/>
      <c r="AE135" s="111"/>
      <c r="AF135" s="111"/>
      <c r="AG135" s="111"/>
    </row>
    <row r="136" spans="1:53" ht="20.149999999999999" customHeight="1">
      <c r="A136" s="20"/>
      <c r="B136" s="20"/>
      <c r="C136" s="20"/>
      <c r="D136" s="20"/>
      <c r="U136" s="111"/>
      <c r="V136" s="111"/>
      <c r="W136" s="111"/>
      <c r="X136" s="111"/>
      <c r="Y136" s="111"/>
      <c r="Z136" s="111"/>
      <c r="AA136" s="111"/>
      <c r="AB136" s="111"/>
      <c r="AC136" s="111"/>
      <c r="AD136" s="111"/>
      <c r="AE136" s="111"/>
      <c r="AF136" s="111"/>
      <c r="AG136" s="111"/>
    </row>
    <row r="137" spans="1:53" ht="20.149999999999999" customHeight="1">
      <c r="A137" s="20"/>
      <c r="C137" s="191">
        <f>IF('EXHIBIT G'!D128=0,"No Credit Hours or Not Applicable",('EXHIBIT G'!D128/'EXHIBIT C'!F10))</f>
        <v>91.789996726156787</v>
      </c>
      <c r="D137" s="20" t="s">
        <v>87</v>
      </c>
      <c r="U137" s="111"/>
      <c r="V137" s="111"/>
      <c r="W137" s="111"/>
      <c r="X137" s="111"/>
      <c r="Y137" s="111"/>
      <c r="Z137" s="111"/>
      <c r="AA137" s="111"/>
      <c r="AB137" s="111"/>
      <c r="AC137" s="111"/>
      <c r="AD137" s="111"/>
      <c r="AE137" s="111"/>
      <c r="AF137" s="111"/>
      <c r="AG137" s="111"/>
    </row>
    <row r="138" spans="1:53" ht="20.149999999999999"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49999999999999" customHeight="1">
      <c r="A139" s="20"/>
      <c r="C139" s="193" t="str">
        <f>IF('EXHIBIT G'!D129=0,"No Credit Hours or Not Applicable",('EXHIBIT G'!D129/'EXHIBIT C'!D19))</f>
        <v>No Credit Hours or Not Applicable</v>
      </c>
      <c r="D139" s="20" t="s">
        <v>174</v>
      </c>
      <c r="F139" s="35"/>
      <c r="G139" s="35"/>
      <c r="H139" s="35"/>
      <c r="U139" s="111"/>
      <c r="V139" s="111"/>
      <c r="W139" s="111"/>
      <c r="X139" s="111"/>
      <c r="Y139" s="111"/>
      <c r="Z139" s="111"/>
      <c r="AA139" s="111"/>
      <c r="AB139" s="111"/>
      <c r="AC139" s="111"/>
      <c r="AD139" s="111"/>
      <c r="AE139" s="111"/>
      <c r="AF139" s="111"/>
      <c r="AG139" s="111"/>
    </row>
    <row r="140" spans="1:53" ht="20.149999999999999"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49999999999999" customHeight="1">
      <c r="C141" s="1035"/>
      <c r="D141" s="1036"/>
      <c r="E141" s="1036"/>
    </row>
    <row r="142" spans="1:53" s="20" customFormat="1" ht="20.149999999999999" customHeight="1">
      <c r="A142" s="671" t="s">
        <v>175</v>
      </c>
      <c r="B142" s="671"/>
      <c r="C142" s="671" t="s">
        <v>176</v>
      </c>
    </row>
    <row r="143" spans="1:53" ht="20.149999999999999" customHeight="1">
      <c r="A143" s="20"/>
      <c r="C143" s="20"/>
      <c r="D143" s="20"/>
      <c r="U143" s="111"/>
      <c r="V143" s="111"/>
      <c r="W143" s="111"/>
      <c r="X143" s="111"/>
      <c r="Y143" s="111"/>
      <c r="Z143" s="111"/>
      <c r="AA143" s="111"/>
      <c r="AB143" s="111"/>
      <c r="AC143" s="111"/>
      <c r="AD143" s="111"/>
      <c r="AE143" s="111"/>
      <c r="AF143" s="111"/>
      <c r="AG143" s="111"/>
    </row>
    <row r="144" spans="1:53" ht="42.65" customHeight="1">
      <c r="A144" s="20"/>
      <c r="C144" s="195" t="str">
        <f>IF(+'EXHIBIT G'!D128='EXHIBIT C'!H10,"Equal","Not Equal")</f>
        <v>Equal</v>
      </c>
      <c r="D144" s="1127" t="s">
        <v>802</v>
      </c>
      <c r="E144" s="1127"/>
      <c r="F144" s="1127"/>
      <c r="G144" s="1127"/>
      <c r="U144" s="111"/>
      <c r="V144" s="111"/>
      <c r="W144" s="111"/>
      <c r="X144" s="111"/>
      <c r="Y144" s="111"/>
      <c r="Z144" s="111"/>
      <c r="AA144" s="111"/>
      <c r="AB144" s="111"/>
      <c r="AC144" s="111"/>
      <c r="AD144" s="111"/>
      <c r="AE144" s="111"/>
      <c r="AF144" s="111"/>
      <c r="AG144" s="111"/>
    </row>
    <row r="145" spans="1:33" ht="20.149999999999999"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49999999999999" customHeight="1">
      <c r="A146" s="20"/>
      <c r="C146" s="20"/>
      <c r="D146" s="20"/>
      <c r="U146" s="111"/>
      <c r="V146" s="111"/>
      <c r="W146" s="111"/>
      <c r="X146" s="111"/>
      <c r="Y146" s="111"/>
      <c r="Z146" s="111"/>
      <c r="AA146" s="111"/>
      <c r="AB146" s="111"/>
      <c r="AC146" s="111"/>
      <c r="AD146" s="111"/>
      <c r="AE146" s="111"/>
      <c r="AF146" s="111"/>
      <c r="AG146" s="111"/>
    </row>
    <row r="147" spans="1:33" ht="58.4" customHeight="1">
      <c r="A147" s="20"/>
      <c r="C147" s="195" t="str">
        <f>IF(+'EXHIBIT G'!D129='EXHIBIT C'!F19,"Equal","Not Equal")</f>
        <v>Equal</v>
      </c>
      <c r="D147" s="1127" t="s">
        <v>803</v>
      </c>
      <c r="E147" s="1127"/>
      <c r="F147" s="1127"/>
      <c r="G147" s="1127"/>
      <c r="U147" s="111"/>
      <c r="V147" s="111"/>
      <c r="W147" s="111"/>
      <c r="X147" s="111"/>
      <c r="Y147" s="111"/>
      <c r="Z147" s="111"/>
      <c r="AA147" s="111"/>
      <c r="AB147" s="111"/>
      <c r="AC147" s="111"/>
      <c r="AD147" s="111"/>
      <c r="AE147" s="111"/>
      <c r="AF147" s="111"/>
      <c r="AG147" s="111"/>
    </row>
    <row r="148" spans="1:33" ht="20.149999999999999"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49999999999999" customHeight="1">
      <c r="A149" s="20"/>
      <c r="C149" s="192"/>
      <c r="D149" s="1034"/>
      <c r="E149" s="1034"/>
      <c r="F149" s="1034"/>
      <c r="G149" s="1034"/>
      <c r="U149" s="111"/>
      <c r="V149" s="111"/>
      <c r="W149" s="111"/>
      <c r="X149" s="111"/>
      <c r="Y149" s="111"/>
      <c r="Z149" s="111"/>
      <c r="AA149" s="111"/>
      <c r="AB149" s="111"/>
      <c r="AC149" s="111"/>
      <c r="AD149" s="111"/>
      <c r="AE149" s="111"/>
      <c r="AF149" s="111"/>
      <c r="AG149" s="111"/>
    </row>
    <row r="150" spans="1:33" ht="20.149999999999999" customHeight="1">
      <c r="A150" s="20"/>
      <c r="C150" s="197"/>
      <c r="D150" s="1034"/>
      <c r="E150" s="1034"/>
      <c r="F150" s="1034"/>
      <c r="G150" s="1034"/>
      <c r="U150" s="111"/>
      <c r="V150" s="111"/>
      <c r="W150" s="111"/>
      <c r="X150" s="111"/>
      <c r="Y150" s="111"/>
      <c r="Z150" s="111"/>
      <c r="AA150" s="111"/>
      <c r="AB150" s="111"/>
      <c r="AC150" s="111"/>
      <c r="AD150" s="111"/>
      <c r="AE150" s="111"/>
      <c r="AF150" s="111"/>
      <c r="AG150" s="111"/>
    </row>
    <row r="151" spans="1:33" ht="62.15" customHeight="1">
      <c r="A151" s="190" t="s">
        <v>177</v>
      </c>
      <c r="B151" s="671"/>
      <c r="C151" s="1126" t="s">
        <v>805</v>
      </c>
      <c r="D151" s="1126"/>
      <c r="E151" s="1126"/>
      <c r="F151" s="1126"/>
      <c r="G151" s="1126"/>
      <c r="H151" s="999"/>
      <c r="U151" s="111"/>
      <c r="V151" s="111"/>
      <c r="W151" s="111"/>
      <c r="X151" s="111"/>
      <c r="Y151" s="111"/>
      <c r="Z151" s="111"/>
      <c r="AA151" s="111"/>
      <c r="AB151" s="111"/>
      <c r="AC151" s="111"/>
      <c r="AD151" s="111"/>
      <c r="AE151" s="111"/>
      <c r="AF151" s="111"/>
      <c r="AG151" s="111"/>
    </row>
    <row r="152" spans="1:33" ht="20.149999999999999" customHeight="1">
      <c r="A152" s="20"/>
      <c r="C152" s="20"/>
      <c r="D152" s="20"/>
      <c r="U152" s="111"/>
      <c r="V152" s="111"/>
      <c r="W152" s="111"/>
      <c r="X152" s="111"/>
      <c r="Y152" s="111"/>
      <c r="Z152" s="111"/>
      <c r="AA152" s="111"/>
      <c r="AB152" s="111"/>
      <c r="AC152" s="111"/>
      <c r="AD152" s="111"/>
      <c r="AE152" s="111"/>
      <c r="AF152" s="111"/>
      <c r="AG152" s="111"/>
    </row>
    <row r="153" spans="1:33" ht="20.149999999999999"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49999999999999" customHeight="1" thickBot="1">
      <c r="A154" s="20"/>
      <c r="C154" s="197"/>
      <c r="D154" s="20"/>
      <c r="H154" s="149"/>
      <c r="U154" s="111"/>
      <c r="V154" s="111"/>
      <c r="W154" s="111"/>
      <c r="X154" s="111"/>
      <c r="Y154" s="111"/>
      <c r="Z154" s="111"/>
      <c r="AA154" s="111"/>
      <c r="AB154" s="111"/>
      <c r="AC154" s="111"/>
      <c r="AD154" s="111"/>
      <c r="AE154" s="111"/>
      <c r="AF154" s="111"/>
      <c r="AG154" s="111"/>
    </row>
    <row r="155" spans="1:33" ht="24.65"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49999999999999" customHeight="1">
      <c r="A156" s="20"/>
      <c r="C156" s="1025"/>
      <c r="D156" s="1026"/>
      <c r="E156" s="1026"/>
      <c r="F156" s="1026"/>
      <c r="G156" s="1027"/>
      <c r="H156" s="198"/>
      <c r="U156" s="111"/>
      <c r="V156" s="111"/>
      <c r="W156" s="111"/>
      <c r="X156" s="111"/>
      <c r="Y156" s="111"/>
      <c r="Z156" s="111"/>
      <c r="AA156" s="111"/>
      <c r="AB156" s="111"/>
      <c r="AC156" s="111"/>
      <c r="AD156" s="111"/>
      <c r="AE156" s="111"/>
      <c r="AF156" s="111"/>
      <c r="AG156" s="111"/>
    </row>
    <row r="157" spans="1:33" ht="20.149999999999999" customHeight="1">
      <c r="A157" s="20"/>
      <c r="C157" s="1028"/>
      <c r="D157" s="1029"/>
      <c r="E157" s="1029"/>
      <c r="F157" s="1029"/>
      <c r="G157" s="1030"/>
      <c r="H157" s="198"/>
      <c r="U157" s="111"/>
      <c r="V157" s="111"/>
      <c r="W157" s="111"/>
      <c r="X157" s="111"/>
      <c r="Y157" s="111"/>
      <c r="Z157" s="111"/>
      <c r="AA157" s="111"/>
      <c r="AB157" s="111"/>
      <c r="AC157" s="111"/>
      <c r="AD157" s="111"/>
      <c r="AE157" s="111"/>
      <c r="AF157" s="111"/>
      <c r="AG157" s="111"/>
    </row>
    <row r="158" spans="1:33" ht="20.149999999999999" customHeight="1">
      <c r="A158" s="20"/>
      <c r="C158" s="1028"/>
      <c r="D158" s="1029"/>
      <c r="E158" s="1029"/>
      <c r="F158" s="1029"/>
      <c r="G158" s="1030"/>
      <c r="H158" s="198"/>
      <c r="U158" s="111"/>
      <c r="V158" s="111"/>
      <c r="W158" s="111"/>
      <c r="X158" s="111"/>
      <c r="Y158" s="111"/>
      <c r="Z158" s="111"/>
      <c r="AA158" s="111"/>
      <c r="AB158" s="111"/>
      <c r="AC158" s="111"/>
      <c r="AD158" s="111"/>
      <c r="AE158" s="111"/>
      <c r="AF158" s="111"/>
      <c r="AG158" s="111"/>
    </row>
    <row r="159" spans="1:33" ht="20.149999999999999" customHeight="1">
      <c r="A159" s="20"/>
      <c r="C159" s="1028"/>
      <c r="D159" s="1029"/>
      <c r="E159" s="1029"/>
      <c r="F159" s="1029"/>
      <c r="G159" s="1030"/>
      <c r="H159" s="198"/>
      <c r="U159" s="111"/>
      <c r="V159" s="111"/>
      <c r="W159" s="111"/>
      <c r="X159" s="111"/>
      <c r="Y159" s="111"/>
      <c r="Z159" s="111"/>
      <c r="AA159" s="111"/>
      <c r="AB159" s="111"/>
      <c r="AC159" s="111"/>
      <c r="AD159" s="111"/>
      <c r="AE159" s="111"/>
      <c r="AF159" s="111"/>
      <c r="AG159" s="111"/>
    </row>
    <row r="160" spans="1:33" ht="20.149999999999999" customHeight="1">
      <c r="A160" s="20"/>
      <c r="C160" s="1028"/>
      <c r="D160" s="1029"/>
      <c r="E160" s="1029"/>
      <c r="F160" s="1029"/>
      <c r="G160" s="1030"/>
      <c r="H160" s="198"/>
      <c r="U160" s="111"/>
      <c r="V160" s="111"/>
      <c r="W160" s="111"/>
      <c r="X160" s="111"/>
      <c r="Y160" s="111"/>
      <c r="Z160" s="111"/>
      <c r="AA160" s="111"/>
      <c r="AB160" s="111"/>
      <c r="AC160" s="111"/>
      <c r="AD160" s="111"/>
      <c r="AE160" s="111"/>
      <c r="AF160" s="111"/>
      <c r="AG160" s="111"/>
    </row>
    <row r="161" spans="1:33" ht="20.149999999999999" customHeight="1">
      <c r="A161" s="20"/>
      <c r="C161" s="1028"/>
      <c r="D161" s="1029"/>
      <c r="E161" s="1029"/>
      <c r="F161" s="1029"/>
      <c r="G161" s="1030"/>
      <c r="H161" s="198"/>
      <c r="U161" s="111"/>
      <c r="V161" s="111"/>
      <c r="W161" s="111"/>
      <c r="X161" s="111"/>
      <c r="Y161" s="111"/>
      <c r="Z161" s="111"/>
      <c r="AA161" s="111"/>
      <c r="AB161" s="111"/>
      <c r="AC161" s="111"/>
      <c r="AD161" s="111"/>
      <c r="AE161" s="111"/>
      <c r="AF161" s="111"/>
      <c r="AG161" s="111"/>
    </row>
    <row r="162" spans="1:33" ht="20.149999999999999" customHeight="1">
      <c r="A162" s="20"/>
      <c r="C162" s="1028"/>
      <c r="D162" s="1029"/>
      <c r="E162" s="1029"/>
      <c r="F162" s="1029"/>
      <c r="G162" s="1030"/>
      <c r="H162" s="198"/>
      <c r="U162" s="111"/>
      <c r="V162" s="111"/>
      <c r="W162" s="111"/>
      <c r="X162" s="111"/>
      <c r="Y162" s="111"/>
      <c r="Z162" s="111"/>
      <c r="AA162" s="111"/>
      <c r="AB162" s="111"/>
      <c r="AC162" s="111"/>
      <c r="AD162" s="111"/>
      <c r="AE162" s="111"/>
      <c r="AF162" s="111"/>
      <c r="AG162" s="111"/>
    </row>
    <row r="163" spans="1:33" ht="20.149999999999999" customHeight="1">
      <c r="A163" s="20"/>
      <c r="C163" s="1028"/>
      <c r="D163" s="1029"/>
      <c r="E163" s="1029"/>
      <c r="F163" s="1029"/>
      <c r="G163" s="1030"/>
      <c r="H163" s="198"/>
      <c r="U163" s="111"/>
      <c r="V163" s="111"/>
      <c r="W163" s="111"/>
      <c r="X163" s="111"/>
      <c r="Y163" s="111"/>
      <c r="Z163" s="111"/>
      <c r="AA163" s="111"/>
      <c r="AB163" s="111"/>
      <c r="AC163" s="111"/>
      <c r="AD163" s="111"/>
      <c r="AE163" s="111"/>
      <c r="AF163" s="111"/>
      <c r="AG163" s="111"/>
    </row>
    <row r="164" spans="1:33" ht="20.149999999999999" customHeight="1">
      <c r="A164" s="20"/>
      <c r="C164" s="1028"/>
      <c r="D164" s="1029"/>
      <c r="E164" s="1029"/>
      <c r="F164" s="1029"/>
      <c r="G164" s="1030"/>
      <c r="H164" s="198"/>
      <c r="U164" s="111"/>
      <c r="V164" s="111"/>
      <c r="W164" s="111"/>
      <c r="X164" s="111"/>
      <c r="Y164" s="111"/>
      <c r="Z164" s="111"/>
      <c r="AA164" s="111"/>
      <c r="AB164" s="111"/>
      <c r="AC164" s="111"/>
      <c r="AD164" s="111"/>
      <c r="AE164" s="111"/>
      <c r="AF164" s="111"/>
      <c r="AG164" s="111"/>
    </row>
    <row r="165" spans="1:33" ht="20.149999999999999" customHeight="1" thickBot="1">
      <c r="A165" s="20"/>
      <c r="C165" s="1031"/>
      <c r="D165" s="1032"/>
      <c r="E165" s="1032"/>
      <c r="F165" s="1032"/>
      <c r="G165" s="1033"/>
      <c r="H165" s="198"/>
      <c r="U165" s="111"/>
      <c r="V165" s="111"/>
      <c r="W165" s="111"/>
      <c r="X165" s="111"/>
      <c r="Y165" s="111"/>
      <c r="Z165" s="111"/>
      <c r="AA165" s="111"/>
      <c r="AB165" s="111"/>
      <c r="AC165" s="111"/>
      <c r="AD165" s="111"/>
      <c r="AE165" s="111"/>
      <c r="AF165" s="111"/>
      <c r="AG165" s="111"/>
    </row>
    <row r="166" spans="1:33" ht="20.149999999999999" customHeight="1">
      <c r="H166" s="149"/>
      <c r="U166" s="111"/>
      <c r="V166" s="111"/>
      <c r="W166" s="111"/>
      <c r="X166" s="111"/>
      <c r="Y166" s="111"/>
      <c r="Z166" s="111"/>
      <c r="AA166" s="111"/>
      <c r="AB166" s="111"/>
      <c r="AC166" s="111"/>
      <c r="AD166" s="111"/>
      <c r="AE166" s="111"/>
      <c r="AF166" s="111"/>
      <c r="AG166" s="111"/>
    </row>
    <row r="167" spans="1:33" ht="20.149999999999999" customHeight="1">
      <c r="H167" s="149"/>
      <c r="U167" s="111"/>
      <c r="V167" s="111"/>
      <c r="W167" s="111"/>
      <c r="X167" s="111"/>
      <c r="Y167" s="111"/>
      <c r="Z167" s="111"/>
      <c r="AA167" s="111"/>
      <c r="AB167" s="111"/>
      <c r="AC167" s="111"/>
      <c r="AD167" s="111"/>
      <c r="AE167" s="111"/>
      <c r="AF167" s="111"/>
      <c r="AG167" s="111"/>
    </row>
    <row r="168" spans="1:33" ht="20.149999999999999" customHeight="1">
      <c r="U168" s="111"/>
      <c r="V168" s="111"/>
      <c r="W168" s="111"/>
      <c r="X168" s="111"/>
      <c r="Y168" s="111"/>
      <c r="Z168" s="111"/>
      <c r="AA168" s="111"/>
      <c r="AB168" s="111"/>
      <c r="AC168" s="111"/>
      <c r="AD168" s="111"/>
      <c r="AE168" s="111"/>
      <c r="AF168" s="111"/>
      <c r="AG168" s="111"/>
    </row>
    <row r="169" spans="1:33" ht="20.149999999999999" customHeight="1">
      <c r="U169" s="111"/>
      <c r="V169" s="111"/>
      <c r="W169" s="111"/>
      <c r="X169" s="111"/>
      <c r="Y169" s="111"/>
      <c r="Z169" s="111"/>
      <c r="AA169" s="111"/>
      <c r="AB169" s="111"/>
      <c r="AC169" s="111"/>
      <c r="AD169" s="111"/>
      <c r="AE169" s="111"/>
      <c r="AF169" s="111"/>
      <c r="AG169" s="111"/>
    </row>
    <row r="170" spans="1:33" ht="20.149999999999999" customHeight="1">
      <c r="U170" s="111"/>
      <c r="V170" s="111"/>
      <c r="W170" s="111"/>
      <c r="X170" s="111"/>
      <c r="Y170" s="111"/>
      <c r="Z170" s="111"/>
      <c r="AA170" s="111"/>
      <c r="AB170" s="111"/>
      <c r="AC170" s="111"/>
      <c r="AD170" s="111"/>
      <c r="AE170" s="111"/>
      <c r="AF170" s="111"/>
      <c r="AG170" s="111"/>
    </row>
    <row r="171" spans="1:33" ht="20.149999999999999" customHeight="1">
      <c r="U171" s="111"/>
      <c r="V171" s="111"/>
      <c r="W171" s="111"/>
      <c r="X171" s="111"/>
      <c r="Y171" s="111"/>
      <c r="Z171" s="111"/>
      <c r="AA171" s="111"/>
      <c r="AB171" s="111"/>
      <c r="AC171" s="111"/>
      <c r="AD171" s="111"/>
      <c r="AE171" s="111"/>
      <c r="AF171" s="111"/>
      <c r="AG171" s="111"/>
    </row>
    <row r="172" spans="1:33" ht="20.149999999999999" customHeight="1">
      <c r="U172" s="111"/>
      <c r="V172" s="111"/>
      <c r="W172" s="111"/>
      <c r="X172" s="111"/>
      <c r="Y172" s="111"/>
      <c r="Z172" s="111"/>
      <c r="AA172" s="111"/>
      <c r="AB172" s="111"/>
      <c r="AC172" s="111"/>
      <c r="AD172" s="111"/>
      <c r="AE172" s="111"/>
      <c r="AF172" s="111"/>
      <c r="AG172" s="111"/>
    </row>
    <row r="173" spans="1:33" ht="20.149999999999999" customHeight="1">
      <c r="U173" s="111"/>
      <c r="V173" s="111"/>
      <c r="W173" s="111"/>
      <c r="X173" s="111"/>
      <c r="Y173" s="111"/>
      <c r="Z173" s="111"/>
      <c r="AA173" s="111"/>
      <c r="AB173" s="111"/>
      <c r="AC173" s="111"/>
      <c r="AD173" s="111"/>
      <c r="AE173" s="111"/>
      <c r="AF173" s="111"/>
      <c r="AG173" s="111"/>
    </row>
    <row r="174" spans="1:33" ht="20.149999999999999" customHeight="1">
      <c r="U174" s="111"/>
      <c r="V174" s="111"/>
      <c r="W174" s="111"/>
      <c r="X174" s="111"/>
      <c r="Y174" s="111"/>
      <c r="Z174" s="111"/>
      <c r="AA174" s="111"/>
      <c r="AB174" s="111"/>
      <c r="AC174" s="111"/>
      <c r="AD174" s="111"/>
      <c r="AE174" s="111"/>
      <c r="AF174" s="111"/>
      <c r="AG174" s="111"/>
    </row>
    <row r="175" spans="1:33" ht="20.149999999999999" customHeight="1">
      <c r="U175" s="111"/>
      <c r="V175" s="111"/>
      <c r="W175" s="111"/>
      <c r="X175" s="111"/>
      <c r="Y175" s="111"/>
      <c r="Z175" s="111"/>
      <c r="AA175" s="111"/>
      <c r="AB175" s="111"/>
      <c r="AC175" s="111"/>
      <c r="AD175" s="111"/>
      <c r="AE175" s="111"/>
      <c r="AF175" s="111"/>
      <c r="AG175" s="111"/>
    </row>
    <row r="176" spans="1:33" ht="20.149999999999999" customHeight="1">
      <c r="U176" s="111"/>
      <c r="V176" s="111"/>
      <c r="W176" s="111"/>
      <c r="X176" s="111"/>
      <c r="Y176" s="111"/>
      <c r="Z176" s="111"/>
      <c r="AA176" s="111"/>
      <c r="AB176" s="111"/>
      <c r="AC176" s="111"/>
      <c r="AD176" s="111"/>
      <c r="AE176" s="111"/>
      <c r="AF176" s="111"/>
      <c r="AG176" s="111"/>
    </row>
    <row r="177" spans="21:33" ht="20.149999999999999" customHeight="1">
      <c r="U177" s="111"/>
      <c r="V177" s="111"/>
      <c r="W177" s="111"/>
      <c r="X177" s="111"/>
      <c r="Y177" s="111"/>
      <c r="Z177" s="111"/>
      <c r="AA177" s="111"/>
      <c r="AB177" s="111"/>
      <c r="AC177" s="111"/>
      <c r="AD177" s="111"/>
      <c r="AE177" s="111"/>
      <c r="AF177" s="111"/>
      <c r="AG177" s="111"/>
    </row>
    <row r="178" spans="21:33" ht="20.149999999999999" customHeight="1">
      <c r="U178" s="111"/>
      <c r="V178" s="111"/>
      <c r="W178" s="111"/>
      <c r="X178" s="111"/>
      <c r="Y178" s="111"/>
      <c r="Z178" s="111"/>
      <c r="AA178" s="111"/>
      <c r="AB178" s="111"/>
      <c r="AC178" s="111"/>
      <c r="AD178" s="111"/>
      <c r="AE178" s="111"/>
      <c r="AF178" s="111"/>
      <c r="AG178" s="111"/>
    </row>
    <row r="179" spans="21:33" ht="20.149999999999999" customHeight="1">
      <c r="U179" s="111"/>
      <c r="V179" s="111"/>
      <c r="W179" s="111"/>
      <c r="X179" s="111"/>
      <c r="Y179" s="111"/>
      <c r="Z179" s="111"/>
      <c r="AA179" s="111"/>
      <c r="AB179" s="111"/>
      <c r="AC179" s="111"/>
      <c r="AD179" s="111"/>
      <c r="AE179" s="111"/>
      <c r="AF179" s="111"/>
      <c r="AG179" s="111"/>
    </row>
    <row r="180" spans="21:33" ht="20.149999999999999" customHeight="1">
      <c r="U180" s="111"/>
      <c r="V180" s="111"/>
      <c r="W180" s="111"/>
      <c r="X180" s="111"/>
      <c r="Y180" s="111"/>
      <c r="Z180" s="111"/>
      <c r="AA180" s="111"/>
      <c r="AB180" s="111"/>
      <c r="AC180" s="111"/>
      <c r="AD180" s="111"/>
      <c r="AE180" s="111"/>
      <c r="AF180" s="111"/>
      <c r="AG180" s="111"/>
    </row>
    <row r="181" spans="21:33" ht="20.149999999999999" customHeight="1">
      <c r="U181" s="111"/>
      <c r="V181" s="111"/>
      <c r="W181" s="111"/>
      <c r="X181" s="111"/>
      <c r="Y181" s="111"/>
      <c r="Z181" s="111"/>
      <c r="AA181" s="111"/>
      <c r="AB181" s="111"/>
      <c r="AC181" s="111"/>
      <c r="AD181" s="111"/>
      <c r="AE181" s="111"/>
      <c r="AF181" s="111"/>
      <c r="AG181" s="111"/>
    </row>
    <row r="182" spans="21:33" ht="20.149999999999999" customHeight="1">
      <c r="U182" s="111"/>
      <c r="V182" s="111"/>
      <c r="W182" s="111"/>
      <c r="X182" s="111"/>
      <c r="Y182" s="111"/>
      <c r="Z182" s="111"/>
      <c r="AA182" s="111"/>
      <c r="AB182" s="111"/>
      <c r="AC182" s="111"/>
      <c r="AD182" s="111"/>
      <c r="AE182" s="111"/>
      <c r="AF182" s="111"/>
      <c r="AG182" s="111"/>
    </row>
    <row r="183" spans="21:33" ht="20.149999999999999" customHeight="1">
      <c r="U183" s="111"/>
      <c r="V183" s="111"/>
      <c r="W183" s="111"/>
      <c r="X183" s="111"/>
      <c r="Y183" s="111"/>
      <c r="Z183" s="111"/>
      <c r="AA183" s="111"/>
      <c r="AB183" s="111"/>
      <c r="AC183" s="111"/>
      <c r="AD183" s="111"/>
      <c r="AE183" s="111"/>
      <c r="AF183" s="111"/>
      <c r="AG183" s="111"/>
    </row>
    <row r="184" spans="21:33" ht="20.149999999999999" customHeight="1">
      <c r="U184" s="111"/>
      <c r="V184" s="111"/>
      <c r="W184" s="111"/>
      <c r="X184" s="111"/>
      <c r="Y184" s="111"/>
      <c r="Z184" s="111"/>
      <c r="AA184" s="111"/>
      <c r="AB184" s="111"/>
      <c r="AC184" s="111"/>
      <c r="AD184" s="111"/>
      <c r="AE184" s="111"/>
      <c r="AF184" s="111"/>
      <c r="AG184" s="111"/>
    </row>
    <row r="185" spans="21:33" ht="20.149999999999999" customHeight="1">
      <c r="U185" s="111"/>
      <c r="V185" s="111"/>
      <c r="W185" s="111"/>
      <c r="X185" s="111"/>
      <c r="Y185" s="111"/>
      <c r="Z185" s="111"/>
      <c r="AA185" s="111"/>
      <c r="AB185" s="111"/>
      <c r="AC185" s="111"/>
      <c r="AD185" s="111"/>
      <c r="AE185" s="111"/>
      <c r="AF185" s="111"/>
      <c r="AG185" s="111"/>
    </row>
    <row r="186" spans="21:33" ht="20.149999999999999" customHeight="1">
      <c r="U186" s="111"/>
      <c r="V186" s="111"/>
      <c r="W186" s="111"/>
      <c r="X186" s="111"/>
      <c r="Y186" s="111"/>
      <c r="Z186" s="111"/>
      <c r="AA186" s="111"/>
      <c r="AB186" s="111"/>
      <c r="AC186" s="111"/>
      <c r="AD186" s="111"/>
      <c r="AE186" s="111"/>
      <c r="AF186" s="111"/>
      <c r="AG186" s="111"/>
    </row>
    <row r="187" spans="21:33" ht="20.149999999999999" customHeight="1">
      <c r="U187" s="111"/>
      <c r="V187" s="111"/>
      <c r="W187" s="111"/>
      <c r="X187" s="111"/>
      <c r="Y187" s="111"/>
      <c r="Z187" s="111"/>
      <c r="AA187" s="111"/>
      <c r="AB187" s="111"/>
      <c r="AC187" s="111"/>
      <c r="AD187" s="111"/>
      <c r="AE187" s="111"/>
      <c r="AF187" s="111"/>
      <c r="AG187" s="111"/>
    </row>
    <row r="188" spans="21:33" ht="20.149999999999999" customHeight="1">
      <c r="U188" s="111"/>
      <c r="V188" s="111"/>
      <c r="W188" s="111"/>
      <c r="X188" s="111"/>
      <c r="Y188" s="111"/>
      <c r="Z188" s="111"/>
      <c r="AA188" s="111"/>
      <c r="AB188" s="111"/>
      <c r="AC188" s="111"/>
      <c r="AD188" s="111"/>
      <c r="AE188" s="111"/>
      <c r="AF188" s="111"/>
      <c r="AG188" s="111"/>
    </row>
    <row r="189" spans="21:33" ht="20.149999999999999" customHeight="1">
      <c r="U189" s="111"/>
      <c r="V189" s="111"/>
      <c r="W189" s="111"/>
      <c r="X189" s="111"/>
      <c r="Y189" s="111"/>
      <c r="Z189" s="111"/>
      <c r="AA189" s="111"/>
      <c r="AB189" s="111"/>
      <c r="AC189" s="111"/>
      <c r="AD189" s="111"/>
      <c r="AE189" s="111"/>
      <c r="AF189" s="111"/>
      <c r="AG189" s="111"/>
    </row>
    <row r="190" spans="21:33" ht="20.149999999999999" customHeight="1">
      <c r="U190" s="111"/>
      <c r="V190" s="111"/>
      <c r="W190" s="111"/>
      <c r="X190" s="111"/>
      <c r="Y190" s="111"/>
      <c r="Z190" s="111"/>
      <c r="AA190" s="111"/>
      <c r="AB190" s="111"/>
      <c r="AC190" s="111"/>
      <c r="AD190" s="111"/>
      <c r="AE190" s="111"/>
      <c r="AF190" s="111"/>
      <c r="AG190" s="111"/>
    </row>
    <row r="191" spans="21:33" ht="20.149999999999999" customHeight="1">
      <c r="U191" s="111"/>
      <c r="V191" s="111"/>
      <c r="W191" s="111"/>
      <c r="X191" s="111"/>
      <c r="Y191" s="111"/>
      <c r="Z191" s="111"/>
      <c r="AA191" s="111"/>
      <c r="AB191" s="111"/>
      <c r="AC191" s="111"/>
      <c r="AD191" s="111"/>
      <c r="AE191" s="111"/>
      <c r="AF191" s="111"/>
      <c r="AG191" s="111"/>
    </row>
    <row r="192" spans="21:33" ht="20.149999999999999" customHeight="1">
      <c r="U192" s="111"/>
      <c r="V192" s="111"/>
      <c r="W192" s="111"/>
      <c r="X192" s="111"/>
      <c r="Y192" s="111"/>
      <c r="Z192" s="111"/>
      <c r="AA192" s="111"/>
      <c r="AB192" s="111"/>
      <c r="AC192" s="111"/>
      <c r="AD192" s="111"/>
      <c r="AE192" s="111"/>
      <c r="AF192" s="111"/>
      <c r="AG192" s="111"/>
    </row>
    <row r="193" spans="21:33" ht="20.149999999999999" customHeight="1">
      <c r="U193" s="111"/>
      <c r="V193" s="111"/>
      <c r="W193" s="111"/>
      <c r="X193" s="111"/>
      <c r="Y193" s="111"/>
      <c r="Z193" s="111"/>
      <c r="AA193" s="111"/>
      <c r="AB193" s="111"/>
      <c r="AC193" s="111"/>
      <c r="AD193" s="111"/>
      <c r="AE193" s="111"/>
      <c r="AF193" s="111"/>
      <c r="AG193" s="111"/>
    </row>
    <row r="194" spans="21:33" ht="20.149999999999999" customHeight="1">
      <c r="U194" s="111"/>
      <c r="V194" s="111"/>
      <c r="W194" s="111"/>
      <c r="X194" s="111"/>
      <c r="Y194" s="111"/>
      <c r="Z194" s="111"/>
      <c r="AA194" s="111"/>
      <c r="AB194" s="111"/>
      <c r="AC194" s="111"/>
      <c r="AD194" s="111"/>
      <c r="AE194" s="111"/>
      <c r="AF194" s="111"/>
      <c r="AG194" s="111"/>
    </row>
    <row r="195" spans="21:33" ht="20.149999999999999" customHeight="1">
      <c r="U195" s="111"/>
      <c r="V195" s="111"/>
      <c r="W195" s="111"/>
      <c r="X195" s="111"/>
      <c r="Y195" s="111"/>
      <c r="Z195" s="111"/>
      <c r="AA195" s="111"/>
      <c r="AB195" s="111"/>
      <c r="AC195" s="111"/>
      <c r="AD195" s="111"/>
      <c r="AE195" s="111"/>
      <c r="AF195" s="111"/>
      <c r="AG195" s="111"/>
    </row>
    <row r="196" spans="21:33" ht="20.149999999999999" customHeight="1">
      <c r="U196" s="111"/>
      <c r="V196" s="111"/>
      <c r="W196" s="111"/>
      <c r="X196" s="111"/>
      <c r="Y196" s="111"/>
      <c r="Z196" s="111"/>
      <c r="AA196" s="111"/>
      <c r="AB196" s="111"/>
      <c r="AC196" s="111"/>
      <c r="AD196" s="111"/>
      <c r="AE196" s="111"/>
      <c r="AF196" s="111"/>
      <c r="AG196" s="111"/>
    </row>
    <row r="197" spans="21:33" ht="20.149999999999999" customHeight="1">
      <c r="U197" s="111"/>
      <c r="V197" s="111"/>
      <c r="W197" s="111"/>
      <c r="X197" s="111"/>
      <c r="Y197" s="111"/>
      <c r="Z197" s="111"/>
      <c r="AA197" s="111"/>
      <c r="AB197" s="111"/>
      <c r="AC197" s="111"/>
      <c r="AD197" s="111"/>
      <c r="AE197" s="111"/>
      <c r="AF197" s="111"/>
      <c r="AG197" s="111"/>
    </row>
    <row r="198" spans="21:33" ht="20.149999999999999" customHeight="1">
      <c r="U198" s="111"/>
      <c r="V198" s="111"/>
      <c r="W198" s="111"/>
      <c r="X198" s="111"/>
      <c r="Y198" s="111"/>
      <c r="Z198" s="111"/>
      <c r="AA198" s="111"/>
      <c r="AB198" s="111"/>
      <c r="AC198" s="111"/>
      <c r="AD198" s="111"/>
      <c r="AE198" s="111"/>
      <c r="AF198" s="111"/>
      <c r="AG198" s="111"/>
    </row>
    <row r="199" spans="21:33" ht="20.149999999999999" customHeight="1">
      <c r="U199" s="111"/>
      <c r="V199" s="111"/>
      <c r="W199" s="111"/>
      <c r="X199" s="111"/>
      <c r="Y199" s="111"/>
      <c r="Z199" s="111"/>
      <c r="AA199" s="111"/>
      <c r="AB199" s="111"/>
      <c r="AC199" s="111"/>
      <c r="AD199" s="111"/>
      <c r="AE199" s="111"/>
      <c r="AF199" s="111"/>
      <c r="AG199" s="111"/>
    </row>
    <row r="200" spans="21:33" ht="20.149999999999999" customHeight="1">
      <c r="U200" s="111"/>
      <c r="V200" s="111"/>
      <c r="W200" s="111"/>
      <c r="X200" s="111"/>
      <c r="Y200" s="111"/>
      <c r="Z200" s="111"/>
      <c r="AA200" s="111"/>
      <c r="AB200" s="111"/>
      <c r="AC200" s="111"/>
      <c r="AD200" s="111"/>
      <c r="AE200" s="111"/>
      <c r="AF200" s="111"/>
      <c r="AG200" s="111"/>
    </row>
    <row r="201" spans="21:33" ht="20.149999999999999" customHeight="1">
      <c r="U201" s="111"/>
      <c r="V201" s="111"/>
      <c r="W201" s="111"/>
      <c r="X201" s="111"/>
      <c r="Y201" s="111"/>
      <c r="Z201" s="111"/>
      <c r="AA201" s="111"/>
      <c r="AB201" s="111"/>
      <c r="AC201" s="111"/>
      <c r="AD201" s="111"/>
      <c r="AE201" s="111"/>
      <c r="AF201" s="111"/>
      <c r="AG201" s="111"/>
    </row>
    <row r="202" spans="21:33" ht="20.149999999999999" customHeight="1">
      <c r="U202" s="111"/>
      <c r="V202" s="111"/>
      <c r="W202" s="111"/>
      <c r="X202" s="111"/>
      <c r="Y202" s="111"/>
      <c r="Z202" s="111"/>
      <c r="AA202" s="111"/>
      <c r="AB202" s="111"/>
      <c r="AC202" s="111"/>
      <c r="AD202" s="111"/>
      <c r="AE202" s="111"/>
      <c r="AF202" s="111"/>
      <c r="AG202" s="111"/>
    </row>
    <row r="203" spans="21:33" ht="20.149999999999999" customHeight="1">
      <c r="U203" s="111"/>
      <c r="V203" s="111"/>
      <c r="W203" s="111"/>
      <c r="X203" s="111"/>
      <c r="Y203" s="111"/>
      <c r="Z203" s="111"/>
      <c r="AA203" s="111"/>
      <c r="AB203" s="111"/>
      <c r="AC203" s="111"/>
      <c r="AD203" s="111"/>
      <c r="AE203" s="111"/>
      <c r="AF203" s="111"/>
      <c r="AG203" s="111"/>
    </row>
    <row r="204" spans="21:33" ht="20.149999999999999" customHeight="1">
      <c r="U204" s="111"/>
      <c r="V204" s="111"/>
      <c r="W204" s="111"/>
      <c r="X204" s="111"/>
      <c r="Y204" s="111"/>
      <c r="Z204" s="111"/>
      <c r="AA204" s="111"/>
      <c r="AB204" s="111"/>
      <c r="AC204" s="111"/>
      <c r="AD204" s="111"/>
      <c r="AE204" s="111"/>
      <c r="AF204" s="111"/>
      <c r="AG204" s="111"/>
    </row>
    <row r="205" spans="21:33" ht="20.149999999999999" customHeight="1">
      <c r="U205" s="111"/>
      <c r="V205" s="111"/>
      <c r="W205" s="111"/>
      <c r="X205" s="111"/>
      <c r="Y205" s="111"/>
      <c r="Z205" s="111"/>
      <c r="AA205" s="111"/>
      <c r="AB205" s="111"/>
      <c r="AC205" s="111"/>
      <c r="AD205" s="111"/>
      <c r="AE205" s="111"/>
      <c r="AF205" s="111"/>
      <c r="AG205" s="111"/>
    </row>
    <row r="206" spans="21:33" ht="20.149999999999999" customHeight="1">
      <c r="U206" s="111"/>
      <c r="V206" s="111"/>
      <c r="W206" s="111"/>
      <c r="X206" s="111"/>
      <c r="Y206" s="111"/>
      <c r="Z206" s="111"/>
      <c r="AA206" s="111"/>
      <c r="AB206" s="111"/>
      <c r="AC206" s="111"/>
      <c r="AD206" s="111"/>
      <c r="AE206" s="111"/>
      <c r="AF206" s="111"/>
      <c r="AG206" s="111"/>
    </row>
    <row r="207" spans="21:33" ht="20.149999999999999" customHeight="1">
      <c r="U207" s="111"/>
      <c r="V207" s="111"/>
      <c r="W207" s="111"/>
      <c r="X207" s="111"/>
      <c r="Y207" s="111"/>
      <c r="Z207" s="111"/>
      <c r="AA207" s="111"/>
      <c r="AB207" s="111"/>
      <c r="AC207" s="111"/>
      <c r="AD207" s="111"/>
      <c r="AE207" s="111"/>
      <c r="AF207" s="111"/>
      <c r="AG207" s="111"/>
    </row>
    <row r="208" spans="21:33" ht="20.149999999999999" customHeight="1">
      <c r="U208" s="111"/>
      <c r="V208" s="111"/>
      <c r="W208" s="111"/>
      <c r="X208" s="111"/>
      <c r="Y208" s="111"/>
      <c r="Z208" s="111"/>
      <c r="AA208" s="111"/>
      <c r="AB208" s="111"/>
      <c r="AC208" s="111"/>
      <c r="AD208" s="111"/>
      <c r="AE208" s="111"/>
      <c r="AF208" s="111"/>
      <c r="AG208" s="111"/>
    </row>
    <row r="209" spans="21:33" ht="20.149999999999999" customHeight="1">
      <c r="U209" s="111"/>
      <c r="V209" s="111"/>
      <c r="W209" s="111"/>
      <c r="X209" s="111"/>
      <c r="Y209" s="111"/>
      <c r="Z209" s="111"/>
      <c r="AA209" s="111"/>
      <c r="AB209" s="111"/>
      <c r="AC209" s="111"/>
      <c r="AD209" s="111"/>
      <c r="AE209" s="111"/>
      <c r="AF209" s="111"/>
      <c r="AG209" s="111"/>
    </row>
    <row r="210" spans="21:33" ht="20.149999999999999" customHeight="1">
      <c r="U210" s="111"/>
      <c r="V210" s="111"/>
      <c r="W210" s="111"/>
      <c r="X210" s="111"/>
      <c r="Y210" s="111"/>
      <c r="Z210" s="111"/>
      <c r="AA210" s="111"/>
      <c r="AB210" s="111"/>
      <c r="AC210" s="111"/>
      <c r="AD210" s="111"/>
      <c r="AE210" s="111"/>
      <c r="AF210" s="111"/>
      <c r="AG210" s="111"/>
    </row>
    <row r="211" spans="21:33" ht="20.149999999999999" customHeight="1">
      <c r="U211" s="111"/>
      <c r="V211" s="111"/>
      <c r="W211" s="111"/>
      <c r="X211" s="111"/>
      <c r="Y211" s="111"/>
      <c r="Z211" s="111"/>
      <c r="AA211" s="111"/>
      <c r="AB211" s="111"/>
      <c r="AC211" s="111"/>
      <c r="AD211" s="111"/>
      <c r="AE211" s="111"/>
      <c r="AF211" s="111"/>
      <c r="AG211" s="111"/>
    </row>
    <row r="212" spans="21:33" ht="20.149999999999999" customHeight="1">
      <c r="U212" s="111"/>
      <c r="V212" s="111"/>
      <c r="W212" s="111"/>
      <c r="X212" s="111"/>
      <c r="Y212" s="111"/>
      <c r="Z212" s="111"/>
      <c r="AA212" s="111"/>
      <c r="AB212" s="111"/>
      <c r="AC212" s="111"/>
      <c r="AD212" s="111"/>
      <c r="AE212" s="111"/>
      <c r="AF212" s="111"/>
      <c r="AG212" s="111"/>
    </row>
    <row r="213" spans="21:33" ht="20.149999999999999" customHeight="1">
      <c r="U213" s="111"/>
      <c r="V213" s="111"/>
      <c r="W213" s="111"/>
      <c r="X213" s="111"/>
      <c r="Y213" s="111"/>
      <c r="Z213" s="111"/>
      <c r="AA213" s="111"/>
      <c r="AB213" s="111"/>
      <c r="AC213" s="111"/>
      <c r="AD213" s="111"/>
      <c r="AE213" s="111"/>
      <c r="AF213" s="111"/>
      <c r="AG213" s="111"/>
    </row>
    <row r="214" spans="21:33" ht="20.149999999999999" customHeight="1">
      <c r="U214" s="111"/>
      <c r="V214" s="111"/>
      <c r="W214" s="111"/>
      <c r="X214" s="111"/>
      <c r="Y214" s="111"/>
      <c r="Z214" s="111"/>
      <c r="AA214" s="111"/>
      <c r="AB214" s="111"/>
      <c r="AC214" s="111"/>
      <c r="AD214" s="111"/>
      <c r="AE214" s="111"/>
      <c r="AF214" s="111"/>
      <c r="AG214" s="111"/>
    </row>
    <row r="215" spans="21:33" ht="20.149999999999999" customHeight="1">
      <c r="U215" s="111"/>
      <c r="V215" s="111"/>
      <c r="W215" s="111"/>
      <c r="X215" s="111"/>
      <c r="Y215" s="111"/>
      <c r="Z215" s="111"/>
      <c r="AA215" s="111"/>
      <c r="AB215" s="111"/>
      <c r="AC215" s="111"/>
      <c r="AD215" s="111"/>
      <c r="AE215" s="111"/>
      <c r="AF215" s="111"/>
      <c r="AG215" s="111"/>
    </row>
    <row r="216" spans="21:33" ht="20.149999999999999" customHeight="1">
      <c r="U216" s="111"/>
      <c r="V216" s="111"/>
      <c r="W216" s="111"/>
      <c r="X216" s="111"/>
      <c r="Y216" s="111"/>
      <c r="Z216" s="111"/>
      <c r="AA216" s="111"/>
      <c r="AB216" s="111"/>
      <c r="AC216" s="111"/>
      <c r="AD216" s="111"/>
      <c r="AE216" s="111"/>
      <c r="AF216" s="111"/>
      <c r="AG216" s="111"/>
    </row>
    <row r="217" spans="21:33" ht="20.149999999999999" customHeight="1">
      <c r="U217" s="111"/>
      <c r="V217" s="111"/>
      <c r="W217" s="111"/>
      <c r="X217" s="111"/>
      <c r="Y217" s="111"/>
      <c r="Z217" s="111"/>
      <c r="AA217" s="111"/>
      <c r="AB217" s="111"/>
      <c r="AC217" s="111"/>
      <c r="AD217" s="111"/>
      <c r="AE217" s="111"/>
      <c r="AF217" s="111"/>
      <c r="AG217" s="111"/>
    </row>
    <row r="218" spans="21:33" ht="20.149999999999999" customHeight="1">
      <c r="U218" s="111"/>
      <c r="V218" s="111"/>
      <c r="W218" s="111"/>
      <c r="X218" s="111"/>
      <c r="Y218" s="111"/>
      <c r="Z218" s="111"/>
      <c r="AA218" s="111"/>
      <c r="AB218" s="111"/>
      <c r="AC218" s="111"/>
      <c r="AD218" s="111"/>
      <c r="AE218" s="111"/>
      <c r="AF218" s="111"/>
      <c r="AG218" s="111"/>
    </row>
    <row r="219" spans="21:33" ht="20.149999999999999" customHeight="1">
      <c r="U219" s="111"/>
      <c r="V219" s="111"/>
      <c r="W219" s="111"/>
      <c r="X219" s="111"/>
      <c r="Y219" s="111"/>
      <c r="Z219" s="111"/>
      <c r="AA219" s="111"/>
      <c r="AB219" s="111"/>
      <c r="AC219" s="111"/>
      <c r="AD219" s="111"/>
      <c r="AE219" s="111"/>
      <c r="AF219" s="111"/>
      <c r="AG219" s="111"/>
    </row>
    <row r="220" spans="21:33" ht="20.149999999999999" customHeight="1">
      <c r="U220" s="111"/>
      <c r="V220" s="111"/>
      <c r="W220" s="111"/>
      <c r="X220" s="111"/>
      <c r="Y220" s="111"/>
      <c r="Z220" s="111"/>
      <c r="AA220" s="111"/>
      <c r="AB220" s="111"/>
      <c r="AC220" s="111"/>
      <c r="AD220" s="111"/>
      <c r="AE220" s="111"/>
      <c r="AF220" s="111"/>
      <c r="AG220" s="111"/>
    </row>
    <row r="221" spans="21:33" ht="20.149999999999999" customHeight="1">
      <c r="U221" s="111"/>
      <c r="V221" s="111"/>
      <c r="W221" s="111"/>
      <c r="X221" s="111"/>
      <c r="Y221" s="111"/>
      <c r="Z221" s="111"/>
      <c r="AA221" s="111"/>
      <c r="AB221" s="111"/>
      <c r="AC221" s="111"/>
      <c r="AD221" s="111"/>
      <c r="AE221" s="111"/>
      <c r="AF221" s="111"/>
      <c r="AG221" s="111"/>
    </row>
    <row r="222" spans="21:33" ht="20.149999999999999" customHeight="1">
      <c r="U222" s="111"/>
      <c r="V222" s="111"/>
      <c r="W222" s="111"/>
      <c r="X222" s="111"/>
      <c r="Y222" s="111"/>
      <c r="Z222" s="111"/>
      <c r="AA222" s="111"/>
      <c r="AB222" s="111"/>
      <c r="AC222" s="111"/>
      <c r="AD222" s="111"/>
      <c r="AE222" s="111"/>
      <c r="AF222" s="111"/>
      <c r="AG222" s="111"/>
    </row>
    <row r="223" spans="21:33" ht="20.149999999999999" customHeight="1">
      <c r="U223" s="111"/>
      <c r="V223" s="111"/>
      <c r="W223" s="111"/>
      <c r="X223" s="111"/>
      <c r="Y223" s="111"/>
      <c r="Z223" s="111"/>
      <c r="AA223" s="111"/>
      <c r="AB223" s="111"/>
      <c r="AC223" s="111"/>
      <c r="AD223" s="111"/>
      <c r="AE223" s="111"/>
      <c r="AF223" s="111"/>
      <c r="AG223" s="111"/>
    </row>
    <row r="224" spans="21:33" ht="20.149999999999999" customHeight="1">
      <c r="U224" s="111"/>
      <c r="V224" s="111"/>
      <c r="W224" s="111"/>
      <c r="X224" s="111"/>
      <c r="Y224" s="111"/>
      <c r="Z224" s="111"/>
      <c r="AA224" s="111"/>
      <c r="AB224" s="111"/>
      <c r="AC224" s="111"/>
      <c r="AD224" s="111"/>
      <c r="AE224" s="111"/>
      <c r="AF224" s="111"/>
      <c r="AG224" s="111"/>
    </row>
    <row r="225" spans="21:33" ht="20.149999999999999" customHeight="1">
      <c r="U225" s="111"/>
      <c r="V225" s="111"/>
      <c r="W225" s="111"/>
      <c r="X225" s="111"/>
      <c r="Y225" s="111"/>
      <c r="Z225" s="111"/>
      <c r="AA225" s="111"/>
      <c r="AB225" s="111"/>
      <c r="AC225" s="111"/>
      <c r="AD225" s="111"/>
      <c r="AE225" s="111"/>
      <c r="AF225" s="111"/>
      <c r="AG225" s="111"/>
    </row>
    <row r="226" spans="21:33" ht="20.149999999999999" customHeight="1">
      <c r="U226" s="111"/>
      <c r="V226" s="111"/>
      <c r="W226" s="111"/>
      <c r="X226" s="111"/>
      <c r="Y226" s="111"/>
      <c r="Z226" s="111"/>
      <c r="AA226" s="111"/>
      <c r="AB226" s="111"/>
      <c r="AC226" s="111"/>
      <c r="AD226" s="111"/>
      <c r="AE226" s="111"/>
      <c r="AF226" s="111"/>
      <c r="AG226" s="111"/>
    </row>
    <row r="227" spans="21:33" ht="20.149999999999999" customHeight="1">
      <c r="U227" s="111"/>
      <c r="V227" s="111"/>
      <c r="W227" s="111"/>
      <c r="X227" s="111"/>
      <c r="Y227" s="111"/>
      <c r="Z227" s="111"/>
      <c r="AA227" s="111"/>
      <c r="AB227" s="111"/>
      <c r="AC227" s="111"/>
      <c r="AD227" s="111"/>
      <c r="AE227" s="111"/>
      <c r="AF227" s="111"/>
      <c r="AG227" s="111"/>
    </row>
    <row r="228" spans="21:33" ht="20.149999999999999" customHeight="1">
      <c r="U228" s="111"/>
      <c r="V228" s="111"/>
      <c r="W228" s="111"/>
      <c r="X228" s="111"/>
      <c r="Y228" s="111"/>
      <c r="Z228" s="111"/>
      <c r="AA228" s="111"/>
      <c r="AB228" s="111"/>
      <c r="AC228" s="111"/>
      <c r="AD228" s="111"/>
      <c r="AE228" s="111"/>
      <c r="AF228" s="111"/>
      <c r="AG228" s="111"/>
    </row>
    <row r="229" spans="21:33" ht="20.149999999999999" customHeight="1">
      <c r="U229" s="111"/>
      <c r="V229" s="111"/>
      <c r="W229" s="111"/>
      <c r="X229" s="111"/>
      <c r="Y229" s="111"/>
      <c r="Z229" s="111"/>
      <c r="AA229" s="111"/>
      <c r="AB229" s="111"/>
      <c r="AC229" s="111"/>
      <c r="AD229" s="111"/>
      <c r="AE229" s="111"/>
      <c r="AF229" s="111"/>
      <c r="AG229" s="111"/>
    </row>
    <row r="230" spans="21:33" ht="20.149999999999999" customHeight="1">
      <c r="U230" s="111"/>
      <c r="V230" s="111"/>
      <c r="W230" s="111"/>
      <c r="X230" s="111"/>
      <c r="Y230" s="111"/>
      <c r="Z230" s="111"/>
      <c r="AA230" s="111"/>
      <c r="AB230" s="111"/>
      <c r="AC230" s="111"/>
      <c r="AD230" s="111"/>
      <c r="AE230" s="111"/>
      <c r="AF230" s="111"/>
      <c r="AG230" s="111"/>
    </row>
    <row r="231" spans="21:33" ht="20.149999999999999" customHeight="1">
      <c r="U231" s="111"/>
      <c r="V231" s="111"/>
      <c r="W231" s="111"/>
      <c r="X231" s="111"/>
      <c r="Y231" s="111"/>
      <c r="Z231" s="111"/>
      <c r="AA231" s="111"/>
      <c r="AB231" s="111"/>
      <c r="AC231" s="111"/>
      <c r="AD231" s="111"/>
      <c r="AE231" s="111"/>
      <c r="AF231" s="111"/>
      <c r="AG231" s="111"/>
    </row>
    <row r="232" spans="21:33" ht="20.149999999999999" customHeight="1">
      <c r="U232" s="111"/>
      <c r="V232" s="111"/>
      <c r="W232" s="111"/>
      <c r="X232" s="111"/>
      <c r="Y232" s="111"/>
      <c r="Z232" s="111"/>
      <c r="AA232" s="111"/>
      <c r="AB232" s="111"/>
      <c r="AC232" s="111"/>
      <c r="AD232" s="111"/>
      <c r="AE232" s="111"/>
      <c r="AF232" s="111"/>
      <c r="AG232" s="111"/>
    </row>
    <row r="233" spans="21:33" ht="20.149999999999999" customHeight="1">
      <c r="U233" s="111"/>
      <c r="V233" s="111"/>
      <c r="W233" s="111"/>
      <c r="X233" s="111"/>
      <c r="Y233" s="111"/>
      <c r="Z233" s="111"/>
      <c r="AA233" s="111"/>
      <c r="AB233" s="111"/>
      <c r="AC233" s="111"/>
      <c r="AD233" s="111"/>
      <c r="AE233" s="111"/>
      <c r="AF233" s="111"/>
      <c r="AG233" s="111"/>
    </row>
    <row r="234" spans="21:33" ht="20.149999999999999" customHeight="1">
      <c r="U234" s="111"/>
      <c r="V234" s="111"/>
      <c r="W234" s="111"/>
      <c r="X234" s="111"/>
      <c r="Y234" s="111"/>
      <c r="Z234" s="111"/>
      <c r="AA234" s="111"/>
      <c r="AB234" s="111"/>
      <c r="AC234" s="111"/>
      <c r="AD234" s="111"/>
      <c r="AE234" s="111"/>
      <c r="AF234" s="111"/>
      <c r="AG234" s="111"/>
    </row>
    <row r="235" spans="21:33" ht="20.149999999999999" customHeight="1">
      <c r="U235" s="111"/>
      <c r="V235" s="111"/>
      <c r="W235" s="111"/>
      <c r="X235" s="111"/>
      <c r="Y235" s="111"/>
      <c r="Z235" s="111"/>
      <c r="AA235" s="111"/>
      <c r="AB235" s="111"/>
      <c r="AC235" s="111"/>
      <c r="AD235" s="111"/>
      <c r="AE235" s="111"/>
      <c r="AF235" s="111"/>
      <c r="AG235" s="111"/>
    </row>
    <row r="236" spans="21:33" ht="20.149999999999999" customHeight="1">
      <c r="U236" s="111"/>
      <c r="V236" s="111"/>
      <c r="W236" s="111"/>
      <c r="X236" s="111"/>
      <c r="Y236" s="111"/>
      <c r="Z236" s="111"/>
      <c r="AA236" s="111"/>
      <c r="AB236" s="111"/>
      <c r="AC236" s="111"/>
      <c r="AD236" s="111"/>
      <c r="AE236" s="111"/>
      <c r="AF236" s="111"/>
      <c r="AG236" s="111"/>
    </row>
    <row r="237" spans="21:33" ht="20.149999999999999" customHeight="1">
      <c r="U237" s="111"/>
      <c r="V237" s="111"/>
      <c r="W237" s="111"/>
      <c r="X237" s="111"/>
      <c r="Y237" s="111"/>
      <c r="Z237" s="111"/>
      <c r="AA237" s="111"/>
      <c r="AB237" s="111"/>
      <c r="AC237" s="111"/>
      <c r="AD237" s="111"/>
      <c r="AE237" s="111"/>
      <c r="AF237" s="111"/>
      <c r="AG237" s="111"/>
    </row>
    <row r="238" spans="21:33" ht="20.149999999999999" customHeight="1">
      <c r="U238" s="111"/>
      <c r="V238" s="111"/>
      <c r="W238" s="111"/>
      <c r="X238" s="111"/>
      <c r="Y238" s="111"/>
      <c r="Z238" s="111"/>
      <c r="AA238" s="111"/>
      <c r="AB238" s="111"/>
      <c r="AC238" s="111"/>
      <c r="AD238" s="111"/>
      <c r="AE238" s="111"/>
      <c r="AF238" s="111"/>
      <c r="AG238" s="111"/>
    </row>
    <row r="239" spans="21:33" ht="20.149999999999999" customHeight="1">
      <c r="U239" s="111"/>
      <c r="V239" s="111"/>
      <c r="W239" s="111"/>
      <c r="X239" s="111"/>
      <c r="Y239" s="111"/>
      <c r="Z239" s="111"/>
      <c r="AA239" s="111"/>
      <c r="AB239" s="111"/>
      <c r="AC239" s="111"/>
      <c r="AD239" s="111"/>
      <c r="AE239" s="111"/>
      <c r="AF239" s="111"/>
      <c r="AG239" s="111"/>
    </row>
    <row r="240" spans="21:33" ht="20.149999999999999" customHeight="1">
      <c r="U240" s="111"/>
      <c r="V240" s="111"/>
      <c r="W240" s="111"/>
      <c r="X240" s="111"/>
      <c r="Y240" s="111"/>
      <c r="Z240" s="111"/>
      <c r="AA240" s="111"/>
      <c r="AB240" s="111"/>
      <c r="AC240" s="111"/>
      <c r="AD240" s="111"/>
      <c r="AE240" s="111"/>
      <c r="AF240" s="111"/>
      <c r="AG240" s="111"/>
    </row>
    <row r="241" spans="21:33" ht="20.149999999999999" customHeight="1">
      <c r="U241" s="111"/>
      <c r="V241" s="111"/>
      <c r="W241" s="111"/>
      <c r="X241" s="111"/>
      <c r="Y241" s="111"/>
      <c r="Z241" s="111"/>
      <c r="AA241" s="111"/>
      <c r="AB241" s="111"/>
      <c r="AC241" s="111"/>
      <c r="AD241" s="111"/>
      <c r="AE241" s="111"/>
      <c r="AF241" s="111"/>
      <c r="AG241" s="111"/>
    </row>
    <row r="242" spans="21:33" ht="20.149999999999999" customHeight="1">
      <c r="U242" s="111"/>
      <c r="V242" s="111"/>
      <c r="W242" s="111"/>
      <c r="X242" s="111"/>
      <c r="Y242" s="111"/>
      <c r="Z242" s="111"/>
      <c r="AA242" s="111"/>
      <c r="AB242" s="111"/>
      <c r="AC242" s="111"/>
      <c r="AD242" s="111"/>
      <c r="AE242" s="111"/>
      <c r="AF242" s="111"/>
      <c r="AG242" s="111"/>
    </row>
    <row r="243" spans="21:33" ht="20.149999999999999" customHeight="1">
      <c r="U243" s="111"/>
      <c r="V243" s="111"/>
      <c r="W243" s="111"/>
      <c r="X243" s="111"/>
      <c r="Y243" s="111"/>
      <c r="Z243" s="111"/>
      <c r="AA243" s="111"/>
      <c r="AB243" s="111"/>
      <c r="AC243" s="111"/>
      <c r="AD243" s="111"/>
      <c r="AE243" s="111"/>
      <c r="AF243" s="111"/>
      <c r="AG243" s="111"/>
    </row>
    <row r="244" spans="21:33" ht="20.149999999999999" customHeight="1">
      <c r="U244" s="111"/>
      <c r="V244" s="111"/>
      <c r="W244" s="111"/>
      <c r="X244" s="111"/>
      <c r="Y244" s="111"/>
      <c r="Z244" s="111"/>
      <c r="AA244" s="111"/>
      <c r="AB244" s="111"/>
      <c r="AC244" s="111"/>
      <c r="AD244" s="111"/>
      <c r="AE244" s="111"/>
      <c r="AF244" s="111"/>
      <c r="AG244" s="111"/>
    </row>
    <row r="245" spans="21:33" ht="20.149999999999999" customHeight="1">
      <c r="U245" s="111"/>
      <c r="V245" s="111"/>
      <c r="W245" s="111"/>
      <c r="X245" s="111"/>
      <c r="Y245" s="111"/>
      <c r="Z245" s="111"/>
      <c r="AA245" s="111"/>
      <c r="AB245" s="111"/>
      <c r="AC245" s="111"/>
      <c r="AD245" s="111"/>
      <c r="AE245" s="111"/>
      <c r="AF245" s="111"/>
      <c r="AG245" s="111"/>
    </row>
    <row r="246" spans="21:33" ht="20.149999999999999" customHeight="1">
      <c r="U246" s="111"/>
      <c r="V246" s="111"/>
      <c r="W246" s="111"/>
      <c r="X246" s="111"/>
      <c r="Y246" s="111"/>
      <c r="Z246" s="111"/>
      <c r="AA246" s="111"/>
      <c r="AB246" s="111"/>
      <c r="AC246" s="111"/>
      <c r="AD246" s="111"/>
      <c r="AE246" s="111"/>
      <c r="AF246" s="111"/>
      <c r="AG246" s="111"/>
    </row>
    <row r="247" spans="21:33" ht="20.149999999999999" customHeight="1">
      <c r="U247" s="111"/>
      <c r="V247" s="111"/>
      <c r="W247" s="111"/>
      <c r="X247" s="111"/>
      <c r="Y247" s="111"/>
      <c r="Z247" s="111"/>
      <c r="AA247" s="111"/>
      <c r="AB247" s="111"/>
      <c r="AC247" s="111"/>
      <c r="AD247" s="111"/>
      <c r="AE247" s="111"/>
      <c r="AF247" s="111"/>
      <c r="AG247" s="111"/>
    </row>
    <row r="248" spans="21:33" ht="20.149999999999999" customHeight="1">
      <c r="U248" s="111"/>
      <c r="V248" s="111"/>
      <c r="W248" s="111"/>
      <c r="X248" s="111"/>
      <c r="Y248" s="111"/>
      <c r="Z248" s="111"/>
      <c r="AA248" s="111"/>
      <c r="AB248" s="111"/>
      <c r="AC248" s="111"/>
      <c r="AD248" s="111"/>
      <c r="AE248" s="111"/>
      <c r="AF248" s="111"/>
      <c r="AG248" s="111"/>
    </row>
    <row r="249" spans="21:33" ht="20.149999999999999" customHeight="1">
      <c r="U249" s="111"/>
      <c r="V249" s="111"/>
      <c r="W249" s="111"/>
      <c r="X249" s="111"/>
      <c r="Y249" s="111"/>
      <c r="Z249" s="111"/>
      <c r="AA249" s="111"/>
      <c r="AB249" s="111"/>
      <c r="AC249" s="111"/>
      <c r="AD249" s="111"/>
      <c r="AE249" s="111"/>
      <c r="AF249" s="111"/>
      <c r="AG249" s="111"/>
    </row>
    <row r="250" spans="21:33" ht="20.149999999999999" customHeight="1">
      <c r="U250" s="111"/>
      <c r="V250" s="111"/>
      <c r="W250" s="111"/>
      <c r="X250" s="111"/>
      <c r="Y250" s="111"/>
      <c r="Z250" s="111"/>
      <c r="AA250" s="111"/>
      <c r="AB250" s="111"/>
      <c r="AC250" s="111"/>
      <c r="AD250" s="111"/>
      <c r="AE250" s="111"/>
      <c r="AF250" s="111"/>
      <c r="AG250" s="111"/>
    </row>
    <row r="251" spans="21:33" ht="20.149999999999999" customHeight="1">
      <c r="U251" s="111"/>
      <c r="V251" s="111"/>
      <c r="W251" s="111"/>
      <c r="X251" s="111"/>
      <c r="Y251" s="111"/>
      <c r="Z251" s="111"/>
      <c r="AA251" s="111"/>
      <c r="AB251" s="111"/>
      <c r="AC251" s="111"/>
      <c r="AD251" s="111"/>
      <c r="AE251" s="111"/>
      <c r="AF251" s="111"/>
      <c r="AG251" s="111"/>
    </row>
    <row r="252" spans="21:33" ht="20.149999999999999" customHeight="1">
      <c r="U252" s="111"/>
      <c r="V252" s="111"/>
      <c r="W252" s="111"/>
      <c r="X252" s="111"/>
      <c r="Y252" s="111"/>
      <c r="Z252" s="111"/>
      <c r="AA252" s="111"/>
      <c r="AB252" s="111"/>
      <c r="AC252" s="111"/>
      <c r="AD252" s="111"/>
      <c r="AE252" s="111"/>
      <c r="AF252" s="111"/>
      <c r="AG252" s="111"/>
    </row>
    <row r="253" spans="21:33" ht="20.149999999999999" customHeight="1">
      <c r="U253" s="111"/>
      <c r="V253" s="111"/>
      <c r="W253" s="111"/>
      <c r="X253" s="111"/>
      <c r="Y253" s="111"/>
      <c r="Z253" s="111"/>
      <c r="AA253" s="111"/>
      <c r="AB253" s="111"/>
      <c r="AC253" s="111"/>
      <c r="AD253" s="111"/>
      <c r="AE253" s="111"/>
      <c r="AF253" s="111"/>
      <c r="AG253" s="111"/>
    </row>
    <row r="254" spans="21:33" ht="20.149999999999999" customHeight="1">
      <c r="U254" s="111"/>
      <c r="V254" s="111"/>
      <c r="W254" s="111"/>
      <c r="X254" s="111"/>
      <c r="Y254" s="111"/>
      <c r="Z254" s="111"/>
      <c r="AA254" s="111"/>
      <c r="AB254" s="111"/>
      <c r="AC254" s="111"/>
      <c r="AD254" s="111"/>
      <c r="AE254" s="111"/>
      <c r="AF254" s="111"/>
      <c r="AG254" s="111"/>
    </row>
    <row r="255" spans="21:33" ht="20.149999999999999" customHeight="1">
      <c r="U255" s="111"/>
      <c r="V255" s="111"/>
      <c r="W255" s="111"/>
      <c r="X255" s="111"/>
      <c r="Y255" s="111"/>
      <c r="Z255" s="111"/>
      <c r="AA255" s="111"/>
      <c r="AB255" s="111"/>
      <c r="AC255" s="111"/>
      <c r="AD255" s="111"/>
      <c r="AE255" s="111"/>
      <c r="AF255" s="111"/>
      <c r="AG255" s="111"/>
    </row>
    <row r="256" spans="21:33" ht="20.149999999999999" customHeight="1">
      <c r="U256" s="111"/>
      <c r="V256" s="111"/>
      <c r="W256" s="111"/>
      <c r="X256" s="111"/>
      <c r="Y256" s="111"/>
      <c r="Z256" s="111"/>
      <c r="AA256" s="111"/>
      <c r="AB256" s="111"/>
      <c r="AC256" s="111"/>
      <c r="AD256" s="111"/>
      <c r="AE256" s="111"/>
      <c r="AF256" s="111"/>
      <c r="AG256" s="111"/>
    </row>
    <row r="257" spans="21:33" ht="20.149999999999999" customHeight="1">
      <c r="U257" s="111"/>
      <c r="V257" s="111"/>
      <c r="W257" s="111"/>
      <c r="X257" s="111"/>
      <c r="Y257" s="111"/>
      <c r="Z257" s="111"/>
      <c r="AA257" s="111"/>
      <c r="AB257" s="111"/>
      <c r="AC257" s="111"/>
      <c r="AD257" s="111"/>
      <c r="AE257" s="111"/>
      <c r="AF257" s="111"/>
      <c r="AG257" s="111"/>
    </row>
    <row r="258" spans="21:33" ht="20.149999999999999" customHeight="1">
      <c r="U258" s="111"/>
      <c r="V258" s="111"/>
      <c r="W258" s="111"/>
      <c r="X258" s="111"/>
      <c r="Y258" s="111"/>
      <c r="Z258" s="111"/>
      <c r="AA258" s="111"/>
      <c r="AB258" s="111"/>
      <c r="AC258" s="111"/>
      <c r="AD258" s="111"/>
      <c r="AE258" s="111"/>
      <c r="AF258" s="111"/>
      <c r="AG258" s="111"/>
    </row>
    <row r="259" spans="21:33" ht="20.149999999999999" customHeight="1">
      <c r="U259" s="111"/>
      <c r="V259" s="111"/>
      <c r="W259" s="111"/>
      <c r="X259" s="111"/>
      <c r="Y259" s="111"/>
      <c r="Z259" s="111"/>
      <c r="AA259" s="111"/>
      <c r="AB259" s="111"/>
      <c r="AC259" s="111"/>
      <c r="AD259" s="111"/>
      <c r="AE259" s="111"/>
      <c r="AF259" s="111"/>
      <c r="AG259" s="111"/>
    </row>
    <row r="260" spans="21:33" ht="20.149999999999999" customHeight="1">
      <c r="U260" s="111"/>
      <c r="V260" s="111"/>
      <c r="W260" s="111"/>
      <c r="X260" s="111"/>
      <c r="Y260" s="111"/>
      <c r="Z260" s="111"/>
      <c r="AA260" s="111"/>
      <c r="AB260" s="111"/>
      <c r="AC260" s="111"/>
      <c r="AD260" s="111"/>
      <c r="AE260" s="111"/>
      <c r="AF260" s="111"/>
      <c r="AG260" s="111"/>
    </row>
    <row r="261" spans="21:33" ht="20.149999999999999" customHeight="1">
      <c r="U261" s="111"/>
      <c r="V261" s="111"/>
      <c r="W261" s="111"/>
      <c r="X261" s="111"/>
      <c r="Y261" s="111"/>
      <c r="Z261" s="111"/>
      <c r="AA261" s="111"/>
      <c r="AB261" s="111"/>
      <c r="AC261" s="111"/>
      <c r="AD261" s="111"/>
      <c r="AE261" s="111"/>
      <c r="AF261" s="111"/>
      <c r="AG261" s="111"/>
    </row>
    <row r="262" spans="21:33" ht="20.149999999999999" customHeight="1">
      <c r="U262" s="111"/>
      <c r="V262" s="111"/>
      <c r="W262" s="111"/>
      <c r="X262" s="111"/>
      <c r="Y262" s="111"/>
      <c r="Z262" s="111"/>
      <c r="AA262" s="111"/>
      <c r="AB262" s="111"/>
      <c r="AC262" s="111"/>
      <c r="AD262" s="111"/>
      <c r="AE262" s="111"/>
      <c r="AF262" s="111"/>
      <c r="AG262" s="111"/>
    </row>
    <row r="263" spans="21:33" ht="20.149999999999999" customHeight="1">
      <c r="U263" s="111"/>
      <c r="V263" s="111"/>
      <c r="W263" s="111"/>
      <c r="X263" s="111"/>
      <c r="Y263" s="111"/>
      <c r="Z263" s="111"/>
      <c r="AA263" s="111"/>
      <c r="AB263" s="111"/>
      <c r="AC263" s="111"/>
      <c r="AD263" s="111"/>
      <c r="AE263" s="111"/>
      <c r="AF263" s="111"/>
      <c r="AG263" s="111"/>
    </row>
    <row r="264" spans="21:33" ht="20.149999999999999" customHeight="1">
      <c r="U264" s="111"/>
      <c r="V264" s="111"/>
      <c r="W264" s="111"/>
      <c r="X264" s="111"/>
      <c r="Y264" s="111"/>
      <c r="Z264" s="111"/>
      <c r="AA264" s="111"/>
      <c r="AB264" s="111"/>
      <c r="AC264" s="111"/>
      <c r="AD264" s="111"/>
      <c r="AE264" s="111"/>
      <c r="AF264" s="111"/>
      <c r="AG264" s="111"/>
    </row>
    <row r="265" spans="21:33" ht="20.149999999999999" customHeight="1">
      <c r="U265" s="111"/>
      <c r="V265" s="111"/>
      <c r="W265" s="111"/>
      <c r="X265" s="111"/>
      <c r="Y265" s="111"/>
      <c r="Z265" s="111"/>
      <c r="AA265" s="111"/>
      <c r="AB265" s="111"/>
      <c r="AC265" s="111"/>
      <c r="AD265" s="111"/>
      <c r="AE265" s="111"/>
      <c r="AF265" s="111"/>
      <c r="AG265" s="111"/>
    </row>
    <row r="266" spans="21:33" ht="20.149999999999999" customHeight="1">
      <c r="U266" s="111"/>
      <c r="V266" s="111"/>
      <c r="W266" s="111"/>
      <c r="X266" s="111"/>
      <c r="Y266" s="111"/>
      <c r="Z266" s="111"/>
      <c r="AA266" s="111"/>
      <c r="AB266" s="111"/>
      <c r="AC266" s="111"/>
      <c r="AD266" s="111"/>
      <c r="AE266" s="111"/>
      <c r="AF266" s="111"/>
      <c r="AG266" s="111"/>
    </row>
    <row r="267" spans="21:33" ht="20.149999999999999" customHeight="1">
      <c r="U267" s="111"/>
      <c r="V267" s="111"/>
      <c r="W267" s="111"/>
      <c r="X267" s="111"/>
      <c r="Y267" s="111"/>
      <c r="Z267" s="111"/>
      <c r="AA267" s="111"/>
      <c r="AB267" s="111"/>
      <c r="AC267" s="111"/>
      <c r="AD267" s="111"/>
      <c r="AE267" s="111"/>
      <c r="AF267" s="111"/>
      <c r="AG267" s="111"/>
    </row>
    <row r="268" spans="21:33" ht="20.149999999999999" customHeight="1">
      <c r="U268" s="111"/>
      <c r="V268" s="111"/>
      <c r="W268" s="111"/>
      <c r="X268" s="111"/>
      <c r="Y268" s="111"/>
      <c r="Z268" s="111"/>
      <c r="AA268" s="111"/>
      <c r="AB268" s="111"/>
      <c r="AC268" s="111"/>
      <c r="AD268" s="111"/>
      <c r="AE268" s="111"/>
      <c r="AF268" s="111"/>
      <c r="AG268" s="111"/>
    </row>
    <row r="269" spans="21:33" ht="20.149999999999999" customHeight="1">
      <c r="U269" s="111"/>
      <c r="V269" s="111"/>
      <c r="W269" s="111"/>
      <c r="X269" s="111"/>
      <c r="Y269" s="111"/>
      <c r="Z269" s="111"/>
      <c r="AA269" s="111"/>
      <c r="AB269" s="111"/>
      <c r="AC269" s="111"/>
      <c r="AD269" s="111"/>
      <c r="AE269" s="111"/>
      <c r="AF269" s="111"/>
      <c r="AG269" s="111"/>
    </row>
    <row r="270" spans="21:33" ht="20.149999999999999" customHeight="1">
      <c r="U270" s="111"/>
      <c r="V270" s="111"/>
      <c r="W270" s="111"/>
      <c r="X270" s="111"/>
      <c r="Y270" s="111"/>
      <c r="Z270" s="111"/>
      <c r="AA270" s="111"/>
      <c r="AB270" s="111"/>
      <c r="AC270" s="111"/>
      <c r="AD270" s="111"/>
      <c r="AE270" s="111"/>
      <c r="AF270" s="111"/>
      <c r="AG270" s="111"/>
    </row>
    <row r="271" spans="21:33" ht="20.149999999999999" customHeight="1">
      <c r="U271" s="111"/>
      <c r="V271" s="111"/>
      <c r="W271" s="111"/>
      <c r="X271" s="111"/>
      <c r="Y271" s="111"/>
      <c r="Z271" s="111"/>
      <c r="AA271" s="111"/>
      <c r="AB271" s="111"/>
      <c r="AC271" s="111"/>
      <c r="AD271" s="111"/>
      <c r="AE271" s="111"/>
      <c r="AF271" s="111"/>
      <c r="AG271" s="111"/>
    </row>
    <row r="272" spans="21:33" ht="20.149999999999999" customHeight="1">
      <c r="U272" s="111"/>
      <c r="V272" s="111"/>
      <c r="W272" s="111"/>
      <c r="X272" s="111"/>
      <c r="Y272" s="111"/>
      <c r="Z272" s="111"/>
      <c r="AA272" s="111"/>
      <c r="AB272" s="111"/>
      <c r="AC272" s="111"/>
      <c r="AD272" s="111"/>
      <c r="AE272" s="111"/>
      <c r="AF272" s="111"/>
      <c r="AG272" s="111"/>
    </row>
    <row r="273" spans="21:33" ht="20.149999999999999" customHeight="1">
      <c r="U273" s="111"/>
      <c r="V273" s="111"/>
      <c r="W273" s="111"/>
      <c r="X273" s="111"/>
      <c r="Y273" s="111"/>
      <c r="Z273" s="111"/>
      <c r="AA273" s="111"/>
      <c r="AB273" s="111"/>
      <c r="AC273" s="111"/>
      <c r="AD273" s="111"/>
      <c r="AE273" s="111"/>
      <c r="AF273" s="111"/>
      <c r="AG273" s="111"/>
    </row>
    <row r="274" spans="21:33" ht="20.149999999999999" customHeight="1">
      <c r="U274" s="111"/>
      <c r="V274" s="111"/>
      <c r="W274" s="111"/>
      <c r="X274" s="111"/>
      <c r="Y274" s="111"/>
      <c r="Z274" s="111"/>
      <c r="AA274" s="111"/>
      <c r="AB274" s="111"/>
      <c r="AC274" s="111"/>
      <c r="AD274" s="111"/>
      <c r="AE274" s="111"/>
      <c r="AF274" s="111"/>
      <c r="AG274" s="111"/>
    </row>
    <row r="275" spans="21:33" ht="20.149999999999999" customHeight="1">
      <c r="U275" s="111"/>
      <c r="V275" s="111"/>
      <c r="W275" s="111"/>
      <c r="X275" s="111"/>
      <c r="Y275" s="111"/>
      <c r="Z275" s="111"/>
      <c r="AA275" s="111"/>
      <c r="AB275" s="111"/>
      <c r="AC275" s="111"/>
      <c r="AD275" s="111"/>
      <c r="AE275" s="111"/>
      <c r="AF275" s="111"/>
      <c r="AG275" s="111"/>
    </row>
    <row r="276" spans="21:33" ht="20.149999999999999" customHeight="1">
      <c r="U276" s="111"/>
      <c r="V276" s="111"/>
      <c r="W276" s="111"/>
      <c r="X276" s="111"/>
      <c r="Y276" s="111"/>
      <c r="Z276" s="111"/>
      <c r="AA276" s="111"/>
      <c r="AB276" s="111"/>
      <c r="AC276" s="111"/>
      <c r="AD276" s="111"/>
      <c r="AE276" s="111"/>
      <c r="AF276" s="111"/>
      <c r="AG276" s="111"/>
    </row>
    <row r="277" spans="21:33" ht="20.149999999999999" customHeight="1">
      <c r="U277" s="111"/>
      <c r="V277" s="111"/>
      <c r="W277" s="111"/>
      <c r="X277" s="111"/>
      <c r="Y277" s="111"/>
      <c r="Z277" s="111"/>
      <c r="AA277" s="111"/>
      <c r="AB277" s="111"/>
      <c r="AC277" s="111"/>
      <c r="AD277" s="111"/>
      <c r="AE277" s="111"/>
      <c r="AF277" s="111"/>
      <c r="AG277" s="111"/>
    </row>
    <row r="278" spans="21:33" ht="20.149999999999999" customHeight="1">
      <c r="U278" s="111"/>
      <c r="V278" s="111"/>
      <c r="W278" s="111"/>
      <c r="X278" s="111"/>
      <c r="Y278" s="111"/>
      <c r="Z278" s="111"/>
      <c r="AA278" s="111"/>
      <c r="AB278" s="111"/>
      <c r="AC278" s="111"/>
      <c r="AD278" s="111"/>
      <c r="AE278" s="111"/>
      <c r="AF278" s="111"/>
      <c r="AG278" s="111"/>
    </row>
    <row r="279" spans="21:33" ht="20.149999999999999" customHeight="1">
      <c r="U279" s="111"/>
      <c r="V279" s="111"/>
      <c r="W279" s="111"/>
      <c r="X279" s="111"/>
      <c r="Y279" s="111"/>
      <c r="Z279" s="111"/>
      <c r="AA279" s="111"/>
      <c r="AB279" s="111"/>
      <c r="AC279" s="111"/>
      <c r="AD279" s="111"/>
      <c r="AE279" s="111"/>
      <c r="AF279" s="111"/>
      <c r="AG279" s="111"/>
    </row>
    <row r="280" spans="21:33" ht="20.149999999999999" customHeight="1">
      <c r="U280" s="111"/>
      <c r="V280" s="111"/>
      <c r="W280" s="111"/>
      <c r="X280" s="111"/>
      <c r="Y280" s="111"/>
      <c r="Z280" s="111"/>
      <c r="AA280" s="111"/>
      <c r="AB280" s="111"/>
      <c r="AC280" s="111"/>
      <c r="AD280" s="111"/>
      <c r="AE280" s="111"/>
      <c r="AF280" s="111"/>
      <c r="AG280" s="111"/>
    </row>
    <row r="281" spans="21:33" ht="20.149999999999999" customHeight="1">
      <c r="U281" s="111"/>
      <c r="V281" s="111"/>
      <c r="W281" s="111"/>
      <c r="X281" s="111"/>
      <c r="Y281" s="111"/>
      <c r="Z281" s="111"/>
      <c r="AA281" s="111"/>
      <c r="AB281" s="111"/>
      <c r="AC281" s="111"/>
      <c r="AD281" s="111"/>
      <c r="AE281" s="111"/>
      <c r="AF281" s="111"/>
      <c r="AG281" s="111"/>
    </row>
    <row r="282" spans="21:33" ht="20.149999999999999" customHeight="1">
      <c r="U282" s="111"/>
      <c r="V282" s="111"/>
      <c r="W282" s="111"/>
      <c r="X282" s="111"/>
      <c r="Y282" s="111"/>
      <c r="Z282" s="111"/>
      <c r="AA282" s="111"/>
      <c r="AB282" s="111"/>
      <c r="AC282" s="111"/>
      <c r="AD282" s="111"/>
      <c r="AE282" s="111"/>
      <c r="AF282" s="111"/>
      <c r="AG282" s="111"/>
    </row>
    <row r="283" spans="21:33" ht="20.149999999999999" customHeight="1">
      <c r="U283" s="111"/>
      <c r="V283" s="111"/>
      <c r="W283" s="111"/>
      <c r="X283" s="111"/>
      <c r="Y283" s="111"/>
      <c r="Z283" s="111"/>
      <c r="AA283" s="111"/>
      <c r="AB283" s="111"/>
      <c r="AC283" s="111"/>
      <c r="AD283" s="111"/>
      <c r="AE283" s="111"/>
      <c r="AF283" s="111"/>
      <c r="AG283" s="111"/>
    </row>
    <row r="284" spans="21:33" ht="20.149999999999999" customHeight="1">
      <c r="U284" s="111"/>
      <c r="V284" s="111"/>
      <c r="W284" s="111"/>
      <c r="X284" s="111"/>
      <c r="Y284" s="111"/>
      <c r="Z284" s="111"/>
      <c r="AA284" s="111"/>
      <c r="AB284" s="111"/>
      <c r="AC284" s="111"/>
      <c r="AD284" s="111"/>
      <c r="AE284" s="111"/>
      <c r="AF284" s="111"/>
      <c r="AG284" s="111"/>
    </row>
    <row r="285" spans="21:33" ht="20.149999999999999" customHeight="1">
      <c r="U285" s="111"/>
      <c r="V285" s="111"/>
      <c r="W285" s="111"/>
      <c r="X285" s="111"/>
      <c r="Y285" s="111"/>
      <c r="Z285" s="111"/>
      <c r="AA285" s="111"/>
      <c r="AB285" s="111"/>
      <c r="AC285" s="111"/>
      <c r="AD285" s="111"/>
      <c r="AE285" s="111"/>
      <c r="AF285" s="111"/>
      <c r="AG285" s="111"/>
    </row>
    <row r="286" spans="21:33" ht="20.149999999999999" customHeight="1">
      <c r="U286" s="111"/>
      <c r="V286" s="111"/>
      <c r="W286" s="111"/>
      <c r="X286" s="111"/>
      <c r="Y286" s="111"/>
      <c r="Z286" s="111"/>
      <c r="AA286" s="111"/>
      <c r="AB286" s="111"/>
      <c r="AC286" s="111"/>
      <c r="AD286" s="111"/>
      <c r="AE286" s="111"/>
      <c r="AF286" s="111"/>
      <c r="AG286" s="111"/>
    </row>
    <row r="287" spans="21:33" ht="20.149999999999999" customHeight="1">
      <c r="U287" s="111"/>
      <c r="V287" s="111"/>
      <c r="W287" s="111"/>
      <c r="X287" s="111"/>
      <c r="Y287" s="111"/>
      <c r="Z287" s="111"/>
      <c r="AA287" s="111"/>
      <c r="AB287" s="111"/>
      <c r="AC287" s="111"/>
      <c r="AD287" s="111"/>
      <c r="AE287" s="111"/>
      <c r="AF287" s="111"/>
      <c r="AG287" s="111"/>
    </row>
    <row r="288" spans="21:33" ht="20.149999999999999" customHeight="1">
      <c r="U288" s="111"/>
      <c r="V288" s="111"/>
      <c r="W288" s="111"/>
      <c r="X288" s="111"/>
      <c r="Y288" s="111"/>
      <c r="Z288" s="111"/>
      <c r="AA288" s="111"/>
      <c r="AB288" s="111"/>
      <c r="AC288" s="111"/>
      <c r="AD288" s="111"/>
      <c r="AE288" s="111"/>
      <c r="AF288" s="111"/>
      <c r="AG288" s="111"/>
    </row>
    <row r="289" spans="21:33" ht="20.149999999999999" customHeight="1">
      <c r="U289" s="111"/>
      <c r="V289" s="111"/>
      <c r="W289" s="111"/>
      <c r="X289" s="111"/>
      <c r="Y289" s="111"/>
      <c r="Z289" s="111"/>
      <c r="AA289" s="111"/>
      <c r="AB289" s="111"/>
      <c r="AC289" s="111"/>
      <c r="AD289" s="111"/>
      <c r="AE289" s="111"/>
      <c r="AF289" s="111"/>
      <c r="AG289" s="111"/>
    </row>
    <row r="290" spans="21:33" ht="20.149999999999999" customHeight="1">
      <c r="U290" s="111"/>
      <c r="V290" s="111"/>
      <c r="W290" s="111"/>
      <c r="X290" s="111"/>
      <c r="Y290" s="111"/>
      <c r="Z290" s="111"/>
      <c r="AA290" s="111"/>
      <c r="AB290" s="111"/>
      <c r="AC290" s="111"/>
      <c r="AD290" s="111"/>
      <c r="AE290" s="111"/>
      <c r="AF290" s="111"/>
      <c r="AG290" s="111"/>
    </row>
    <row r="291" spans="21:33" ht="20.149999999999999" customHeight="1">
      <c r="U291" s="111"/>
      <c r="V291" s="111"/>
      <c r="W291" s="111"/>
      <c r="X291" s="111"/>
      <c r="Y291" s="111"/>
      <c r="Z291" s="111"/>
      <c r="AA291" s="111"/>
      <c r="AB291" s="111"/>
      <c r="AC291" s="111"/>
      <c r="AD291" s="111"/>
      <c r="AE291" s="111"/>
      <c r="AF291" s="111"/>
      <c r="AG291" s="111"/>
    </row>
    <row r="292" spans="21:33" ht="20.149999999999999" customHeight="1">
      <c r="U292" s="111"/>
      <c r="V292" s="111"/>
      <c r="W292" s="111"/>
      <c r="X292" s="111"/>
      <c r="Y292" s="111"/>
      <c r="Z292" s="111"/>
      <c r="AA292" s="111"/>
      <c r="AB292" s="111"/>
      <c r="AC292" s="111"/>
      <c r="AD292" s="111"/>
      <c r="AE292" s="111"/>
      <c r="AF292" s="111"/>
      <c r="AG292" s="111"/>
    </row>
    <row r="293" spans="21:33" ht="20.149999999999999" customHeight="1">
      <c r="U293" s="111"/>
      <c r="V293" s="111"/>
      <c r="W293" s="111"/>
      <c r="X293" s="111"/>
      <c r="Y293" s="111"/>
      <c r="Z293" s="111"/>
      <c r="AA293" s="111"/>
      <c r="AB293" s="111"/>
      <c r="AC293" s="111"/>
      <c r="AD293" s="111"/>
      <c r="AE293" s="111"/>
      <c r="AF293" s="111"/>
      <c r="AG293" s="111"/>
    </row>
    <row r="294" spans="21:33" ht="20.149999999999999" customHeight="1">
      <c r="U294" s="111"/>
      <c r="V294" s="111"/>
      <c r="W294" s="111"/>
      <c r="X294" s="111"/>
      <c r="Y294" s="111"/>
      <c r="Z294" s="111"/>
      <c r="AA294" s="111"/>
      <c r="AB294" s="111"/>
      <c r="AC294" s="111"/>
      <c r="AD294" s="111"/>
      <c r="AE294" s="111"/>
      <c r="AF294" s="111"/>
      <c r="AG294" s="111"/>
    </row>
    <row r="295" spans="21:33" ht="20.149999999999999" customHeight="1">
      <c r="U295" s="111"/>
      <c r="V295" s="111"/>
      <c r="W295" s="111"/>
      <c r="X295" s="111"/>
      <c r="Y295" s="111"/>
      <c r="Z295" s="111"/>
      <c r="AA295" s="111"/>
      <c r="AB295" s="111"/>
      <c r="AC295" s="111"/>
      <c r="AD295" s="111"/>
      <c r="AE295" s="111"/>
      <c r="AF295" s="111"/>
      <c r="AG295" s="111"/>
    </row>
    <row r="296" spans="21:33" ht="20.149999999999999" customHeight="1">
      <c r="U296" s="111"/>
      <c r="V296" s="111"/>
      <c r="W296" s="111"/>
      <c r="X296" s="111"/>
      <c r="Y296" s="111"/>
      <c r="Z296" s="111"/>
      <c r="AA296" s="111"/>
      <c r="AB296" s="111"/>
      <c r="AC296" s="111"/>
      <c r="AD296" s="111"/>
      <c r="AE296" s="111"/>
      <c r="AF296" s="111"/>
      <c r="AG296" s="111"/>
    </row>
    <row r="297" spans="21:33" ht="20.149999999999999" customHeight="1">
      <c r="U297" s="111"/>
      <c r="V297" s="111"/>
      <c r="W297" s="111"/>
      <c r="X297" s="111"/>
      <c r="Y297" s="111"/>
      <c r="Z297" s="111"/>
      <c r="AA297" s="111"/>
      <c r="AB297" s="111"/>
      <c r="AC297" s="111"/>
      <c r="AD297" s="111"/>
      <c r="AE297" s="111"/>
      <c r="AF297" s="111"/>
      <c r="AG297" s="111"/>
    </row>
    <row r="298" spans="21:33" ht="20.149999999999999" customHeight="1">
      <c r="U298" s="111"/>
      <c r="V298" s="111"/>
      <c r="W298" s="111"/>
      <c r="X298" s="111"/>
      <c r="Y298" s="111"/>
      <c r="Z298" s="111"/>
      <c r="AA298" s="111"/>
      <c r="AB298" s="111"/>
      <c r="AC298" s="111"/>
      <c r="AD298" s="111"/>
      <c r="AE298" s="111"/>
      <c r="AF298" s="111"/>
      <c r="AG298" s="111"/>
    </row>
    <row r="299" spans="21:33" ht="20.149999999999999" customHeight="1">
      <c r="U299" s="111"/>
      <c r="V299" s="111"/>
      <c r="W299" s="111"/>
      <c r="X299" s="111"/>
      <c r="Y299" s="111"/>
      <c r="Z299" s="111"/>
      <c r="AA299" s="111"/>
      <c r="AB299" s="111"/>
      <c r="AC299" s="111"/>
      <c r="AD299" s="111"/>
      <c r="AE299" s="111"/>
      <c r="AF299" s="111"/>
      <c r="AG299" s="111"/>
    </row>
    <row r="300" spans="21:33" ht="20.149999999999999" customHeight="1">
      <c r="U300" s="111"/>
      <c r="V300" s="111"/>
      <c r="W300" s="111"/>
      <c r="X300" s="111"/>
      <c r="Y300" s="111"/>
      <c r="Z300" s="111"/>
      <c r="AA300" s="111"/>
      <c r="AB300" s="111"/>
      <c r="AC300" s="111"/>
      <c r="AD300" s="111"/>
      <c r="AE300" s="111"/>
      <c r="AF300" s="111"/>
      <c r="AG300" s="111"/>
    </row>
    <row r="301" spans="21:33" ht="20.149999999999999" customHeight="1">
      <c r="U301" s="111"/>
      <c r="V301" s="111"/>
      <c r="W301" s="111"/>
      <c r="X301" s="111"/>
      <c r="Y301" s="111"/>
      <c r="Z301" s="111"/>
      <c r="AA301" s="111"/>
      <c r="AB301" s="111"/>
      <c r="AC301" s="111"/>
      <c r="AD301" s="111"/>
      <c r="AE301" s="111"/>
      <c r="AF301" s="111"/>
      <c r="AG301" s="111"/>
    </row>
    <row r="302" spans="21:33" ht="20.149999999999999" customHeight="1">
      <c r="U302" s="111"/>
      <c r="V302" s="111"/>
      <c r="W302" s="111"/>
      <c r="X302" s="111"/>
      <c r="Y302" s="111"/>
      <c r="Z302" s="111"/>
      <c r="AA302" s="111"/>
      <c r="AB302" s="111"/>
      <c r="AC302" s="111"/>
      <c r="AD302" s="111"/>
      <c r="AE302" s="111"/>
      <c r="AF302" s="111"/>
      <c r="AG302" s="111"/>
    </row>
    <row r="303" spans="21:33" ht="20.149999999999999" customHeight="1">
      <c r="U303" s="111"/>
      <c r="V303" s="111"/>
      <c r="W303" s="111"/>
      <c r="X303" s="111"/>
      <c r="Y303" s="111"/>
      <c r="Z303" s="111"/>
      <c r="AA303" s="111"/>
      <c r="AB303" s="111"/>
      <c r="AC303" s="111"/>
      <c r="AD303" s="111"/>
      <c r="AE303" s="111"/>
      <c r="AF303" s="111"/>
      <c r="AG303" s="111"/>
    </row>
    <row r="304" spans="21:33" ht="20.149999999999999" customHeight="1">
      <c r="U304" s="111"/>
      <c r="V304" s="111"/>
      <c r="W304" s="111"/>
      <c r="X304" s="111"/>
      <c r="Y304" s="111"/>
      <c r="Z304" s="111"/>
      <c r="AA304" s="111"/>
      <c r="AB304" s="111"/>
      <c r="AC304" s="111"/>
      <c r="AD304" s="111"/>
      <c r="AE304" s="111"/>
      <c r="AF304" s="111"/>
      <c r="AG304" s="111"/>
    </row>
    <row r="305" spans="21:33" ht="20.149999999999999" customHeight="1">
      <c r="U305" s="111"/>
      <c r="V305" s="111"/>
      <c r="W305" s="111"/>
      <c r="X305" s="111"/>
      <c r="Y305" s="111"/>
      <c r="Z305" s="111"/>
      <c r="AA305" s="111"/>
      <c r="AB305" s="111"/>
      <c r="AC305" s="111"/>
      <c r="AD305" s="111"/>
      <c r="AE305" s="111"/>
      <c r="AF305" s="111"/>
      <c r="AG305" s="111"/>
    </row>
    <row r="306" spans="21:33" ht="20.149999999999999" customHeight="1">
      <c r="U306" s="111"/>
      <c r="V306" s="111"/>
      <c r="W306" s="111"/>
      <c r="X306" s="111"/>
      <c r="Y306" s="111"/>
      <c r="Z306" s="111"/>
      <c r="AA306" s="111"/>
      <c r="AB306" s="111"/>
      <c r="AC306" s="111"/>
      <c r="AD306" s="111"/>
      <c r="AE306" s="111"/>
      <c r="AF306" s="111"/>
      <c r="AG306" s="111"/>
    </row>
    <row r="307" spans="21:33" ht="20.149999999999999" customHeight="1">
      <c r="U307" s="111"/>
      <c r="V307" s="111"/>
      <c r="W307" s="111"/>
      <c r="X307" s="111"/>
      <c r="Y307" s="111"/>
      <c r="Z307" s="111"/>
      <c r="AA307" s="111"/>
      <c r="AB307" s="111"/>
      <c r="AC307" s="111"/>
      <c r="AD307" s="111"/>
      <c r="AE307" s="111"/>
      <c r="AF307" s="111"/>
      <c r="AG307" s="111"/>
    </row>
    <row r="308" spans="21:33" ht="20.149999999999999" customHeight="1">
      <c r="U308" s="111"/>
      <c r="V308" s="111"/>
      <c r="W308" s="111"/>
      <c r="X308" s="111"/>
      <c r="Y308" s="111"/>
      <c r="Z308" s="111"/>
      <c r="AA308" s="111"/>
      <c r="AB308" s="111"/>
      <c r="AC308" s="111"/>
      <c r="AD308" s="111"/>
      <c r="AE308" s="111"/>
      <c r="AF308" s="111"/>
      <c r="AG308" s="111"/>
    </row>
    <row r="309" spans="21:33" ht="20.149999999999999" customHeight="1">
      <c r="U309" s="111"/>
      <c r="V309" s="111"/>
      <c r="W309" s="111"/>
      <c r="X309" s="111"/>
      <c r="Y309" s="111"/>
      <c r="Z309" s="111"/>
      <c r="AA309" s="111"/>
      <c r="AB309" s="111"/>
      <c r="AC309" s="111"/>
      <c r="AD309" s="111"/>
      <c r="AE309" s="111"/>
      <c r="AF309" s="111"/>
      <c r="AG309" s="111"/>
    </row>
    <row r="310" spans="21:33" ht="20.149999999999999" customHeight="1">
      <c r="U310" s="111"/>
      <c r="V310" s="111"/>
      <c r="W310" s="111"/>
      <c r="X310" s="111"/>
      <c r="Y310" s="111"/>
      <c r="Z310" s="111"/>
      <c r="AA310" s="111"/>
      <c r="AB310" s="111"/>
      <c r="AC310" s="111"/>
      <c r="AD310" s="111"/>
      <c r="AE310" s="111"/>
      <c r="AF310" s="111"/>
      <c r="AG310" s="111"/>
    </row>
    <row r="311" spans="21:33" ht="20.149999999999999" customHeight="1">
      <c r="U311" s="111"/>
      <c r="V311" s="111"/>
      <c r="W311" s="111"/>
      <c r="X311" s="111"/>
      <c r="Y311" s="111"/>
      <c r="Z311" s="111"/>
      <c r="AA311" s="111"/>
      <c r="AB311" s="111"/>
      <c r="AC311" s="111"/>
      <c r="AD311" s="111"/>
      <c r="AE311" s="111"/>
      <c r="AF311" s="111"/>
      <c r="AG311" s="111"/>
    </row>
    <row r="312" spans="21:33" ht="20.149999999999999" customHeight="1">
      <c r="U312" s="111"/>
      <c r="V312" s="111"/>
      <c r="W312" s="111"/>
      <c r="X312" s="111"/>
      <c r="Y312" s="111"/>
      <c r="Z312" s="111"/>
      <c r="AA312" s="111"/>
      <c r="AB312" s="111"/>
      <c r="AC312" s="111"/>
      <c r="AD312" s="111"/>
      <c r="AE312" s="111"/>
      <c r="AF312" s="111"/>
      <c r="AG312" s="111"/>
    </row>
    <row r="313" spans="21:33" ht="20.149999999999999" customHeight="1">
      <c r="U313" s="111"/>
      <c r="V313" s="111"/>
      <c r="W313" s="111"/>
      <c r="X313" s="111"/>
      <c r="Y313" s="111"/>
      <c r="Z313" s="111"/>
      <c r="AA313" s="111"/>
      <c r="AB313" s="111"/>
      <c r="AC313" s="111"/>
      <c r="AD313" s="111"/>
      <c r="AE313" s="111"/>
      <c r="AF313" s="111"/>
      <c r="AG313" s="111"/>
    </row>
    <row r="314" spans="21:33" ht="20.149999999999999" customHeight="1">
      <c r="U314" s="111"/>
      <c r="V314" s="111"/>
      <c r="W314" s="111"/>
      <c r="X314" s="111"/>
      <c r="Y314" s="111"/>
      <c r="Z314" s="111"/>
      <c r="AA314" s="111"/>
      <c r="AB314" s="111"/>
      <c r="AC314" s="111"/>
      <c r="AD314" s="111"/>
      <c r="AE314" s="111"/>
      <c r="AF314" s="111"/>
      <c r="AG314" s="111"/>
    </row>
    <row r="315" spans="21:33" ht="20.149999999999999" customHeight="1">
      <c r="U315" s="111"/>
      <c r="V315" s="111"/>
      <c r="W315" s="111"/>
      <c r="X315" s="111"/>
      <c r="Y315" s="111"/>
      <c r="Z315" s="111"/>
      <c r="AA315" s="111"/>
      <c r="AB315" s="111"/>
      <c r="AC315" s="111"/>
      <c r="AD315" s="111"/>
      <c r="AE315" s="111"/>
      <c r="AF315" s="111"/>
      <c r="AG315" s="111"/>
    </row>
    <row r="316" spans="21:33" ht="20.149999999999999" customHeight="1">
      <c r="U316" s="111"/>
      <c r="V316" s="111"/>
      <c r="W316" s="111"/>
      <c r="X316" s="111"/>
      <c r="Y316" s="111"/>
      <c r="Z316" s="111"/>
      <c r="AA316" s="111"/>
      <c r="AB316" s="111"/>
      <c r="AC316" s="111"/>
      <c r="AD316" s="111"/>
      <c r="AE316" s="111"/>
      <c r="AF316" s="111"/>
      <c r="AG316" s="111"/>
    </row>
    <row r="317" spans="21:33" ht="20.149999999999999" customHeight="1">
      <c r="U317" s="111"/>
      <c r="V317" s="111"/>
      <c r="W317" s="111"/>
      <c r="X317" s="111"/>
      <c r="Y317" s="111"/>
      <c r="Z317" s="111"/>
      <c r="AA317" s="111"/>
      <c r="AB317" s="111"/>
      <c r="AC317" s="111"/>
      <c r="AD317" s="111"/>
      <c r="AE317" s="111"/>
      <c r="AF317" s="111"/>
      <c r="AG317" s="111"/>
    </row>
    <row r="318" spans="21:33" ht="20.149999999999999" customHeight="1">
      <c r="U318" s="111"/>
      <c r="V318" s="111"/>
      <c r="W318" s="111"/>
      <c r="X318" s="111"/>
      <c r="Y318" s="111"/>
      <c r="Z318" s="111"/>
      <c r="AA318" s="111"/>
      <c r="AB318" s="111"/>
      <c r="AC318" s="111"/>
      <c r="AD318" s="111"/>
      <c r="AE318" s="111"/>
      <c r="AF318" s="111"/>
      <c r="AG318" s="111"/>
    </row>
    <row r="319" spans="21:33" ht="20.149999999999999" customHeight="1">
      <c r="U319" s="111"/>
      <c r="V319" s="111"/>
      <c r="W319" s="111"/>
      <c r="X319" s="111"/>
      <c r="Y319" s="111"/>
      <c r="Z319" s="111"/>
      <c r="AA319" s="111"/>
      <c r="AB319" s="111"/>
      <c r="AC319" s="111"/>
      <c r="AD319" s="111"/>
      <c r="AE319" s="111"/>
      <c r="AF319" s="111"/>
      <c r="AG319" s="111"/>
    </row>
    <row r="320" spans="21:33" ht="20.149999999999999" customHeight="1">
      <c r="U320" s="111"/>
      <c r="V320" s="111"/>
      <c r="W320" s="111"/>
      <c r="X320" s="111"/>
      <c r="Y320" s="111"/>
      <c r="Z320" s="111"/>
      <c r="AA320" s="111"/>
      <c r="AB320" s="111"/>
      <c r="AC320" s="111"/>
      <c r="AD320" s="111"/>
      <c r="AE320" s="111"/>
      <c r="AF320" s="111"/>
      <c r="AG320" s="111"/>
    </row>
    <row r="321" spans="21:33" ht="20.149999999999999" customHeight="1">
      <c r="U321" s="111"/>
      <c r="V321" s="111"/>
      <c r="W321" s="111"/>
      <c r="X321" s="111"/>
      <c r="Y321" s="111"/>
      <c r="Z321" s="111"/>
      <c r="AA321" s="111"/>
      <c r="AB321" s="111"/>
      <c r="AC321" s="111"/>
      <c r="AD321" s="111"/>
      <c r="AE321" s="111"/>
      <c r="AF321" s="111"/>
      <c r="AG321" s="111"/>
    </row>
    <row r="322" spans="21:33" ht="20.149999999999999" customHeight="1">
      <c r="U322" s="111"/>
      <c r="V322" s="111"/>
      <c r="W322" s="111"/>
      <c r="X322" s="111"/>
      <c r="Y322" s="111"/>
      <c r="Z322" s="111"/>
      <c r="AA322" s="111"/>
      <c r="AB322" s="111"/>
      <c r="AC322" s="111"/>
      <c r="AD322" s="111"/>
      <c r="AE322" s="111"/>
      <c r="AF322" s="111"/>
      <c r="AG322" s="111"/>
    </row>
    <row r="323" spans="21:33" ht="20.149999999999999" customHeight="1">
      <c r="U323" s="111"/>
      <c r="V323" s="111"/>
      <c r="W323" s="111"/>
      <c r="X323" s="111"/>
      <c r="Y323" s="111"/>
      <c r="Z323" s="111"/>
      <c r="AA323" s="111"/>
      <c r="AB323" s="111"/>
      <c r="AC323" s="111"/>
      <c r="AD323" s="111"/>
      <c r="AE323" s="111"/>
      <c r="AF323" s="111"/>
      <c r="AG323" s="111"/>
    </row>
    <row r="324" spans="21:33" ht="20.149999999999999" customHeight="1">
      <c r="U324" s="111"/>
      <c r="V324" s="111"/>
      <c r="W324" s="111"/>
      <c r="X324" s="111"/>
      <c r="Y324" s="111"/>
      <c r="Z324" s="111"/>
      <c r="AA324" s="111"/>
      <c r="AB324" s="111"/>
      <c r="AC324" s="111"/>
      <c r="AD324" s="111"/>
      <c r="AE324" s="111"/>
      <c r="AF324" s="111"/>
      <c r="AG324" s="111"/>
    </row>
    <row r="325" spans="21:33" ht="20.149999999999999" customHeight="1">
      <c r="U325" s="111"/>
      <c r="V325" s="111"/>
      <c r="W325" s="111"/>
      <c r="X325" s="111"/>
      <c r="Y325" s="111"/>
      <c r="Z325" s="111"/>
      <c r="AA325" s="111"/>
      <c r="AB325" s="111"/>
      <c r="AC325" s="111"/>
      <c r="AD325" s="111"/>
      <c r="AE325" s="111"/>
      <c r="AF325" s="111"/>
      <c r="AG325" s="111"/>
    </row>
    <row r="326" spans="21:33" ht="20.149999999999999" customHeight="1">
      <c r="U326" s="111"/>
      <c r="V326" s="111"/>
      <c r="W326" s="111"/>
      <c r="X326" s="111"/>
      <c r="Y326" s="111"/>
      <c r="Z326" s="111"/>
      <c r="AA326" s="111"/>
      <c r="AB326" s="111"/>
      <c r="AC326" s="111"/>
      <c r="AD326" s="111"/>
      <c r="AE326" s="111"/>
      <c r="AF326" s="111"/>
      <c r="AG326" s="111"/>
    </row>
    <row r="327" spans="21:33" ht="20.149999999999999" customHeight="1">
      <c r="U327" s="111"/>
      <c r="V327" s="111"/>
      <c r="W327" s="111"/>
      <c r="X327" s="111"/>
      <c r="Y327" s="111"/>
      <c r="Z327" s="111"/>
      <c r="AA327" s="111"/>
      <c r="AB327" s="111"/>
      <c r="AC327" s="111"/>
      <c r="AD327" s="111"/>
      <c r="AE327" s="111"/>
      <c r="AF327" s="111"/>
      <c r="AG327" s="111"/>
    </row>
    <row r="328" spans="21:33" ht="20.149999999999999" customHeight="1">
      <c r="U328" s="111"/>
      <c r="V328" s="111"/>
      <c r="W328" s="111"/>
      <c r="X328" s="111"/>
      <c r="Y328" s="111"/>
      <c r="Z328" s="111"/>
      <c r="AA328" s="111"/>
      <c r="AB328" s="111"/>
      <c r="AC328" s="111"/>
      <c r="AD328" s="111"/>
      <c r="AE328" s="111"/>
      <c r="AF328" s="111"/>
      <c r="AG328" s="111"/>
    </row>
    <row r="329" spans="21:33" ht="20.149999999999999" customHeight="1">
      <c r="U329" s="111"/>
      <c r="V329" s="111"/>
      <c r="W329" s="111"/>
      <c r="X329" s="111"/>
      <c r="Y329" s="111"/>
      <c r="Z329" s="111"/>
      <c r="AA329" s="111"/>
      <c r="AB329" s="111"/>
      <c r="AC329" s="111"/>
      <c r="AD329" s="111"/>
      <c r="AE329" s="111"/>
      <c r="AF329" s="111"/>
      <c r="AG329" s="111"/>
    </row>
    <row r="330" spans="21:33" ht="20.149999999999999" customHeight="1">
      <c r="U330" s="111"/>
      <c r="V330" s="111"/>
      <c r="W330" s="111"/>
      <c r="X330" s="111"/>
      <c r="Y330" s="111"/>
      <c r="Z330" s="111"/>
      <c r="AA330" s="111"/>
      <c r="AB330" s="111"/>
      <c r="AC330" s="111"/>
      <c r="AD330" s="111"/>
      <c r="AE330" s="111"/>
      <c r="AF330" s="111"/>
      <c r="AG330" s="111"/>
    </row>
    <row r="331" spans="21:33" ht="20.149999999999999" customHeight="1">
      <c r="U331" s="111"/>
      <c r="V331" s="111"/>
      <c r="W331" s="111"/>
      <c r="X331" s="111"/>
      <c r="Y331" s="111"/>
      <c r="Z331" s="111"/>
      <c r="AA331" s="111"/>
      <c r="AB331" s="111"/>
      <c r="AC331" s="111"/>
      <c r="AD331" s="111"/>
      <c r="AE331" s="111"/>
      <c r="AF331" s="111"/>
      <c r="AG331" s="111"/>
    </row>
    <row r="332" spans="21:33" ht="20.149999999999999" customHeight="1">
      <c r="U332" s="111"/>
      <c r="V332" s="111"/>
      <c r="W332" s="111"/>
      <c r="X332" s="111"/>
      <c r="Y332" s="111"/>
      <c r="Z332" s="111"/>
      <c r="AA332" s="111"/>
      <c r="AB332" s="111"/>
      <c r="AC332" s="111"/>
      <c r="AD332" s="111"/>
      <c r="AE332" s="111"/>
      <c r="AF332" s="111"/>
      <c r="AG332" s="111"/>
    </row>
    <row r="333" spans="21:33" ht="20.149999999999999" customHeight="1">
      <c r="U333" s="111"/>
      <c r="V333" s="111"/>
      <c r="W333" s="111"/>
      <c r="X333" s="111"/>
      <c r="Y333" s="111"/>
      <c r="Z333" s="111"/>
      <c r="AA333" s="111"/>
      <c r="AB333" s="111"/>
      <c r="AC333" s="111"/>
      <c r="AD333" s="111"/>
      <c r="AE333" s="111"/>
      <c r="AF333" s="111"/>
      <c r="AG333" s="111"/>
    </row>
    <row r="334" spans="21:33" ht="20.149999999999999" customHeight="1">
      <c r="U334" s="111"/>
      <c r="V334" s="111"/>
      <c r="W334" s="111"/>
      <c r="X334" s="111"/>
      <c r="Y334" s="111"/>
      <c r="Z334" s="111"/>
      <c r="AA334" s="111"/>
      <c r="AB334" s="111"/>
      <c r="AC334" s="111"/>
      <c r="AD334" s="111"/>
      <c r="AE334" s="111"/>
      <c r="AF334" s="111"/>
      <c r="AG334" s="111"/>
    </row>
    <row r="335" spans="21:33" ht="20.149999999999999" customHeight="1">
      <c r="U335" s="111"/>
      <c r="V335" s="111"/>
      <c r="W335" s="111"/>
      <c r="X335" s="111"/>
      <c r="Y335" s="111"/>
      <c r="Z335" s="111"/>
      <c r="AA335" s="111"/>
      <c r="AB335" s="111"/>
      <c r="AC335" s="111"/>
      <c r="AD335" s="111"/>
      <c r="AE335" s="111"/>
      <c r="AF335" s="111"/>
      <c r="AG335" s="111"/>
    </row>
    <row r="336" spans="21:33" ht="20.149999999999999" customHeight="1">
      <c r="U336" s="111"/>
      <c r="V336" s="111"/>
      <c r="W336" s="111"/>
      <c r="X336" s="111"/>
      <c r="Y336" s="111"/>
      <c r="Z336" s="111"/>
      <c r="AA336" s="111"/>
      <c r="AB336" s="111"/>
      <c r="AC336" s="111"/>
      <c r="AD336" s="111"/>
      <c r="AE336" s="111"/>
      <c r="AF336" s="111"/>
      <c r="AG336" s="111"/>
    </row>
    <row r="337" spans="21:33" ht="20.149999999999999" customHeight="1">
      <c r="U337" s="111"/>
      <c r="V337" s="111"/>
      <c r="W337" s="111"/>
      <c r="X337" s="111"/>
      <c r="Y337" s="111"/>
      <c r="Z337" s="111"/>
      <c r="AA337" s="111"/>
      <c r="AB337" s="111"/>
      <c r="AC337" s="111"/>
      <c r="AD337" s="111"/>
      <c r="AE337" s="111"/>
      <c r="AF337" s="111"/>
      <c r="AG337" s="111"/>
    </row>
    <row r="338" spans="21:33" ht="20.149999999999999" customHeight="1">
      <c r="U338" s="111"/>
      <c r="V338" s="111"/>
      <c r="W338" s="111"/>
      <c r="X338" s="111"/>
      <c r="Y338" s="111"/>
      <c r="Z338" s="111"/>
      <c r="AA338" s="111"/>
      <c r="AB338" s="111"/>
      <c r="AC338" s="111"/>
      <c r="AD338" s="111"/>
      <c r="AE338" s="111"/>
      <c r="AF338" s="111"/>
      <c r="AG338" s="111"/>
    </row>
    <row r="339" spans="21:33" ht="20.149999999999999" customHeight="1">
      <c r="U339" s="111"/>
      <c r="V339" s="111"/>
      <c r="W339" s="111"/>
      <c r="X339" s="111"/>
      <c r="Y339" s="111"/>
      <c r="Z339" s="111"/>
      <c r="AA339" s="111"/>
      <c r="AB339" s="111"/>
      <c r="AC339" s="111"/>
      <c r="AD339" s="111"/>
      <c r="AE339" s="111"/>
      <c r="AF339" s="111"/>
      <c r="AG339" s="111"/>
    </row>
    <row r="340" spans="21:33" ht="20.149999999999999" customHeight="1">
      <c r="U340" s="111"/>
      <c r="V340" s="111"/>
      <c r="W340" s="111"/>
      <c r="X340" s="111"/>
      <c r="Y340" s="111"/>
      <c r="Z340" s="111"/>
      <c r="AA340" s="111"/>
      <c r="AB340" s="111"/>
      <c r="AC340" s="111"/>
      <c r="AD340" s="111"/>
      <c r="AE340" s="111"/>
      <c r="AF340" s="111"/>
      <c r="AG340" s="111"/>
    </row>
    <row r="341" spans="21:33" ht="20.149999999999999" customHeight="1">
      <c r="U341" s="111"/>
      <c r="V341" s="111"/>
      <c r="W341" s="111"/>
      <c r="X341" s="111"/>
      <c r="Y341" s="111"/>
      <c r="Z341" s="111"/>
      <c r="AA341" s="111"/>
      <c r="AB341" s="111"/>
      <c r="AC341" s="111"/>
      <c r="AD341" s="111"/>
      <c r="AE341" s="111"/>
      <c r="AF341" s="111"/>
      <c r="AG341" s="111"/>
    </row>
    <row r="342" spans="21:33" ht="20.149999999999999" customHeight="1">
      <c r="U342" s="111"/>
      <c r="V342" s="111"/>
      <c r="W342" s="111"/>
      <c r="X342" s="111"/>
      <c r="Y342" s="111"/>
      <c r="Z342" s="111"/>
      <c r="AA342" s="111"/>
      <c r="AB342" s="111"/>
      <c r="AC342" s="111"/>
      <c r="AD342" s="111"/>
      <c r="AE342" s="111"/>
      <c r="AF342" s="111"/>
      <c r="AG342" s="111"/>
    </row>
    <row r="343" spans="21:33" ht="20.149999999999999" customHeight="1">
      <c r="U343" s="111"/>
      <c r="V343" s="111"/>
      <c r="W343" s="111"/>
      <c r="X343" s="111"/>
      <c r="Y343" s="111"/>
      <c r="Z343" s="111"/>
      <c r="AA343" s="111"/>
      <c r="AB343" s="111"/>
      <c r="AC343" s="111"/>
      <c r="AD343" s="111"/>
      <c r="AE343" s="111"/>
      <c r="AF343" s="111"/>
      <c r="AG343" s="111"/>
    </row>
    <row r="344" spans="21:33" ht="20.149999999999999" customHeight="1">
      <c r="U344" s="111"/>
      <c r="V344" s="111"/>
      <c r="W344" s="111"/>
      <c r="X344" s="111"/>
      <c r="Y344" s="111"/>
      <c r="Z344" s="111"/>
      <c r="AA344" s="111"/>
      <c r="AB344" s="111"/>
      <c r="AC344" s="111"/>
      <c r="AD344" s="111"/>
      <c r="AE344" s="111"/>
      <c r="AF344" s="111"/>
      <c r="AG344" s="111"/>
    </row>
    <row r="345" spans="21:33" ht="20.149999999999999" customHeight="1">
      <c r="U345" s="111"/>
      <c r="V345" s="111"/>
      <c r="W345" s="111"/>
      <c r="X345" s="111"/>
      <c r="Y345" s="111"/>
      <c r="Z345" s="111"/>
      <c r="AA345" s="111"/>
      <c r="AB345" s="111"/>
      <c r="AC345" s="111"/>
      <c r="AD345" s="111"/>
      <c r="AE345" s="111"/>
      <c r="AF345" s="111"/>
      <c r="AG345" s="111"/>
    </row>
    <row r="346" spans="21:33" ht="20.149999999999999" customHeight="1">
      <c r="U346" s="111"/>
      <c r="V346" s="111"/>
      <c r="W346" s="111"/>
      <c r="X346" s="111"/>
      <c r="Y346" s="111"/>
      <c r="Z346" s="111"/>
      <c r="AA346" s="111"/>
      <c r="AB346" s="111"/>
      <c r="AC346" s="111"/>
      <c r="AD346" s="111"/>
      <c r="AE346" s="111"/>
      <c r="AF346" s="111"/>
      <c r="AG346" s="111"/>
    </row>
    <row r="347" spans="21:33" ht="20.149999999999999" customHeight="1">
      <c r="U347" s="111"/>
      <c r="V347" s="111"/>
      <c r="W347" s="111"/>
      <c r="X347" s="111"/>
      <c r="Y347" s="111"/>
      <c r="Z347" s="111"/>
      <c r="AA347" s="111"/>
      <c r="AB347" s="111"/>
      <c r="AC347" s="111"/>
      <c r="AD347" s="111"/>
      <c r="AE347" s="111"/>
      <c r="AF347" s="111"/>
      <c r="AG347" s="111"/>
    </row>
    <row r="348" spans="21:33" ht="20.149999999999999" customHeight="1">
      <c r="U348" s="111"/>
      <c r="V348" s="111"/>
      <c r="W348" s="111"/>
      <c r="X348" s="111"/>
      <c r="Y348" s="111"/>
      <c r="Z348" s="111"/>
      <c r="AA348" s="111"/>
      <c r="AB348" s="111"/>
      <c r="AC348" s="111"/>
      <c r="AD348" s="111"/>
      <c r="AE348" s="111"/>
      <c r="AF348" s="111"/>
      <c r="AG348" s="111"/>
    </row>
    <row r="349" spans="21:33" ht="20.149999999999999" customHeight="1">
      <c r="U349" s="111"/>
      <c r="V349" s="111"/>
      <c r="W349" s="111"/>
      <c r="X349" s="111"/>
      <c r="Y349" s="111"/>
      <c r="Z349" s="111"/>
      <c r="AA349" s="111"/>
      <c r="AB349" s="111"/>
      <c r="AC349" s="111"/>
      <c r="AD349" s="111"/>
      <c r="AE349" s="111"/>
      <c r="AF349" s="111"/>
      <c r="AG349" s="111"/>
    </row>
    <row r="350" spans="21:33" ht="20.149999999999999" customHeight="1">
      <c r="U350" s="111"/>
      <c r="V350" s="111"/>
      <c r="W350" s="111"/>
      <c r="X350" s="111"/>
      <c r="Y350" s="111"/>
      <c r="Z350" s="111"/>
      <c r="AA350" s="111"/>
      <c r="AB350" s="111"/>
      <c r="AC350" s="111"/>
      <c r="AD350" s="111"/>
      <c r="AE350" s="111"/>
      <c r="AF350" s="111"/>
      <c r="AG350" s="111"/>
    </row>
    <row r="351" spans="21:33" ht="20.149999999999999" customHeight="1">
      <c r="U351" s="111"/>
      <c r="V351" s="111"/>
      <c r="W351" s="111"/>
      <c r="X351" s="111"/>
      <c r="Y351" s="111"/>
      <c r="Z351" s="111"/>
      <c r="AA351" s="111"/>
      <c r="AB351" s="111"/>
      <c r="AC351" s="111"/>
      <c r="AD351" s="111"/>
      <c r="AE351" s="111"/>
      <c r="AF351" s="111"/>
      <c r="AG351" s="111"/>
    </row>
    <row r="352" spans="21:33" ht="20.149999999999999" customHeight="1">
      <c r="U352" s="111"/>
      <c r="V352" s="111"/>
      <c r="W352" s="111"/>
      <c r="X352" s="111"/>
      <c r="Y352" s="111"/>
      <c r="Z352" s="111"/>
      <c r="AA352" s="111"/>
      <c r="AB352" s="111"/>
      <c r="AC352" s="111"/>
      <c r="AD352" s="111"/>
      <c r="AE352" s="111"/>
      <c r="AF352" s="111"/>
      <c r="AG352" s="111"/>
    </row>
    <row r="353" spans="21:33" ht="20.149999999999999" customHeight="1">
      <c r="U353" s="111"/>
      <c r="V353" s="111"/>
      <c r="W353" s="111"/>
      <c r="X353" s="111"/>
      <c r="Y353" s="111"/>
      <c r="Z353" s="111"/>
      <c r="AA353" s="111"/>
      <c r="AB353" s="111"/>
      <c r="AC353" s="111"/>
      <c r="AD353" s="111"/>
      <c r="AE353" s="111"/>
      <c r="AF353" s="111"/>
      <c r="AG353" s="111"/>
    </row>
    <row r="354" spans="21:33" ht="20.149999999999999" customHeight="1">
      <c r="U354" s="111"/>
      <c r="V354" s="111"/>
      <c r="W354" s="111"/>
      <c r="X354" s="111"/>
      <c r="Y354" s="111"/>
      <c r="Z354" s="111"/>
      <c r="AA354" s="111"/>
      <c r="AB354" s="111"/>
      <c r="AC354" s="111"/>
      <c r="AD354" s="111"/>
      <c r="AE354" s="111"/>
      <c r="AF354" s="111"/>
      <c r="AG354" s="111"/>
    </row>
    <row r="355" spans="21:33" ht="20.149999999999999" customHeight="1">
      <c r="U355" s="111"/>
      <c r="V355" s="111"/>
      <c r="W355" s="111"/>
      <c r="X355" s="111"/>
      <c r="Y355" s="111"/>
      <c r="Z355" s="111"/>
      <c r="AA355" s="111"/>
      <c r="AB355" s="111"/>
      <c r="AC355" s="111"/>
      <c r="AD355" s="111"/>
      <c r="AE355" s="111"/>
      <c r="AF355" s="111"/>
      <c r="AG355" s="111"/>
    </row>
    <row r="356" spans="21:33" ht="20.149999999999999" customHeight="1">
      <c r="U356" s="111"/>
      <c r="V356" s="111"/>
      <c r="W356" s="111"/>
      <c r="X356" s="111"/>
      <c r="Y356" s="111"/>
      <c r="Z356" s="111"/>
      <c r="AA356" s="111"/>
      <c r="AB356" s="111"/>
      <c r="AC356" s="111"/>
      <c r="AD356" s="111"/>
      <c r="AE356" s="111"/>
      <c r="AF356" s="111"/>
      <c r="AG356" s="111"/>
    </row>
    <row r="357" spans="21:33" ht="20.149999999999999" customHeight="1">
      <c r="U357" s="111"/>
      <c r="V357" s="111"/>
      <c r="W357" s="111"/>
      <c r="X357" s="111"/>
      <c r="Y357" s="111"/>
      <c r="Z357" s="111"/>
      <c r="AA357" s="111"/>
      <c r="AB357" s="111"/>
      <c r="AC357" s="111"/>
      <c r="AD357" s="111"/>
      <c r="AE357" s="111"/>
      <c r="AF357" s="111"/>
      <c r="AG357" s="111"/>
    </row>
    <row r="358" spans="21:33" ht="20.149999999999999" customHeight="1">
      <c r="U358" s="111"/>
      <c r="V358" s="111"/>
      <c r="W358" s="111"/>
      <c r="X358" s="111"/>
      <c r="Y358" s="111"/>
      <c r="Z358" s="111"/>
      <c r="AA358" s="111"/>
      <c r="AB358" s="111"/>
      <c r="AC358" s="111"/>
      <c r="AD358" s="111"/>
      <c r="AE358" s="111"/>
      <c r="AF358" s="111"/>
      <c r="AG358" s="111"/>
    </row>
    <row r="359" spans="21:33" ht="20.149999999999999" customHeight="1">
      <c r="U359" s="111"/>
      <c r="V359" s="111"/>
      <c r="W359" s="111"/>
      <c r="X359" s="111"/>
      <c r="Y359" s="111"/>
      <c r="Z359" s="111"/>
      <c r="AA359" s="111"/>
      <c r="AB359" s="111"/>
      <c r="AC359" s="111"/>
      <c r="AD359" s="111"/>
      <c r="AE359" s="111"/>
      <c r="AF359" s="111"/>
      <c r="AG359" s="111"/>
    </row>
    <row r="360" spans="21:33" ht="20.149999999999999" customHeight="1">
      <c r="U360" s="111"/>
      <c r="V360" s="111"/>
      <c r="W360" s="111"/>
      <c r="X360" s="111"/>
      <c r="Y360" s="111"/>
      <c r="Z360" s="111"/>
      <c r="AA360" s="111"/>
      <c r="AB360" s="111"/>
      <c r="AC360" s="111"/>
      <c r="AD360" s="111"/>
      <c r="AE360" s="111"/>
      <c r="AF360" s="111"/>
      <c r="AG360" s="111"/>
    </row>
    <row r="361" spans="21:33" ht="20.149999999999999" customHeight="1">
      <c r="U361" s="111"/>
      <c r="V361" s="111"/>
      <c r="W361" s="111"/>
      <c r="X361" s="111"/>
      <c r="Y361" s="111"/>
      <c r="Z361" s="111"/>
      <c r="AA361" s="111"/>
      <c r="AB361" s="111"/>
      <c r="AC361" s="111"/>
      <c r="AD361" s="111"/>
      <c r="AE361" s="111"/>
      <c r="AF361" s="111"/>
      <c r="AG361" s="111"/>
    </row>
    <row r="362" spans="21:33" ht="20.149999999999999" customHeight="1">
      <c r="U362" s="111"/>
      <c r="V362" s="111"/>
      <c r="W362" s="111"/>
      <c r="X362" s="111"/>
      <c r="Y362" s="111"/>
      <c r="Z362" s="111"/>
      <c r="AA362" s="111"/>
      <c r="AB362" s="111"/>
      <c r="AC362" s="111"/>
      <c r="AD362" s="111"/>
      <c r="AE362" s="111"/>
      <c r="AF362" s="111"/>
      <c r="AG362" s="111"/>
    </row>
    <row r="363" spans="21:33" ht="20.149999999999999" customHeight="1">
      <c r="U363" s="111"/>
      <c r="V363" s="111"/>
      <c r="W363" s="111"/>
      <c r="X363" s="111"/>
      <c r="Y363" s="111"/>
      <c r="Z363" s="111"/>
      <c r="AA363" s="111"/>
      <c r="AB363" s="111"/>
      <c r="AC363" s="111"/>
      <c r="AD363" s="111"/>
      <c r="AE363" s="111"/>
      <c r="AF363" s="111"/>
      <c r="AG363" s="111"/>
    </row>
    <row r="364" spans="21:33" ht="20.149999999999999" customHeight="1">
      <c r="U364" s="111"/>
      <c r="V364" s="111"/>
      <c r="W364" s="111"/>
      <c r="X364" s="111"/>
      <c r="Y364" s="111"/>
      <c r="Z364" s="111"/>
      <c r="AA364" s="111"/>
      <c r="AB364" s="111"/>
      <c r="AC364" s="111"/>
      <c r="AD364" s="111"/>
      <c r="AE364" s="111"/>
      <c r="AF364" s="111"/>
      <c r="AG364" s="111"/>
    </row>
    <row r="365" spans="21:33" ht="20.149999999999999" customHeight="1">
      <c r="U365" s="111"/>
      <c r="V365" s="111"/>
      <c r="W365" s="111"/>
      <c r="X365" s="111"/>
      <c r="Y365" s="111"/>
      <c r="Z365" s="111"/>
      <c r="AA365" s="111"/>
      <c r="AB365" s="111"/>
      <c r="AC365" s="111"/>
      <c r="AD365" s="111"/>
      <c r="AE365" s="111"/>
      <c r="AF365" s="111"/>
      <c r="AG365" s="111"/>
    </row>
    <row r="366" spans="21:33" ht="20.149999999999999" customHeight="1">
      <c r="U366" s="111"/>
      <c r="V366" s="111"/>
      <c r="W366" s="111"/>
      <c r="X366" s="111"/>
      <c r="Y366" s="111"/>
      <c r="Z366" s="111"/>
      <c r="AA366" s="111"/>
      <c r="AB366" s="111"/>
      <c r="AC366" s="111"/>
      <c r="AD366" s="111"/>
      <c r="AE366" s="111"/>
      <c r="AF366" s="111"/>
      <c r="AG366" s="111"/>
    </row>
    <row r="367" spans="21:33" ht="20.149999999999999" customHeight="1">
      <c r="U367" s="111"/>
      <c r="V367" s="111"/>
      <c r="W367" s="111"/>
      <c r="X367" s="111"/>
      <c r="Y367" s="111"/>
      <c r="Z367" s="111"/>
      <c r="AA367" s="111"/>
      <c r="AB367" s="111"/>
      <c r="AC367" s="111"/>
      <c r="AD367" s="111"/>
      <c r="AE367" s="111"/>
      <c r="AF367" s="111"/>
      <c r="AG367" s="111"/>
    </row>
    <row r="368" spans="21:33" ht="20.149999999999999" customHeight="1">
      <c r="U368" s="111"/>
      <c r="V368" s="111"/>
      <c r="W368" s="111"/>
      <c r="X368" s="111"/>
      <c r="Y368" s="111"/>
      <c r="Z368" s="111"/>
      <c r="AA368" s="111"/>
      <c r="AB368" s="111"/>
      <c r="AC368" s="111"/>
      <c r="AD368" s="111"/>
      <c r="AE368" s="111"/>
      <c r="AF368" s="111"/>
      <c r="AG368" s="111"/>
    </row>
    <row r="369" spans="21:33" ht="20.149999999999999" customHeight="1">
      <c r="U369" s="111"/>
      <c r="V369" s="111"/>
      <c r="W369" s="111"/>
      <c r="X369" s="111"/>
      <c r="Y369" s="111"/>
      <c r="Z369" s="111"/>
      <c r="AA369" s="111"/>
      <c r="AB369" s="111"/>
      <c r="AC369" s="111"/>
      <c r="AD369" s="111"/>
      <c r="AE369" s="111"/>
      <c r="AF369" s="111"/>
      <c r="AG369" s="111"/>
    </row>
    <row r="370" spans="21:33" ht="20.149999999999999" customHeight="1">
      <c r="U370" s="111"/>
      <c r="V370" s="111"/>
      <c r="W370" s="111"/>
      <c r="X370" s="111"/>
      <c r="Y370" s="111"/>
      <c r="Z370" s="111"/>
      <c r="AA370" s="111"/>
      <c r="AB370" s="111"/>
      <c r="AC370" s="111"/>
      <c r="AD370" s="111"/>
      <c r="AE370" s="111"/>
      <c r="AF370" s="111"/>
      <c r="AG370" s="111"/>
    </row>
    <row r="371" spans="21:33" ht="20.149999999999999" customHeight="1">
      <c r="U371" s="111"/>
      <c r="V371" s="111"/>
      <c r="W371" s="111"/>
      <c r="X371" s="111"/>
      <c r="Y371" s="111"/>
      <c r="Z371" s="111"/>
      <c r="AA371" s="111"/>
      <c r="AB371" s="111"/>
      <c r="AC371" s="111"/>
      <c r="AD371" s="111"/>
      <c r="AE371" s="111"/>
      <c r="AF371" s="111"/>
      <c r="AG371" s="111"/>
    </row>
    <row r="372" spans="21:33" ht="20.149999999999999" customHeight="1">
      <c r="U372" s="111"/>
      <c r="V372" s="111"/>
      <c r="W372" s="111"/>
      <c r="X372" s="111"/>
      <c r="Y372" s="111"/>
      <c r="Z372" s="111"/>
      <c r="AA372" s="111"/>
      <c r="AB372" s="111"/>
      <c r="AC372" s="111"/>
      <c r="AD372" s="111"/>
      <c r="AE372" s="111"/>
      <c r="AF372" s="111"/>
      <c r="AG372" s="111"/>
    </row>
    <row r="373" spans="21:33" ht="20.149999999999999" customHeight="1">
      <c r="U373" s="111"/>
      <c r="V373" s="111"/>
      <c r="W373" s="111"/>
      <c r="X373" s="111"/>
      <c r="Y373" s="111"/>
      <c r="Z373" s="111"/>
      <c r="AA373" s="111"/>
      <c r="AB373" s="111"/>
      <c r="AC373" s="111"/>
      <c r="AD373" s="111"/>
      <c r="AE373" s="111"/>
      <c r="AF373" s="111"/>
      <c r="AG373" s="111"/>
    </row>
    <row r="374" spans="21:33" ht="20.149999999999999" customHeight="1">
      <c r="U374" s="111"/>
      <c r="V374" s="111"/>
      <c r="W374" s="111"/>
      <c r="X374" s="111"/>
      <c r="Y374" s="111"/>
      <c r="Z374" s="111"/>
      <c r="AA374" s="111"/>
      <c r="AB374" s="111"/>
      <c r="AC374" s="111"/>
      <c r="AD374" s="111"/>
      <c r="AE374" s="111"/>
      <c r="AF374" s="111"/>
      <c r="AG374" s="111"/>
    </row>
    <row r="375" spans="21:33" ht="20.149999999999999" customHeight="1">
      <c r="U375" s="111"/>
      <c r="V375" s="111"/>
      <c r="W375" s="111"/>
      <c r="X375" s="111"/>
      <c r="Y375" s="111"/>
      <c r="Z375" s="111"/>
      <c r="AA375" s="111"/>
      <c r="AB375" s="111"/>
      <c r="AC375" s="111"/>
      <c r="AD375" s="111"/>
      <c r="AE375" s="111"/>
      <c r="AF375" s="111"/>
      <c r="AG375" s="111"/>
    </row>
    <row r="376" spans="21:33" ht="20.149999999999999" customHeight="1">
      <c r="U376" s="111"/>
      <c r="V376" s="111"/>
      <c r="W376" s="111"/>
      <c r="X376" s="111"/>
      <c r="Y376" s="111"/>
      <c r="Z376" s="111"/>
      <c r="AA376" s="111"/>
      <c r="AB376" s="111"/>
      <c r="AC376" s="111"/>
      <c r="AD376" s="111"/>
      <c r="AE376" s="111"/>
      <c r="AF376" s="111"/>
      <c r="AG376" s="111"/>
    </row>
    <row r="377" spans="21:33" ht="20.149999999999999" customHeight="1">
      <c r="U377" s="111"/>
      <c r="V377" s="111"/>
      <c r="W377" s="111"/>
      <c r="X377" s="111"/>
      <c r="Y377" s="111"/>
      <c r="Z377" s="111"/>
      <c r="AA377" s="111"/>
      <c r="AB377" s="111"/>
      <c r="AC377" s="111"/>
      <c r="AD377" s="111"/>
      <c r="AE377" s="111"/>
      <c r="AF377" s="111"/>
      <c r="AG377" s="111"/>
    </row>
    <row r="378" spans="21:33" ht="20.149999999999999" customHeight="1">
      <c r="U378" s="111"/>
      <c r="V378" s="111"/>
      <c r="W378" s="111"/>
      <c r="X378" s="111"/>
      <c r="Y378" s="111"/>
      <c r="Z378" s="111"/>
      <c r="AA378" s="111"/>
      <c r="AB378" s="111"/>
      <c r="AC378" s="111"/>
      <c r="AD378" s="111"/>
      <c r="AE378" s="111"/>
      <c r="AF378" s="111"/>
      <c r="AG378" s="111"/>
    </row>
    <row r="379" spans="21:33" ht="20.149999999999999" customHeight="1">
      <c r="U379" s="111"/>
      <c r="V379" s="111"/>
      <c r="W379" s="111"/>
      <c r="X379" s="111"/>
      <c r="Y379" s="111"/>
      <c r="Z379" s="111"/>
      <c r="AA379" s="111"/>
      <c r="AB379" s="111"/>
      <c r="AC379" s="111"/>
      <c r="AD379" s="111"/>
      <c r="AE379" s="111"/>
      <c r="AF379" s="111"/>
      <c r="AG379" s="111"/>
    </row>
    <row r="380" spans="21:33" ht="20.149999999999999" customHeight="1">
      <c r="U380" s="111"/>
      <c r="V380" s="111"/>
      <c r="W380" s="111"/>
      <c r="X380" s="111"/>
      <c r="Y380" s="111"/>
      <c r="Z380" s="111"/>
      <c r="AA380" s="111"/>
      <c r="AB380" s="111"/>
      <c r="AC380" s="111"/>
      <c r="AD380" s="111"/>
      <c r="AE380" s="111"/>
      <c r="AF380" s="111"/>
      <c r="AG380" s="111"/>
    </row>
    <row r="381" spans="21:33" ht="20.149999999999999" customHeight="1">
      <c r="U381" s="111"/>
      <c r="V381" s="111"/>
      <c r="W381" s="111"/>
      <c r="X381" s="111"/>
      <c r="Y381" s="111"/>
      <c r="Z381" s="111"/>
      <c r="AA381" s="111"/>
      <c r="AB381" s="111"/>
      <c r="AC381" s="111"/>
      <c r="AD381" s="111"/>
      <c r="AE381" s="111"/>
      <c r="AF381" s="111"/>
      <c r="AG381" s="111"/>
    </row>
    <row r="382" spans="21:33" ht="20.149999999999999" customHeight="1">
      <c r="U382" s="111"/>
      <c r="V382" s="111"/>
      <c r="W382" s="111"/>
      <c r="X382" s="111"/>
      <c r="Y382" s="111"/>
      <c r="Z382" s="111"/>
      <c r="AA382" s="111"/>
      <c r="AB382" s="111"/>
      <c r="AC382" s="111"/>
      <c r="AD382" s="111"/>
      <c r="AE382" s="111"/>
      <c r="AF382" s="111"/>
      <c r="AG382" s="111"/>
    </row>
    <row r="383" spans="21:33" ht="20.149999999999999" customHeight="1">
      <c r="U383" s="111"/>
      <c r="V383" s="111"/>
      <c r="W383" s="111"/>
      <c r="X383" s="111"/>
      <c r="Y383" s="111"/>
      <c r="Z383" s="111"/>
      <c r="AA383" s="111"/>
      <c r="AB383" s="111"/>
      <c r="AC383" s="111"/>
      <c r="AD383" s="111"/>
      <c r="AE383" s="111"/>
      <c r="AF383" s="111"/>
      <c r="AG383" s="111"/>
    </row>
    <row r="384" spans="21:33" ht="20.149999999999999" customHeight="1">
      <c r="U384" s="111"/>
      <c r="V384" s="111"/>
      <c r="W384" s="111"/>
      <c r="X384" s="111"/>
      <c r="Y384" s="111"/>
      <c r="Z384" s="111"/>
      <c r="AA384" s="111"/>
      <c r="AB384" s="111"/>
      <c r="AC384" s="111"/>
      <c r="AD384" s="111"/>
      <c r="AE384" s="111"/>
      <c r="AF384" s="111"/>
      <c r="AG384" s="111"/>
    </row>
    <row r="385" spans="21:33" ht="20.149999999999999" customHeight="1">
      <c r="U385" s="111"/>
      <c r="V385" s="111"/>
      <c r="W385" s="111"/>
      <c r="X385" s="111"/>
      <c r="Y385" s="111"/>
      <c r="Z385" s="111"/>
      <c r="AA385" s="111"/>
      <c r="AB385" s="111"/>
      <c r="AC385" s="111"/>
      <c r="AD385" s="111"/>
      <c r="AE385" s="111"/>
      <c r="AF385" s="111"/>
      <c r="AG385" s="111"/>
    </row>
    <row r="386" spans="21:33" ht="20.149999999999999" customHeight="1">
      <c r="U386" s="111"/>
      <c r="V386" s="111"/>
      <c r="W386" s="111"/>
      <c r="X386" s="111"/>
      <c r="Y386" s="111"/>
      <c r="Z386" s="111"/>
      <c r="AA386" s="111"/>
      <c r="AB386" s="111"/>
      <c r="AC386" s="111"/>
      <c r="AD386" s="111"/>
      <c r="AE386" s="111"/>
      <c r="AF386" s="111"/>
      <c r="AG386" s="111"/>
    </row>
    <row r="387" spans="21:33" ht="20.149999999999999" customHeight="1">
      <c r="U387" s="111"/>
      <c r="V387" s="111"/>
      <c r="W387" s="111"/>
      <c r="X387" s="111"/>
      <c r="Y387" s="111"/>
      <c r="Z387" s="111"/>
      <c r="AA387" s="111"/>
      <c r="AB387" s="111"/>
      <c r="AC387" s="111"/>
      <c r="AD387" s="111"/>
      <c r="AE387" s="111"/>
      <c r="AF387" s="111"/>
      <c r="AG387" s="111"/>
    </row>
    <row r="388" spans="21:33" ht="20.149999999999999" customHeight="1">
      <c r="U388" s="111"/>
      <c r="V388" s="111"/>
      <c r="W388" s="111"/>
      <c r="X388" s="111"/>
      <c r="Y388" s="111"/>
      <c r="Z388" s="111"/>
      <c r="AA388" s="111"/>
      <c r="AB388" s="111"/>
      <c r="AC388" s="111"/>
      <c r="AD388" s="111"/>
      <c r="AE388" s="111"/>
      <c r="AF388" s="111"/>
      <c r="AG388" s="111"/>
    </row>
    <row r="389" spans="21:33" ht="20.149999999999999" customHeight="1">
      <c r="U389" s="111"/>
      <c r="V389" s="111"/>
      <c r="W389" s="111"/>
      <c r="X389" s="111"/>
      <c r="Y389" s="111"/>
      <c r="Z389" s="111"/>
      <c r="AA389" s="111"/>
      <c r="AB389" s="111"/>
      <c r="AC389" s="111"/>
      <c r="AD389" s="111"/>
      <c r="AE389" s="111"/>
      <c r="AF389" s="111"/>
      <c r="AG389" s="111"/>
    </row>
    <row r="390" spans="21:33" ht="20.149999999999999" customHeight="1">
      <c r="U390" s="111"/>
      <c r="V390" s="111"/>
      <c r="W390" s="111"/>
      <c r="X390" s="111"/>
      <c r="Y390" s="111"/>
      <c r="Z390" s="111"/>
      <c r="AA390" s="111"/>
      <c r="AB390" s="111"/>
      <c r="AC390" s="111"/>
      <c r="AD390" s="111"/>
      <c r="AE390" s="111"/>
      <c r="AF390" s="111"/>
      <c r="AG390" s="111"/>
    </row>
    <row r="391" spans="21:33" ht="20.149999999999999" customHeight="1">
      <c r="U391" s="111"/>
      <c r="V391" s="111"/>
      <c r="W391" s="111"/>
      <c r="X391" s="111"/>
      <c r="Y391" s="111"/>
      <c r="Z391" s="111"/>
      <c r="AA391" s="111"/>
      <c r="AB391" s="111"/>
      <c r="AC391" s="111"/>
      <c r="AD391" s="111"/>
      <c r="AE391" s="111"/>
      <c r="AF391" s="111"/>
      <c r="AG391" s="111"/>
    </row>
    <row r="392" spans="21:33" ht="20.149999999999999" customHeight="1">
      <c r="U392" s="111"/>
      <c r="V392" s="111"/>
      <c r="W392" s="111"/>
      <c r="X392" s="111"/>
      <c r="Y392" s="111"/>
      <c r="Z392" s="111"/>
      <c r="AA392" s="111"/>
      <c r="AB392" s="111"/>
      <c r="AC392" s="111"/>
      <c r="AD392" s="111"/>
      <c r="AE392" s="111"/>
      <c r="AF392" s="111"/>
      <c r="AG392" s="111"/>
    </row>
    <row r="393" spans="21:33" ht="20.149999999999999" customHeight="1">
      <c r="U393" s="111"/>
      <c r="V393" s="111"/>
      <c r="W393" s="111"/>
      <c r="X393" s="111"/>
      <c r="Y393" s="111"/>
      <c r="Z393" s="111"/>
      <c r="AA393" s="111"/>
      <c r="AB393" s="111"/>
      <c r="AC393" s="111"/>
      <c r="AD393" s="111"/>
      <c r="AE393" s="111"/>
      <c r="AF393" s="111"/>
      <c r="AG393" s="111"/>
    </row>
    <row r="394" spans="21:33" ht="20.149999999999999" customHeight="1">
      <c r="U394" s="111"/>
      <c r="V394" s="111"/>
      <c r="W394" s="111"/>
      <c r="X394" s="111"/>
      <c r="Y394" s="111"/>
      <c r="Z394" s="111"/>
      <c r="AA394" s="111"/>
      <c r="AB394" s="111"/>
      <c r="AC394" s="111"/>
      <c r="AD394" s="111"/>
      <c r="AE394" s="111"/>
      <c r="AF394" s="111"/>
      <c r="AG394" s="111"/>
    </row>
    <row r="395" spans="21:33" ht="20.149999999999999" customHeight="1">
      <c r="U395" s="111"/>
      <c r="V395" s="111"/>
      <c r="W395" s="111"/>
      <c r="X395" s="111"/>
      <c r="Y395" s="111"/>
      <c r="Z395" s="111"/>
      <c r="AA395" s="111"/>
      <c r="AB395" s="111"/>
      <c r="AC395" s="111"/>
      <c r="AD395" s="111"/>
      <c r="AE395" s="111"/>
      <c r="AF395" s="111"/>
      <c r="AG395" s="111"/>
    </row>
    <row r="396" spans="21:33" ht="20.149999999999999" customHeight="1">
      <c r="U396" s="111"/>
      <c r="V396" s="111"/>
      <c r="W396" s="111"/>
      <c r="X396" s="111"/>
      <c r="Y396" s="111"/>
      <c r="Z396" s="111"/>
      <c r="AA396" s="111"/>
      <c r="AB396" s="111"/>
      <c r="AC396" s="111"/>
      <c r="AD396" s="111"/>
      <c r="AE396" s="111"/>
      <c r="AF396" s="111"/>
      <c r="AG396" s="111"/>
    </row>
    <row r="397" spans="21:33" ht="20.149999999999999" customHeight="1">
      <c r="U397" s="111"/>
      <c r="V397" s="111"/>
      <c r="W397" s="111"/>
      <c r="X397" s="111"/>
      <c r="Y397" s="111"/>
      <c r="Z397" s="111"/>
      <c r="AA397" s="111"/>
      <c r="AB397" s="111"/>
      <c r="AC397" s="111"/>
      <c r="AD397" s="111"/>
      <c r="AE397" s="111"/>
      <c r="AF397" s="111"/>
      <c r="AG397" s="111"/>
    </row>
    <row r="398" spans="21:33" ht="20.149999999999999" customHeight="1">
      <c r="U398" s="111"/>
      <c r="V398" s="111"/>
      <c r="W398" s="111"/>
      <c r="X398" s="111"/>
      <c r="Y398" s="111"/>
      <c r="Z398" s="111"/>
      <c r="AA398" s="111"/>
      <c r="AB398" s="111"/>
      <c r="AC398" s="111"/>
      <c r="AD398" s="111"/>
      <c r="AE398" s="111"/>
      <c r="AF398" s="111"/>
      <c r="AG398" s="111"/>
    </row>
    <row r="399" spans="21:33" ht="20.149999999999999" customHeight="1">
      <c r="U399" s="111"/>
      <c r="V399" s="111"/>
      <c r="W399" s="111"/>
      <c r="X399" s="111"/>
      <c r="Y399" s="111"/>
      <c r="Z399" s="111"/>
      <c r="AA399" s="111"/>
      <c r="AB399" s="111"/>
      <c r="AC399" s="111"/>
      <c r="AD399" s="111"/>
      <c r="AE399" s="111"/>
      <c r="AF399" s="111"/>
      <c r="AG399" s="111"/>
    </row>
    <row r="400" spans="21:33" ht="20.149999999999999" customHeight="1">
      <c r="U400" s="111"/>
      <c r="V400" s="111"/>
      <c r="W400" s="111"/>
      <c r="X400" s="111"/>
      <c r="Y400" s="111"/>
      <c r="Z400" s="111"/>
      <c r="AA400" s="111"/>
      <c r="AB400" s="111"/>
      <c r="AC400" s="111"/>
      <c r="AD400" s="111"/>
      <c r="AE400" s="111"/>
      <c r="AF400" s="111"/>
      <c r="AG400" s="111"/>
    </row>
    <row r="401" spans="21:33" ht="20.149999999999999" customHeight="1">
      <c r="U401" s="111"/>
      <c r="V401" s="111"/>
      <c r="W401" s="111"/>
      <c r="X401" s="111"/>
      <c r="Y401" s="111"/>
      <c r="Z401" s="111"/>
      <c r="AA401" s="111"/>
      <c r="AB401" s="111"/>
      <c r="AC401" s="111"/>
      <c r="AD401" s="111"/>
      <c r="AE401" s="111"/>
      <c r="AF401" s="111"/>
      <c r="AG401" s="111"/>
    </row>
    <row r="402" spans="21:33" ht="20.149999999999999" customHeight="1">
      <c r="U402" s="111"/>
      <c r="V402" s="111"/>
      <c r="W402" s="111"/>
      <c r="X402" s="111"/>
      <c r="Y402" s="111"/>
      <c r="Z402" s="111"/>
      <c r="AA402" s="111"/>
      <c r="AB402" s="111"/>
      <c r="AC402" s="111"/>
      <c r="AD402" s="111"/>
      <c r="AE402" s="111"/>
      <c r="AF402" s="111"/>
      <c r="AG402" s="111"/>
    </row>
    <row r="403" spans="21:33" ht="20.149999999999999" customHeight="1">
      <c r="U403" s="111"/>
      <c r="V403" s="111"/>
      <c r="W403" s="111"/>
      <c r="X403" s="111"/>
      <c r="Y403" s="111"/>
      <c r="Z403" s="111"/>
      <c r="AA403" s="111"/>
      <c r="AB403" s="111"/>
      <c r="AC403" s="111"/>
      <c r="AD403" s="111"/>
      <c r="AE403" s="111"/>
      <c r="AF403" s="111"/>
      <c r="AG403" s="111"/>
    </row>
    <row r="404" spans="21:33" ht="20.149999999999999" customHeight="1">
      <c r="U404" s="111"/>
      <c r="V404" s="111"/>
      <c r="W404" s="111"/>
      <c r="X404" s="111"/>
      <c r="Y404" s="111"/>
      <c r="Z404" s="111"/>
      <c r="AA404" s="111"/>
      <c r="AB404" s="111"/>
      <c r="AC404" s="111"/>
      <c r="AD404" s="111"/>
      <c r="AE404" s="111"/>
      <c r="AF404" s="111"/>
      <c r="AG404" s="111"/>
    </row>
    <row r="405" spans="21:33" ht="20.149999999999999" customHeight="1">
      <c r="U405" s="111"/>
      <c r="V405" s="111"/>
      <c r="W405" s="111"/>
      <c r="X405" s="111"/>
      <c r="Y405" s="111"/>
      <c r="Z405" s="111"/>
      <c r="AA405" s="111"/>
      <c r="AB405" s="111"/>
      <c r="AC405" s="111"/>
      <c r="AD405" s="111"/>
      <c r="AE405" s="111"/>
      <c r="AF405" s="111"/>
      <c r="AG405" s="111"/>
    </row>
    <row r="406" spans="21:33" ht="20.149999999999999" customHeight="1">
      <c r="U406" s="111"/>
      <c r="V406" s="111"/>
      <c r="W406" s="111"/>
      <c r="X406" s="111"/>
      <c r="Y406" s="111"/>
      <c r="Z406" s="111"/>
      <c r="AA406" s="111"/>
      <c r="AB406" s="111"/>
      <c r="AC406" s="111"/>
      <c r="AD406" s="111"/>
      <c r="AE406" s="111"/>
      <c r="AF406" s="111"/>
      <c r="AG406" s="111"/>
    </row>
    <row r="407" spans="21:33" ht="20.149999999999999" customHeight="1">
      <c r="U407" s="111"/>
      <c r="V407" s="111"/>
      <c r="W407" s="111"/>
      <c r="X407" s="111"/>
      <c r="Y407" s="111"/>
      <c r="Z407" s="111"/>
      <c r="AA407" s="111"/>
      <c r="AB407" s="111"/>
      <c r="AC407" s="111"/>
      <c r="AD407" s="111"/>
      <c r="AE407" s="111"/>
      <c r="AF407" s="111"/>
      <c r="AG407" s="111"/>
    </row>
    <row r="408" spans="21:33" ht="20.149999999999999" customHeight="1">
      <c r="U408" s="111"/>
      <c r="V408" s="111"/>
      <c r="W408" s="111"/>
      <c r="X408" s="111"/>
      <c r="Y408" s="111"/>
      <c r="Z408" s="111"/>
      <c r="AA408" s="111"/>
      <c r="AB408" s="111"/>
      <c r="AC408" s="111"/>
      <c r="AD408" s="111"/>
      <c r="AE408" s="111"/>
      <c r="AF408" s="111"/>
      <c r="AG408" s="111"/>
    </row>
    <row r="409" spans="21:33" ht="20.149999999999999" customHeight="1">
      <c r="U409" s="111"/>
      <c r="V409" s="111"/>
      <c r="W409" s="111"/>
      <c r="X409" s="111"/>
      <c r="Y409" s="111"/>
      <c r="Z409" s="111"/>
      <c r="AA409" s="111"/>
      <c r="AB409" s="111"/>
      <c r="AC409" s="111"/>
      <c r="AD409" s="111"/>
      <c r="AE409" s="111"/>
      <c r="AF409" s="111"/>
      <c r="AG409" s="111"/>
    </row>
    <row r="410" spans="21:33" ht="20.149999999999999" customHeight="1">
      <c r="U410" s="111"/>
      <c r="V410" s="111"/>
      <c r="W410" s="111"/>
      <c r="X410" s="111"/>
      <c r="Y410" s="111"/>
      <c r="Z410" s="111"/>
      <c r="AA410" s="111"/>
      <c r="AB410" s="111"/>
      <c r="AC410" s="111"/>
      <c r="AD410" s="111"/>
      <c r="AE410" s="111"/>
      <c r="AF410" s="111"/>
      <c r="AG410" s="111"/>
    </row>
    <row r="411" spans="21:33" ht="20.149999999999999" customHeight="1">
      <c r="U411" s="111"/>
      <c r="V411" s="111"/>
      <c r="W411" s="111"/>
      <c r="X411" s="111"/>
      <c r="Y411" s="111"/>
      <c r="Z411" s="111"/>
      <c r="AA411" s="111"/>
      <c r="AB411" s="111"/>
      <c r="AC411" s="111"/>
      <c r="AD411" s="111"/>
      <c r="AE411" s="111"/>
      <c r="AF411" s="111"/>
      <c r="AG411" s="111"/>
    </row>
    <row r="412" spans="21:33" ht="20.149999999999999" customHeight="1">
      <c r="U412" s="111"/>
      <c r="V412" s="111"/>
      <c r="W412" s="111"/>
      <c r="X412" s="111"/>
      <c r="Y412" s="111"/>
      <c r="Z412" s="111"/>
      <c r="AA412" s="111"/>
      <c r="AB412" s="111"/>
      <c r="AC412" s="111"/>
      <c r="AD412" s="111"/>
      <c r="AE412" s="111"/>
      <c r="AF412" s="111"/>
      <c r="AG412" s="111"/>
    </row>
    <row r="413" spans="21:33" ht="20.149999999999999" customHeight="1">
      <c r="U413" s="111"/>
      <c r="V413" s="111"/>
      <c r="W413" s="111"/>
      <c r="X413" s="111"/>
      <c r="Y413" s="111"/>
      <c r="Z413" s="111"/>
      <c r="AA413" s="111"/>
      <c r="AB413" s="111"/>
      <c r="AC413" s="111"/>
      <c r="AD413" s="111"/>
      <c r="AE413" s="111"/>
      <c r="AF413" s="111"/>
      <c r="AG413" s="111"/>
    </row>
    <row r="414" spans="21:33" ht="20.149999999999999" customHeight="1">
      <c r="U414" s="111"/>
      <c r="V414" s="111"/>
      <c r="W414" s="111"/>
      <c r="X414" s="111"/>
      <c r="Y414" s="111"/>
      <c r="Z414" s="111"/>
      <c r="AA414" s="111"/>
      <c r="AB414" s="111"/>
      <c r="AC414" s="111"/>
      <c r="AD414" s="111"/>
      <c r="AE414" s="111"/>
      <c r="AF414" s="111"/>
      <c r="AG414" s="111"/>
    </row>
    <row r="415" spans="21:33" ht="20.149999999999999" customHeight="1">
      <c r="U415" s="111"/>
      <c r="V415" s="111"/>
      <c r="W415" s="111"/>
      <c r="X415" s="111"/>
      <c r="Y415" s="111"/>
      <c r="Z415" s="111"/>
      <c r="AA415" s="111"/>
      <c r="AB415" s="111"/>
      <c r="AC415" s="111"/>
      <c r="AD415" s="111"/>
      <c r="AE415" s="111"/>
      <c r="AF415" s="111"/>
      <c r="AG415" s="111"/>
    </row>
    <row r="416" spans="21:33" ht="20.149999999999999" customHeight="1">
      <c r="U416" s="111"/>
      <c r="V416" s="111"/>
      <c r="W416" s="111"/>
      <c r="X416" s="111"/>
      <c r="Y416" s="111"/>
      <c r="Z416" s="111"/>
      <c r="AA416" s="111"/>
      <c r="AB416" s="111"/>
      <c r="AC416" s="111"/>
      <c r="AD416" s="111"/>
      <c r="AE416" s="111"/>
      <c r="AF416" s="111"/>
      <c r="AG416" s="111"/>
    </row>
    <row r="417" spans="21:33" ht="20.149999999999999"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5234375" defaultRowHeight="20.6"/>
  <cols>
    <col min="1" max="1" width="9.15234375" style="37"/>
    <col min="2" max="2" width="21.3046875" style="37" customWidth="1"/>
    <col min="3" max="3" width="75.15234375" style="37" customWidth="1"/>
    <col min="4" max="4" width="40.3046875" style="37" customWidth="1"/>
    <col min="5" max="5" width="24" style="37" customWidth="1"/>
    <col min="6" max="6" width="3" style="37" customWidth="1"/>
    <col min="7" max="9" width="9.15234375" style="37"/>
    <col min="10" max="10" width="16.69140625" style="37" customWidth="1"/>
    <col min="11" max="16384" width="9.15234375" style="37"/>
  </cols>
  <sheetData>
    <row r="1" spans="2:7" ht="26.15">
      <c r="B1" s="1128" t="s">
        <v>180</v>
      </c>
      <c r="C1" s="1128"/>
      <c r="D1" s="1128"/>
      <c r="E1" s="1128"/>
      <c r="F1" s="368"/>
      <c r="G1" s="368"/>
    </row>
    <row r="2" spans="2:7" ht="26.15">
      <c r="B2" s="1129" t="s">
        <v>11</v>
      </c>
      <c r="C2" s="1129"/>
      <c r="D2" s="1129"/>
      <c r="E2" s="1129"/>
      <c r="F2" s="1039"/>
      <c r="G2" s="1039"/>
    </row>
    <row r="3" spans="2:7" ht="26.15">
      <c r="B3" s="1129" t="s">
        <v>181</v>
      </c>
      <c r="C3" s="1129"/>
      <c r="D3" s="1129"/>
      <c r="E3" s="1129"/>
      <c r="F3" s="1039"/>
      <c r="G3" s="1039"/>
    </row>
    <row r="4" spans="2:7" ht="26.15">
      <c r="B4" s="1129" t="s">
        <v>182</v>
      </c>
      <c r="C4" s="1129"/>
      <c r="D4" s="1129"/>
      <c r="E4" s="1129"/>
      <c r="F4" s="1039"/>
      <c r="G4" s="1039"/>
    </row>
    <row r="5" spans="2:7" ht="26.15">
      <c r="B5" s="1128" t="s">
        <v>735</v>
      </c>
      <c r="C5" s="1129"/>
      <c r="D5" s="1128"/>
      <c r="E5" s="1128"/>
      <c r="F5" s="1040"/>
      <c r="G5" s="1040"/>
    </row>
    <row r="6" spans="2:7" ht="25.4" customHeight="1">
      <c r="B6" s="1040"/>
      <c r="C6" s="1040"/>
      <c r="D6" s="1040"/>
      <c r="E6" s="1040"/>
      <c r="F6" s="1040"/>
      <c r="G6" s="1040"/>
    </row>
    <row r="7" spans="2:7" ht="25.4" customHeight="1">
      <c r="B7" s="368"/>
      <c r="C7" s="1040"/>
      <c r="D7" s="432"/>
      <c r="E7" s="432"/>
      <c r="F7" s="432"/>
      <c r="G7" s="432"/>
    </row>
    <row r="8" spans="2:7" ht="25.4" customHeight="1">
      <c r="B8" s="434" t="s">
        <v>183</v>
      </c>
      <c r="C8" s="1038" t="str">
        <f>'CHECK SHEET'!D7</f>
        <v>Hillsborough Community College</v>
      </c>
      <c r="D8" s="1038"/>
      <c r="E8" s="1038"/>
      <c r="F8" s="431"/>
      <c r="G8" s="431"/>
    </row>
    <row r="9" spans="2:7" ht="25.4" customHeight="1">
      <c r="D9" s="149"/>
      <c r="E9" s="149"/>
      <c r="F9" s="149"/>
      <c r="G9" s="149"/>
    </row>
    <row r="10" spans="2:7" ht="41.5" customHeight="1">
      <c r="E10" s="718" t="s">
        <v>184</v>
      </c>
    </row>
    <row r="11" spans="2:7" ht="25.4" customHeight="1">
      <c r="B11" s="112" t="s">
        <v>742</v>
      </c>
      <c r="D11" s="112"/>
      <c r="E11" s="199"/>
    </row>
    <row r="12" spans="2:7" ht="25.4" customHeight="1">
      <c r="B12" s="112"/>
      <c r="C12" s="112"/>
      <c r="D12" s="112"/>
    </row>
    <row r="13" spans="2:7" ht="25.4" customHeight="1">
      <c r="B13" s="37" t="s">
        <v>750</v>
      </c>
      <c r="C13" s="112"/>
      <c r="D13" s="112"/>
      <c r="E13" s="581">
        <v>-35403809</v>
      </c>
    </row>
    <row r="14" spans="2:7" ht="25.4" customHeight="1">
      <c r="B14" s="37" t="s">
        <v>185</v>
      </c>
      <c r="D14" s="112"/>
      <c r="E14" s="719">
        <v>57228177</v>
      </c>
    </row>
    <row r="15" spans="2:7" ht="25.4" customHeight="1">
      <c r="B15" s="112"/>
      <c r="C15" s="24"/>
      <c r="D15" s="112"/>
      <c r="E15" s="200"/>
    </row>
    <row r="16" spans="2:7" ht="25.4" customHeight="1">
      <c r="B16" s="24" t="s">
        <v>743</v>
      </c>
      <c r="C16" s="112"/>
      <c r="D16" s="35"/>
      <c r="E16" s="720">
        <f>+E14+E13</f>
        <v>21824368</v>
      </c>
    </row>
    <row r="17" spans="2:7" ht="25.4" customHeight="1">
      <c r="B17" s="112"/>
      <c r="C17" s="35"/>
      <c r="D17" s="112"/>
      <c r="E17" s="201"/>
    </row>
    <row r="18" spans="2:7" ht="25.4" customHeight="1">
      <c r="B18" s="37" t="s">
        <v>186</v>
      </c>
      <c r="C18" s="112"/>
      <c r="D18" s="112"/>
      <c r="E18" s="213">
        <f>+'EXHIBIT D'!G144-SUM(+'EXHIBIT D'!G132+'EXHIBIT D'!G133+'EXHIBIT D'!G134+'EXHIBIT D'!G135)</f>
        <v>143222609.11229998</v>
      </c>
      <c r="G18" s="202"/>
    </row>
    <row r="19" spans="2:7" ht="25.4" customHeight="1">
      <c r="B19" s="37" t="s">
        <v>187</v>
      </c>
      <c r="D19" s="112"/>
      <c r="E19" s="720">
        <f>+'EXHIBIT D'!G132+'EXHIBIT D'!G133+'EXHIBIT D'!G134+'EXHIBIT D'!G135</f>
        <v>100000</v>
      </c>
    </row>
    <row r="20" spans="2:7" ht="25.4" customHeight="1">
      <c r="B20" s="112"/>
      <c r="D20" s="112"/>
      <c r="E20" s="208"/>
    </row>
    <row r="21" spans="2:7" ht="25.4" customHeight="1">
      <c r="B21" s="37" t="s">
        <v>188</v>
      </c>
      <c r="C21" s="112"/>
      <c r="D21" s="112"/>
      <c r="E21" s="721">
        <f>+E19+E18</f>
        <v>143322609.11229998</v>
      </c>
    </row>
    <row r="22" spans="2:7" ht="25.4" customHeight="1">
      <c r="B22" s="112"/>
      <c r="C22" s="112"/>
      <c r="D22" s="112"/>
      <c r="E22" s="208"/>
    </row>
    <row r="23" spans="2:7" ht="25.4" customHeight="1">
      <c r="B23" s="112" t="s">
        <v>189</v>
      </c>
      <c r="C23" s="112"/>
      <c r="D23" s="112"/>
      <c r="E23" s="721">
        <f>+E21+E16</f>
        <v>165146977.11229998</v>
      </c>
    </row>
    <row r="24" spans="2:7" ht="25.4" customHeight="1">
      <c r="B24" s="112"/>
      <c r="C24" s="112"/>
      <c r="D24" s="112"/>
      <c r="E24" s="208"/>
    </row>
    <row r="25" spans="2:7" ht="25.4" customHeight="1">
      <c r="B25" s="37" t="s">
        <v>190</v>
      </c>
      <c r="C25" s="112"/>
      <c r="D25" s="112"/>
      <c r="E25" s="214">
        <f>'EXHIBIT D'!G260-SUM(+'EXHIBIT D'!G231+'EXHIBIT D'!G232+'EXHIBIT D'!G233+'EXHIBIT D'!G234+'EXHIBIT D'!G235)</f>
        <v>142922609</v>
      </c>
    </row>
    <row r="26" spans="2:7" ht="25.4" customHeight="1">
      <c r="B26" s="37" t="s">
        <v>191</v>
      </c>
      <c r="D26" s="112"/>
      <c r="E26" s="720">
        <f>'EXHIBIT D'!G231+'EXHIBIT D'!G232+'EXHIBIT D'!G233+'EXHIBIT D'!G234+'EXHIBIT D'!G235</f>
        <v>400000</v>
      </c>
    </row>
    <row r="27" spans="2:7" ht="25.4" customHeight="1">
      <c r="B27" s="112"/>
      <c r="D27" s="112"/>
      <c r="E27" s="208"/>
    </row>
    <row r="28" spans="2:7" ht="25.4" customHeight="1">
      <c r="B28" s="112" t="s">
        <v>192</v>
      </c>
      <c r="C28" s="112"/>
      <c r="D28" s="112"/>
      <c r="E28" s="722">
        <f>+E26+E25</f>
        <v>143322609</v>
      </c>
    </row>
    <row r="29" spans="2:7" ht="25.4" customHeight="1">
      <c r="B29" s="112"/>
      <c r="C29" s="112"/>
      <c r="D29" s="112"/>
      <c r="E29" s="203"/>
    </row>
    <row r="30" spans="2:7" ht="25.4" customHeight="1">
      <c r="B30" s="112" t="s">
        <v>744</v>
      </c>
      <c r="C30" s="112"/>
      <c r="D30" s="112"/>
      <c r="E30" s="203"/>
    </row>
    <row r="31" spans="2:7" ht="25.4" customHeight="1">
      <c r="B31" s="112"/>
      <c r="C31" s="112"/>
      <c r="D31" s="112"/>
      <c r="E31" s="203"/>
    </row>
    <row r="32" spans="2:7" ht="25.4" customHeight="1">
      <c r="B32" s="37" t="s">
        <v>193</v>
      </c>
      <c r="C32" s="112"/>
      <c r="D32" s="204">
        <f>+E23-E28</f>
        <v>21824368.112299979</v>
      </c>
      <c r="E32" s="203"/>
    </row>
    <row r="33" spans="2:10" ht="25.4" customHeight="1">
      <c r="B33" s="24" t="s">
        <v>194</v>
      </c>
      <c r="C33" s="112"/>
      <c r="D33" s="723">
        <f>+'EXHIBIT D'!G188</f>
        <v>0</v>
      </c>
      <c r="E33" s="203"/>
      <c r="J33" s="149"/>
    </row>
    <row r="34" spans="2:10" ht="25.4" customHeight="1">
      <c r="B34" s="112"/>
      <c r="D34" s="112"/>
      <c r="E34" s="203"/>
      <c r="J34" s="205"/>
    </row>
    <row r="35" spans="2:10" ht="25.4" customHeight="1">
      <c r="B35" s="37" t="s">
        <v>745</v>
      </c>
      <c r="C35" s="112"/>
      <c r="D35" s="112"/>
      <c r="E35" s="206">
        <f>+D32+D33</f>
        <v>21824368.112299979</v>
      </c>
      <c r="J35" s="149"/>
    </row>
    <row r="36" spans="2:10" ht="25.4" customHeight="1">
      <c r="B36" s="37" t="s">
        <v>746</v>
      </c>
      <c r="C36" s="112"/>
      <c r="D36" s="112"/>
      <c r="E36" s="721">
        <f>-'EXHIBIT D'!G276</f>
        <v>57228177</v>
      </c>
      <c r="J36" s="207"/>
    </row>
    <row r="37" spans="2:10" ht="25.4" customHeight="1">
      <c r="D37" s="112"/>
      <c r="E37" s="206"/>
      <c r="J37" s="149"/>
    </row>
    <row r="38" spans="2:10" ht="25.4" customHeight="1">
      <c r="B38" s="112" t="s">
        <v>747</v>
      </c>
      <c r="D38" s="112"/>
      <c r="E38" s="720">
        <f>+E35-E36</f>
        <v>-35403808.887700021</v>
      </c>
      <c r="J38" s="149"/>
    </row>
    <row r="39" spans="2:10" ht="25.4" customHeight="1">
      <c r="B39" s="112"/>
      <c r="C39" s="112"/>
      <c r="D39" s="112"/>
      <c r="E39" s="208"/>
    </row>
    <row r="40" spans="2:10" ht="25.4" customHeight="1">
      <c r="B40" s="24" t="s">
        <v>748</v>
      </c>
      <c r="C40" s="112"/>
      <c r="D40" s="35"/>
      <c r="E40" s="722">
        <f>'EXHIBIT D'!G265+'EXHIBIT D'!G266+'EXHIBIT D'!G267+'EXHIBIT D'!G268+'EXHIBIT D'!G269+'EXHIBIT D'!G270+'EXHIBIT D'!G271+'EXHIBIT D'!G272</f>
        <v>18324368</v>
      </c>
    </row>
    <row r="41" spans="2:10" ht="25.4" customHeight="1">
      <c r="B41" s="24" t="s">
        <v>195</v>
      </c>
      <c r="C41" s="24"/>
      <c r="D41" s="35"/>
      <c r="E41" s="209"/>
    </row>
    <row r="42" spans="2:10" ht="25.4" customHeight="1">
      <c r="D42" s="112"/>
      <c r="E42" s="210"/>
    </row>
    <row r="43" spans="2:10" ht="25.4" customHeight="1">
      <c r="B43" s="112" t="s">
        <v>196</v>
      </c>
      <c r="D43" s="112"/>
      <c r="E43" s="210"/>
    </row>
    <row r="44" spans="2:10" ht="25.4" customHeight="1">
      <c r="B44" s="112" t="s">
        <v>749</v>
      </c>
      <c r="C44" s="112"/>
      <c r="D44" s="112"/>
      <c r="E44" s="724">
        <f>+E40/E23</f>
        <v>0.11095793771350369</v>
      </c>
    </row>
    <row r="45" spans="2:10" ht="25.4" customHeight="1">
      <c r="B45" s="112"/>
      <c r="C45" s="112"/>
      <c r="D45" s="112"/>
      <c r="E45" s="210"/>
    </row>
    <row r="46" spans="2:10" ht="25.4" customHeight="1">
      <c r="B46" s="112" t="s">
        <v>197</v>
      </c>
      <c r="C46" s="112"/>
      <c r="D46" s="112"/>
      <c r="E46" s="210"/>
    </row>
    <row r="47" spans="2:10" ht="25.4" customHeight="1">
      <c r="B47" s="112"/>
      <c r="C47" s="112"/>
      <c r="D47" s="112"/>
      <c r="E47" s="210"/>
    </row>
    <row r="48" spans="2:10" ht="25.4" customHeight="1">
      <c r="B48" s="112"/>
      <c r="C48" s="112"/>
      <c r="D48" s="112"/>
      <c r="E48" s="210"/>
    </row>
    <row r="49" spans="2:5" ht="25.4" customHeight="1">
      <c r="B49" s="112"/>
      <c r="C49" s="112"/>
      <c r="D49" s="112"/>
      <c r="E49" s="210"/>
    </row>
    <row r="50" spans="2:5" ht="25.4" customHeight="1">
      <c r="B50" s="725"/>
      <c r="C50" s="725"/>
      <c r="D50" s="112"/>
      <c r="E50" s="726"/>
    </row>
    <row r="51" spans="2:5" ht="25.4"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70" zoomScaleNormal="70" zoomScalePageLayoutView="50" workbookViewId="0">
      <selection activeCell="G32" sqref="G32"/>
    </sheetView>
  </sheetViews>
  <sheetFormatPr defaultColWidth="9.15234375" defaultRowHeight="12.9"/>
  <cols>
    <col min="1" max="1" width="98.3046875" style="218" customWidth="1"/>
    <col min="2" max="2" width="18" style="218" customWidth="1"/>
    <col min="3" max="3" width="16.3828125" style="218" customWidth="1"/>
    <col min="4" max="4" width="15.3046875" style="218" customWidth="1"/>
    <col min="5" max="5" width="22.3828125" style="218" customWidth="1"/>
    <col min="6" max="6" width="20.69140625" style="218" customWidth="1"/>
    <col min="7" max="7" width="18.69140625" style="218" customWidth="1"/>
    <col min="8" max="8" width="20.3046875" style="218" bestFit="1" customWidth="1"/>
    <col min="9" max="9" width="20.3046875" style="218" customWidth="1"/>
    <col min="10" max="10" width="2" style="218" customWidth="1"/>
    <col min="11" max="11" width="21" style="218" bestFit="1" customWidth="1"/>
    <col min="12" max="12" width="19.15234375" style="218" customWidth="1"/>
    <col min="13" max="13" width="5.69140625" style="218" customWidth="1"/>
    <col min="14" max="16384" width="9.15234375" style="218"/>
  </cols>
  <sheetData>
    <row r="1" spans="1:18" s="368" customFormat="1" ht="23.15" customHeight="1">
      <c r="I1" s="1037" t="s">
        <v>200</v>
      </c>
      <c r="L1" s="1037"/>
      <c r="M1" s="1037"/>
      <c r="N1" s="1037"/>
      <c r="O1" s="1037"/>
      <c r="P1" s="1037"/>
      <c r="Q1" s="1037"/>
      <c r="R1" s="1037"/>
    </row>
    <row r="2" spans="1:18" s="368" customFormat="1" ht="20.149999999999999" customHeight="1"/>
    <row r="3" spans="1:18" s="368" customFormat="1" ht="20.149999999999999" customHeight="1">
      <c r="A3" s="1129" t="s">
        <v>11</v>
      </c>
      <c r="B3" s="1129"/>
      <c r="C3" s="1129"/>
      <c r="D3" s="1129"/>
      <c r="E3" s="1129"/>
      <c r="F3" s="1129"/>
      <c r="G3" s="1129"/>
      <c r="H3" s="1129"/>
      <c r="I3" s="1039"/>
      <c r="J3" s="367"/>
      <c r="K3" s="367"/>
    </row>
    <row r="4" spans="1:18" s="368" customFormat="1" ht="20.149999999999999" customHeight="1">
      <c r="A4" s="1129" t="s">
        <v>181</v>
      </c>
      <c r="B4" s="1129"/>
      <c r="C4" s="1129"/>
      <c r="D4" s="1129"/>
      <c r="E4" s="1129"/>
      <c r="F4" s="1129"/>
      <c r="G4" s="1129"/>
      <c r="H4" s="1129"/>
      <c r="I4" s="1039"/>
    </row>
    <row r="5" spans="1:18" s="368" customFormat="1" ht="24" customHeight="1">
      <c r="A5" s="1129" t="s">
        <v>751</v>
      </c>
      <c r="B5" s="1129"/>
      <c r="C5" s="1129"/>
      <c r="D5" s="1129"/>
      <c r="E5" s="1129"/>
      <c r="F5" s="1129"/>
      <c r="G5" s="1129"/>
      <c r="H5" s="1129"/>
      <c r="I5" s="1039"/>
    </row>
    <row r="6" spans="1:18" s="368" customFormat="1" ht="24" customHeight="1">
      <c r="A6" s="1129" t="s">
        <v>201</v>
      </c>
      <c r="B6" s="1129"/>
      <c r="C6" s="1129"/>
      <c r="D6" s="1129"/>
      <c r="E6" s="1129"/>
      <c r="F6" s="1129"/>
      <c r="G6" s="1129"/>
      <c r="H6" s="1129"/>
      <c r="I6" s="1039"/>
    </row>
    <row r="7" spans="1:18" s="368" customFormat="1" ht="20.149999999999999" customHeight="1">
      <c r="A7" s="1128"/>
      <c r="B7" s="1128"/>
      <c r="C7" s="1128"/>
      <c r="D7" s="1128"/>
      <c r="E7" s="1128"/>
      <c r="F7" s="1128"/>
      <c r="G7" s="1128"/>
      <c r="H7" s="1128"/>
      <c r="I7" s="1040"/>
    </row>
    <row r="8" spans="1:18" s="368" customFormat="1" ht="25.4" customHeight="1" thickBot="1">
      <c r="A8" s="1128"/>
      <c r="B8" s="1132"/>
      <c r="C8" s="1128" t="s">
        <v>183</v>
      </c>
      <c r="D8" s="1133" t="str">
        <f>'CHECK SHEET'!D7</f>
        <v>Hillsborough Community College</v>
      </c>
      <c r="E8" s="1133"/>
      <c r="F8" s="1133"/>
      <c r="G8" s="1133"/>
      <c r="H8" s="1133"/>
    </row>
    <row r="9" spans="1:18" s="37" customFormat="1" ht="20.149999999999999" customHeight="1"/>
    <row r="10" spans="1:18" s="37" customFormat="1" ht="20.149999999999999" customHeight="1">
      <c r="B10" s="112"/>
      <c r="C10" s="112"/>
      <c r="D10" s="112"/>
      <c r="E10" s="1130"/>
      <c r="F10" s="1131"/>
      <c r="G10" s="1131"/>
    </row>
    <row r="11" spans="1:18" s="37" customFormat="1" ht="20.149999999999999" customHeight="1">
      <c r="B11" s="1041" t="s">
        <v>202</v>
      </c>
      <c r="C11" s="1041"/>
      <c r="D11" s="994"/>
      <c r="E11" s="994"/>
    </row>
    <row r="12" spans="1:18" s="37" customFormat="1" ht="20.149999999999999" customHeight="1" thickBot="1">
      <c r="B12" s="1042" t="s">
        <v>203</v>
      </c>
      <c r="C12" s="1042"/>
      <c r="D12" s="1042"/>
      <c r="E12" s="1042"/>
      <c r="J12" s="112"/>
    </row>
    <row r="13" spans="1:18" s="37" customFormat="1" ht="105.75" customHeight="1" thickBot="1">
      <c r="A13" s="435" t="s">
        <v>204</v>
      </c>
      <c r="B13" s="389" t="s">
        <v>205</v>
      </c>
      <c r="C13" s="1046" t="s">
        <v>206</v>
      </c>
      <c r="D13" s="389" t="s">
        <v>207</v>
      </c>
      <c r="E13" s="389" t="s">
        <v>208</v>
      </c>
      <c r="F13" s="1045" t="s">
        <v>209</v>
      </c>
      <c r="G13" s="389" t="s">
        <v>50</v>
      </c>
      <c r="H13" s="1046" t="s">
        <v>210</v>
      </c>
      <c r="I13" s="24"/>
      <c r="J13" s="35"/>
      <c r="K13" s="24"/>
    </row>
    <row r="14" spans="1:18" s="37" customFormat="1" ht="20.149999999999999" customHeight="1">
      <c r="A14" s="436" t="s">
        <v>211</v>
      </c>
      <c r="B14" s="1190">
        <v>91.79</v>
      </c>
      <c r="C14" s="1190">
        <v>4.59</v>
      </c>
      <c r="D14" s="1190">
        <v>9.18</v>
      </c>
      <c r="E14" s="1190">
        <v>15.39</v>
      </c>
      <c r="F14" s="1190">
        <v>4.59</v>
      </c>
      <c r="G14" s="844">
        <f>SUM(B14:F14)</f>
        <v>125.54</v>
      </c>
      <c r="H14" s="474">
        <f>G14*30</f>
        <v>3766.2000000000003</v>
      </c>
      <c r="I14" s="24"/>
    </row>
    <row r="15" spans="1:18" s="37" customFormat="1" ht="20.149999999999999" customHeight="1">
      <c r="A15" s="112" t="s">
        <v>212</v>
      </c>
      <c r="B15" s="1191">
        <v>80.45</v>
      </c>
      <c r="C15" s="1191">
        <v>4.03</v>
      </c>
      <c r="D15" s="1191">
        <v>7.23</v>
      </c>
      <c r="E15" s="1191">
        <v>8.23</v>
      </c>
      <c r="F15" s="1191">
        <v>3.91</v>
      </c>
      <c r="G15" s="844">
        <f>SUM(B15:F15)</f>
        <v>103.85000000000001</v>
      </c>
      <c r="H15" s="437">
        <f>G15*30</f>
        <v>3115.5000000000005</v>
      </c>
      <c r="I15" s="24"/>
    </row>
    <row r="16" spans="1:18" s="37" customFormat="1" ht="20.149999999999999" customHeight="1" thickBot="1">
      <c r="A16" s="35" t="s">
        <v>82</v>
      </c>
      <c r="B16" s="1192">
        <v>71.510000000000005</v>
      </c>
      <c r="C16" s="1192">
        <v>0</v>
      </c>
      <c r="D16" s="1193"/>
      <c r="E16" s="1192">
        <v>3.57</v>
      </c>
      <c r="F16" s="1192">
        <v>3.47</v>
      </c>
      <c r="G16" s="438">
        <f>SUM(B16:F16)</f>
        <v>78.55</v>
      </c>
      <c r="H16" s="845">
        <f>G16*30</f>
        <v>2356.5</v>
      </c>
    </row>
    <row r="17" spans="1:11" s="37" customFormat="1" ht="20.149999999999999" customHeight="1" thickBot="1">
      <c r="A17" s="439"/>
      <c r="B17" s="467"/>
      <c r="C17" s="674"/>
      <c r="D17" s="674"/>
      <c r="E17" s="674"/>
      <c r="F17" s="674"/>
      <c r="G17" s="473"/>
      <c r="H17" s="440"/>
    </row>
    <row r="18" spans="1:11" s="37" customFormat="1" ht="65.150000000000006" customHeight="1" thickBot="1">
      <c r="A18" s="466" t="s">
        <v>204</v>
      </c>
      <c r="B18" s="451" t="s">
        <v>213</v>
      </c>
      <c r="C18" s="478"/>
      <c r="D18" s="478"/>
      <c r="E18" s="478"/>
      <c r="F18" s="478"/>
      <c r="G18" s="472" t="s">
        <v>50</v>
      </c>
      <c r="H18" s="1046" t="s">
        <v>214</v>
      </c>
    </row>
    <row r="19" spans="1:11" s="37" customFormat="1" ht="20.149999999999999" customHeight="1">
      <c r="A19" s="112" t="s">
        <v>215</v>
      </c>
      <c r="B19" s="843">
        <v>0</v>
      </c>
      <c r="C19" s="475"/>
      <c r="D19" s="475"/>
      <c r="E19" s="475"/>
      <c r="F19" s="475"/>
      <c r="G19" s="844">
        <f>B19</f>
        <v>0</v>
      </c>
      <c r="H19" s="759">
        <f>G19*3</f>
        <v>0</v>
      </c>
    </row>
    <row r="20" spans="1:11" s="37" customFormat="1" ht="20.149999999999999" customHeight="1" thickBot="1">
      <c r="A20" s="112" t="s">
        <v>216</v>
      </c>
      <c r="B20" s="744">
        <v>0</v>
      </c>
      <c r="C20" s="476"/>
      <c r="D20" s="476"/>
      <c r="E20" s="476"/>
      <c r="F20" s="476"/>
      <c r="G20" s="441">
        <f>B20</f>
        <v>0</v>
      </c>
      <c r="H20" s="707">
        <f>G20*3</f>
        <v>0</v>
      </c>
    </row>
    <row r="21" spans="1:11" s="37" customFormat="1" ht="20.149999999999999" customHeight="1" thickBot="1">
      <c r="A21" s="442"/>
      <c r="B21" s="467"/>
      <c r="C21" s="439"/>
      <c r="D21" s="439"/>
      <c r="E21" s="439"/>
      <c r="F21" s="439"/>
      <c r="G21" s="473"/>
      <c r="H21" s="440"/>
    </row>
    <row r="22" spans="1:11" s="37" customFormat="1" ht="20.149999999999999" customHeight="1">
      <c r="A22" s="112" t="s">
        <v>217</v>
      </c>
      <c r="B22" s="562">
        <v>0</v>
      </c>
      <c r="C22" s="675"/>
      <c r="D22" s="675"/>
      <c r="E22" s="675"/>
      <c r="F22" s="675"/>
      <c r="G22" s="443">
        <f>B22</f>
        <v>0</v>
      </c>
      <c r="H22" s="471">
        <f>G22*2</f>
        <v>0</v>
      </c>
    </row>
    <row r="23" spans="1:11" s="37" customFormat="1" ht="20.149999999999999" customHeight="1" thickBot="1">
      <c r="A23" s="112" t="s">
        <v>218</v>
      </c>
      <c r="B23" s="846">
        <v>0</v>
      </c>
      <c r="C23" s="476"/>
      <c r="D23" s="476"/>
      <c r="E23" s="476"/>
      <c r="F23" s="476"/>
      <c r="G23" s="847">
        <f>B23</f>
        <v>0</v>
      </c>
      <c r="H23" s="845">
        <f>G23*2</f>
        <v>0</v>
      </c>
      <c r="J23" s="444"/>
      <c r="K23" s="444"/>
    </row>
    <row r="24" spans="1:11" s="37" customFormat="1" ht="25.4"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49999999999999" customHeight="1">
      <c r="B26" s="994" t="s">
        <v>219</v>
      </c>
      <c r="C26" s="994"/>
      <c r="D26" s="994"/>
      <c r="E26" s="994"/>
      <c r="F26" s="444"/>
      <c r="G26" s="444"/>
      <c r="H26" s="444"/>
      <c r="I26" s="444"/>
      <c r="J26" s="444"/>
      <c r="K26" s="444"/>
    </row>
    <row r="27" spans="1:11" s="37" customFormat="1" ht="20.149999999999999"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5" t="s">
        <v>209</v>
      </c>
      <c r="H28" s="389" t="s">
        <v>50</v>
      </c>
      <c r="I28" s="1046" t="s">
        <v>210</v>
      </c>
      <c r="J28" s="112"/>
      <c r="K28" s="112"/>
    </row>
    <row r="29" spans="1:11" s="37" customFormat="1" ht="20.149999999999999" customHeight="1">
      <c r="A29" s="436" t="str">
        <f t="shared" ref="A29:B31" si="0">A14</f>
        <v>UPPER LEVEL - BACCALAUREATE</v>
      </c>
      <c r="B29" s="447">
        <f t="shared" si="0"/>
        <v>91.79</v>
      </c>
      <c r="C29" s="1190">
        <v>292.04000000000002</v>
      </c>
      <c r="D29" s="1190">
        <v>19.190000000000001</v>
      </c>
      <c r="E29" s="676">
        <f>D14</f>
        <v>9.18</v>
      </c>
      <c r="F29" s="1190">
        <v>44.84</v>
      </c>
      <c r="G29" s="1190">
        <v>19.190000000000001</v>
      </c>
      <c r="H29" s="448">
        <f>SUM(B29:G29)</f>
        <v>476.23000000000008</v>
      </c>
      <c r="I29" s="468">
        <f>H29*30</f>
        <v>14286.900000000001</v>
      </c>
      <c r="J29" s="24"/>
    </row>
    <row r="30" spans="1:11" s="37" customFormat="1" ht="20.149999999999999" customHeight="1">
      <c r="A30" s="112" t="str">
        <f t="shared" si="0"/>
        <v>LOWER LEVEL - CREDIT (A &amp; P, PSV, DEVELOPMENTAL EDUCATION AND EPI)</v>
      </c>
      <c r="B30" s="848">
        <f t="shared" si="0"/>
        <v>80.45</v>
      </c>
      <c r="C30" s="1194">
        <v>241.54</v>
      </c>
      <c r="D30" s="1194">
        <v>16.100000000000001</v>
      </c>
      <c r="E30" s="849">
        <f>D15</f>
        <v>7.23</v>
      </c>
      <c r="F30" s="1194">
        <v>18.12</v>
      </c>
      <c r="G30" s="1194">
        <v>15.63</v>
      </c>
      <c r="H30" s="844">
        <f>SUM(B30:G30)</f>
        <v>379.07000000000005</v>
      </c>
      <c r="I30" s="437">
        <f>H30*30</f>
        <v>11372.100000000002</v>
      </c>
    </row>
    <row r="31" spans="1:11" s="37" customFormat="1" ht="20.149999999999999" customHeight="1" thickBot="1">
      <c r="A31" s="112" t="str">
        <f t="shared" si="0"/>
        <v>CAREER CERTIFICATE AND APPLIED TECHNOLOGY DIPLOMA</v>
      </c>
      <c r="B31" s="527">
        <f t="shared" si="0"/>
        <v>71.510000000000005</v>
      </c>
      <c r="C31" s="1191">
        <v>214.55</v>
      </c>
      <c r="D31" s="1191">
        <v>0</v>
      </c>
      <c r="E31" s="405"/>
      <c r="F31" s="1191">
        <v>14.3</v>
      </c>
      <c r="G31" s="1191">
        <v>13.89</v>
      </c>
      <c r="H31" s="438">
        <f>SUM(B31:G31)</f>
        <v>314.25</v>
      </c>
      <c r="I31" s="845">
        <f>H31*30</f>
        <v>9427.5</v>
      </c>
    </row>
    <row r="32" spans="1:11" s="37" customFormat="1" ht="20.149999999999999" customHeight="1" thickBot="1">
      <c r="A32" s="442"/>
      <c r="B32" s="439"/>
      <c r="C32" s="439"/>
      <c r="D32" s="439"/>
      <c r="E32" s="439"/>
      <c r="F32" s="439"/>
      <c r="G32" s="439"/>
      <c r="H32" s="439"/>
      <c r="I32" s="449"/>
    </row>
    <row r="33" spans="1:11" s="37" customFormat="1" ht="65.150000000000006" customHeight="1" thickBot="1">
      <c r="A33" s="450" t="s">
        <v>204</v>
      </c>
      <c r="B33" s="451" t="s">
        <v>213</v>
      </c>
      <c r="C33" s="477"/>
      <c r="D33" s="477"/>
      <c r="E33" s="477"/>
      <c r="F33" s="477"/>
      <c r="G33" s="477"/>
      <c r="H33" s="389" t="s">
        <v>50</v>
      </c>
      <c r="I33" s="1046" t="s">
        <v>214</v>
      </c>
      <c r="J33" s="24"/>
      <c r="K33" s="24"/>
    </row>
    <row r="34" spans="1:11" s="37" customFormat="1" ht="20.149999999999999" customHeight="1">
      <c r="A34" s="35" t="str">
        <f>A19</f>
        <v>VOCATIONAL PREPARATORY (PER TERM)</v>
      </c>
      <c r="B34" s="452">
        <f>B19</f>
        <v>0</v>
      </c>
      <c r="C34" s="475"/>
      <c r="D34" s="475"/>
      <c r="E34" s="475"/>
      <c r="F34" s="475"/>
      <c r="G34" s="475"/>
      <c r="H34" s="850">
        <f>B34</f>
        <v>0</v>
      </c>
      <c r="I34" s="469">
        <f>H34*3</f>
        <v>0</v>
      </c>
      <c r="J34" s="453"/>
      <c r="K34" s="453"/>
    </row>
    <row r="35" spans="1:11" s="37" customFormat="1" ht="20.149999999999999" customHeight="1" thickBot="1">
      <c r="A35" s="35" t="str">
        <f>A20</f>
        <v>ADULT GENERAL EDUCATION AND SECONDARY (PER TERM)</v>
      </c>
      <c r="B35" s="851">
        <f>B20</f>
        <v>0</v>
      </c>
      <c r="C35" s="476"/>
      <c r="D35" s="476"/>
      <c r="E35" s="476"/>
      <c r="F35" s="476"/>
      <c r="G35" s="476"/>
      <c r="H35" s="454">
        <f>B35</f>
        <v>0</v>
      </c>
      <c r="I35" s="852">
        <f>H35*3</f>
        <v>0</v>
      </c>
      <c r="J35" s="24"/>
      <c r="K35" s="24"/>
    </row>
    <row r="36" spans="1:11" s="37" customFormat="1" ht="20.149999999999999" customHeight="1" thickBot="1">
      <c r="A36" s="442"/>
      <c r="B36" s="563"/>
      <c r="C36" s="439"/>
      <c r="D36" s="439"/>
      <c r="E36" s="439"/>
      <c r="F36" s="439"/>
      <c r="G36" s="439"/>
      <c r="H36" s="563"/>
      <c r="I36" s="564"/>
      <c r="J36" s="24"/>
      <c r="K36" s="24"/>
    </row>
    <row r="37" spans="1:11" s="37" customFormat="1" ht="20.149999999999999" customHeight="1">
      <c r="A37" s="35" t="str">
        <f>A22</f>
        <v>VOCATIONAL PREPARATORY (PER HALF YEAR)</v>
      </c>
      <c r="B37" s="452">
        <f>B22</f>
        <v>0</v>
      </c>
      <c r="C37" s="675"/>
      <c r="D37" s="675"/>
      <c r="E37" s="675"/>
      <c r="F37" s="675"/>
      <c r="G37" s="675"/>
      <c r="H37" s="448">
        <f>B37</f>
        <v>0</v>
      </c>
      <c r="I37" s="468">
        <f>H37*2</f>
        <v>0</v>
      </c>
      <c r="J37" s="24"/>
      <c r="K37" s="24"/>
    </row>
    <row r="38" spans="1:11" s="37" customFormat="1" ht="20.149999999999999"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49999999999999" customHeight="1">
      <c r="A39" s="35"/>
      <c r="B39" s="455" t="s">
        <v>221</v>
      </c>
      <c r="C39" s="24"/>
      <c r="D39" s="24"/>
      <c r="E39" s="24"/>
      <c r="F39" s="24"/>
      <c r="G39" s="24"/>
      <c r="H39" s="24"/>
      <c r="I39" s="24"/>
      <c r="J39" s="24"/>
      <c r="K39" s="24"/>
    </row>
    <row r="40" spans="1:11" ht="35.5" customHeight="1">
      <c r="A40" s="221"/>
      <c r="B40" s="1134" t="s">
        <v>752</v>
      </c>
      <c r="C40" s="1134"/>
      <c r="D40" s="1134"/>
      <c r="E40" s="1134"/>
      <c r="F40" s="1134"/>
      <c r="G40" s="1134"/>
      <c r="H40" s="1134"/>
      <c r="I40" s="1134"/>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zoomScale="70" zoomScaleNormal="70" zoomScaleSheetLayoutView="50" zoomScalePageLayoutView="50" workbookViewId="0"/>
  </sheetViews>
  <sheetFormatPr defaultColWidth="9.15234375" defaultRowHeight="20.6"/>
  <cols>
    <col min="1" max="1" width="43.69140625" style="37" customWidth="1"/>
    <col min="2" max="2" width="77.3046875" style="37" customWidth="1"/>
    <col min="3" max="3" width="18.69140625" style="37" customWidth="1"/>
    <col min="4" max="4" width="23.3046875" style="37" customWidth="1"/>
    <col min="5" max="5" width="29" style="37" customWidth="1"/>
    <col min="6" max="6" width="19.69140625" style="37" customWidth="1"/>
    <col min="7" max="8" width="20.3828125" style="37" customWidth="1"/>
    <col min="9" max="9" width="5.15234375" style="37" customWidth="1"/>
    <col min="10" max="16384" width="9.15234375" style="37"/>
  </cols>
  <sheetData>
    <row r="1" spans="1:10" ht="23.15" customHeight="1">
      <c r="H1" s="216" t="s">
        <v>222</v>
      </c>
    </row>
    <row r="2" spans="1:10" ht="20.149999999999999" customHeight="1">
      <c r="A2" s="1136" t="s">
        <v>11</v>
      </c>
      <c r="B2" s="1136"/>
      <c r="C2" s="1136"/>
      <c r="D2" s="1136"/>
      <c r="E2" s="1136"/>
      <c r="F2" s="1136"/>
      <c r="G2" s="1136"/>
      <c r="H2" s="1044"/>
      <c r="I2" s="220"/>
    </row>
    <row r="3" spans="1:10" ht="20.149999999999999" customHeight="1">
      <c r="A3" s="1136" t="s">
        <v>753</v>
      </c>
      <c r="B3" s="1136"/>
      <c r="C3" s="1136"/>
      <c r="D3" s="1136"/>
      <c r="E3" s="1136"/>
      <c r="F3" s="1136"/>
      <c r="G3" s="1136"/>
      <c r="H3" s="1044"/>
    </row>
    <row r="4" spans="1:10" ht="20.149999999999999" customHeight="1">
      <c r="A4" s="422"/>
      <c r="B4" s="422"/>
      <c r="C4" s="422"/>
      <c r="D4" s="422"/>
      <c r="E4" s="422"/>
      <c r="F4" s="422"/>
      <c r="G4" s="422"/>
      <c r="H4" s="369"/>
    </row>
    <row r="5" spans="1:10" ht="27.65" customHeight="1" thickBot="1">
      <c r="A5" s="1136" t="s">
        <v>223</v>
      </c>
      <c r="B5" s="1137" t="str">
        <f>'CHECK SHEET'!D7</f>
        <v>Hillsborough Community College</v>
      </c>
      <c r="C5" s="1137"/>
      <c r="D5" s="1137"/>
      <c r="E5" s="1137"/>
      <c r="F5" s="1137"/>
      <c r="G5" s="422"/>
      <c r="H5" s="1135"/>
    </row>
    <row r="6" spans="1:10" ht="20.149999999999999" customHeight="1">
      <c r="A6" s="422"/>
      <c r="B6" s="422"/>
      <c r="C6" s="422"/>
      <c r="D6" s="422"/>
      <c r="E6" s="422"/>
      <c r="F6" s="422"/>
      <c r="G6" s="422"/>
      <c r="H6" s="1135"/>
    </row>
    <row r="7" spans="1:10" ht="20.149999999999999" customHeight="1">
      <c r="A7" s="1041" t="s">
        <v>224</v>
      </c>
      <c r="B7" s="1041"/>
      <c r="C7" s="1041"/>
      <c r="D7" s="1041"/>
      <c r="E7" s="1041"/>
      <c r="F7" s="1041"/>
      <c r="G7" s="1041"/>
      <c r="H7" s="1041"/>
    </row>
    <row r="8" spans="1:10" ht="20.149999999999999"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49999999999999" customHeight="1">
      <c r="A10" s="677" t="s">
        <v>205</v>
      </c>
      <c r="B10" s="678" t="s">
        <v>232</v>
      </c>
      <c r="C10" s="679">
        <v>40101</v>
      </c>
      <c r="D10" s="854">
        <v>3268.33</v>
      </c>
      <c r="E10" s="680">
        <v>0</v>
      </c>
      <c r="F10" s="681">
        <f t="shared" ref="F10:F15" si="0">+D10-E10</f>
        <v>3268.33</v>
      </c>
      <c r="G10" s="681">
        <f>'EXHIBIT B'!B14</f>
        <v>91.79</v>
      </c>
      <c r="H10" s="682">
        <f>ROUND(+F10*G10,0)</f>
        <v>300000</v>
      </c>
      <c r="I10" s="149"/>
      <c r="J10" s="149"/>
    </row>
    <row r="11" spans="1:10" ht="20.149999999999999" customHeight="1">
      <c r="A11" s="855" t="s">
        <v>205</v>
      </c>
      <c r="B11" s="855" t="s">
        <v>133</v>
      </c>
      <c r="C11" s="856" t="s">
        <v>233</v>
      </c>
      <c r="D11" s="854">
        <v>340280.11</v>
      </c>
      <c r="E11" s="854">
        <v>0</v>
      </c>
      <c r="F11" s="857">
        <f t="shared" si="0"/>
        <v>340280.11</v>
      </c>
      <c r="G11" s="857">
        <f>+'EXHIBIT B'!B15</f>
        <v>80.45</v>
      </c>
      <c r="H11" s="858">
        <f t="shared" ref="H11:H15" si="1">ROUND(+F11*G11,0)</f>
        <v>27375535</v>
      </c>
      <c r="I11" s="149"/>
      <c r="J11" s="149"/>
    </row>
    <row r="12" spans="1:10" ht="20.149999999999999" customHeight="1">
      <c r="A12" s="855" t="s">
        <v>205</v>
      </c>
      <c r="B12" s="855" t="s">
        <v>134</v>
      </c>
      <c r="C12" s="856" t="s">
        <v>234</v>
      </c>
      <c r="D12" s="854">
        <v>150403.98000000001</v>
      </c>
      <c r="E12" s="854">
        <v>0</v>
      </c>
      <c r="F12" s="857">
        <f t="shared" si="0"/>
        <v>150403.98000000001</v>
      </c>
      <c r="G12" s="857">
        <f>+'EXHIBIT B'!B15</f>
        <v>80.45</v>
      </c>
      <c r="H12" s="858">
        <f t="shared" si="1"/>
        <v>12100000</v>
      </c>
      <c r="I12" s="149"/>
      <c r="J12" s="149"/>
    </row>
    <row r="13" spans="1:10" ht="20.149999999999999" customHeight="1">
      <c r="A13" s="855" t="s">
        <v>205</v>
      </c>
      <c r="B13" s="855" t="s">
        <v>82</v>
      </c>
      <c r="C13" s="856" t="s">
        <v>235</v>
      </c>
      <c r="D13" s="859">
        <v>11896.28</v>
      </c>
      <c r="E13" s="859">
        <v>0</v>
      </c>
      <c r="F13" s="857">
        <f t="shared" si="0"/>
        <v>11896.28</v>
      </c>
      <c r="G13" s="857">
        <f>+'EXHIBIT B'!B16</f>
        <v>71.510000000000005</v>
      </c>
      <c r="H13" s="858">
        <f t="shared" si="1"/>
        <v>850703</v>
      </c>
      <c r="I13" s="149"/>
      <c r="J13" s="149"/>
    </row>
    <row r="14" spans="1:10" ht="20.149999999999999" customHeight="1">
      <c r="A14" s="855" t="s">
        <v>205</v>
      </c>
      <c r="B14" s="855" t="s">
        <v>135</v>
      </c>
      <c r="C14" s="856" t="s">
        <v>236</v>
      </c>
      <c r="D14" s="854">
        <v>30450.23</v>
      </c>
      <c r="E14" s="854">
        <v>0</v>
      </c>
      <c r="F14" s="857">
        <f t="shared" si="0"/>
        <v>30450.23</v>
      </c>
      <c r="G14" s="857">
        <f>+'EXHIBIT B'!B15</f>
        <v>80.45</v>
      </c>
      <c r="H14" s="858">
        <f t="shared" si="1"/>
        <v>2449721</v>
      </c>
      <c r="I14" s="149"/>
      <c r="J14" s="149"/>
    </row>
    <row r="15" spans="1:10" ht="20.149999999999999" customHeight="1" thickBot="1">
      <c r="A15" s="860" t="s">
        <v>205</v>
      </c>
      <c r="B15" s="860" t="s">
        <v>136</v>
      </c>
      <c r="C15" s="861">
        <v>40160</v>
      </c>
      <c r="D15" s="862">
        <v>1740.21</v>
      </c>
      <c r="E15" s="862">
        <v>0</v>
      </c>
      <c r="F15" s="863">
        <f t="shared" si="0"/>
        <v>1740.21</v>
      </c>
      <c r="G15" s="863">
        <f>+'EXHIBIT B'!B15</f>
        <v>80.45</v>
      </c>
      <c r="H15" s="864">
        <f t="shared" si="1"/>
        <v>140000</v>
      </c>
      <c r="I15" s="149"/>
      <c r="J15" s="149"/>
    </row>
    <row r="16" spans="1:10" ht="25" customHeight="1" thickBot="1">
      <c r="A16" s="380"/>
      <c r="B16" s="380"/>
      <c r="C16" s="380"/>
      <c r="D16" s="381"/>
      <c r="E16" s="381"/>
      <c r="F16" s="382"/>
      <c r="G16" s="382"/>
      <c r="H16" s="383"/>
      <c r="I16" s="149"/>
      <c r="J16" s="149"/>
    </row>
    <row r="17" spans="1:10" ht="25" customHeight="1" thickBot="1">
      <c r="A17" s="384"/>
      <c r="B17" s="385" t="s">
        <v>237</v>
      </c>
      <c r="C17" s="385"/>
      <c r="D17" s="386">
        <f>SUM(D10:D15)</f>
        <v>538039.14</v>
      </c>
      <c r="E17" s="386">
        <f>SUM(E10:E15)</f>
        <v>0</v>
      </c>
      <c r="F17" s="387">
        <f>SUM(F10:F15)</f>
        <v>538039.14</v>
      </c>
      <c r="G17" s="387"/>
      <c r="H17" s="388">
        <f>SUM(H10:H15)</f>
        <v>43215959</v>
      </c>
      <c r="I17" s="149"/>
      <c r="J17" s="149"/>
    </row>
    <row r="18" spans="1:10" ht="88.4" customHeight="1" thickBot="1">
      <c r="A18" s="389" t="s">
        <v>238</v>
      </c>
      <c r="B18" s="370" t="s">
        <v>226</v>
      </c>
      <c r="C18" s="378" t="s">
        <v>227</v>
      </c>
      <c r="D18" s="389" t="s">
        <v>239</v>
      </c>
      <c r="E18" s="378" t="s">
        <v>230</v>
      </c>
      <c r="F18" s="379" t="s">
        <v>231</v>
      </c>
    </row>
    <row r="19" spans="1:10" ht="25" customHeight="1">
      <c r="A19" s="865" t="s">
        <v>220</v>
      </c>
      <c r="B19" s="865" t="s">
        <v>232</v>
      </c>
      <c r="C19" s="866">
        <v>40301</v>
      </c>
      <c r="D19" s="1195">
        <v>0</v>
      </c>
      <c r="E19" s="867">
        <f>'EXHIBIT B'!C29</f>
        <v>292.04000000000002</v>
      </c>
      <c r="F19" s="868">
        <f t="shared" ref="F19:F24" si="2">ROUND(+D19*E19,0)</f>
        <v>0</v>
      </c>
      <c r="G19" s="390"/>
      <c r="H19" s="390"/>
    </row>
    <row r="20" spans="1:10" ht="20.149999999999999" customHeight="1">
      <c r="A20" s="869" t="s">
        <v>220</v>
      </c>
      <c r="B20" s="869" t="s">
        <v>133</v>
      </c>
      <c r="C20" s="870" t="s">
        <v>240</v>
      </c>
      <c r="D20" s="877">
        <v>23373.91</v>
      </c>
      <c r="E20" s="871">
        <f>+'EXHIBIT B'!C30</f>
        <v>241.54</v>
      </c>
      <c r="F20" s="872">
        <f t="shared" si="2"/>
        <v>5645734</v>
      </c>
      <c r="G20" s="391"/>
      <c r="H20" s="391"/>
    </row>
    <row r="21" spans="1:10" ht="20.149999999999999" customHeight="1">
      <c r="A21" s="869" t="s">
        <v>220</v>
      </c>
      <c r="B21" s="869" t="s">
        <v>134</v>
      </c>
      <c r="C21" s="870" t="s">
        <v>241</v>
      </c>
      <c r="D21" s="877">
        <v>10752.834999999999</v>
      </c>
      <c r="E21" s="871">
        <f>+'EXHIBIT B'!C30</f>
        <v>241.54</v>
      </c>
      <c r="F21" s="872">
        <f t="shared" si="2"/>
        <v>2597240</v>
      </c>
      <c r="G21" s="391"/>
      <c r="H21" s="391"/>
    </row>
    <row r="22" spans="1:10" ht="20.149999999999999" customHeight="1">
      <c r="A22" s="869" t="s">
        <v>220</v>
      </c>
      <c r="B22" s="869" t="s">
        <v>82</v>
      </c>
      <c r="C22" s="870" t="s">
        <v>242</v>
      </c>
      <c r="D22" s="877">
        <v>430.14</v>
      </c>
      <c r="E22" s="871">
        <f>+'EXHIBIT B'!C31</f>
        <v>214.55</v>
      </c>
      <c r="F22" s="872">
        <f t="shared" si="2"/>
        <v>92287</v>
      </c>
      <c r="G22" s="391"/>
      <c r="H22" s="391"/>
    </row>
    <row r="23" spans="1:10" ht="20.149999999999999" customHeight="1">
      <c r="A23" s="869" t="s">
        <v>220</v>
      </c>
      <c r="B23" s="869" t="s">
        <v>135</v>
      </c>
      <c r="C23" s="870" t="s">
        <v>243</v>
      </c>
      <c r="D23" s="877">
        <v>4141.4920000000002</v>
      </c>
      <c r="E23" s="871">
        <f>+'EXHIBIT B'!C30</f>
        <v>241.54</v>
      </c>
      <c r="F23" s="872">
        <f t="shared" si="2"/>
        <v>1000336</v>
      </c>
      <c r="G23" s="391"/>
      <c r="H23" s="391"/>
    </row>
    <row r="24" spans="1:10" ht="20.149999999999999" customHeight="1" thickBot="1">
      <c r="A24" s="745" t="s">
        <v>220</v>
      </c>
      <c r="B24" s="745" t="s">
        <v>136</v>
      </c>
      <c r="C24" s="746">
        <v>40360</v>
      </c>
      <c r="D24" s="1196">
        <v>0</v>
      </c>
      <c r="E24" s="747">
        <f>+'EXHIBIT B'!C30</f>
        <v>241.54</v>
      </c>
      <c r="F24" s="748">
        <f t="shared" si="2"/>
        <v>0</v>
      </c>
      <c r="G24" s="391"/>
      <c r="H24" s="391"/>
    </row>
    <row r="25" spans="1:10" ht="20.149999999999999" customHeight="1" thickBot="1">
      <c r="A25" s="392"/>
      <c r="B25" s="392"/>
      <c r="C25" s="392"/>
      <c r="D25" s="392"/>
      <c r="E25" s="393"/>
      <c r="F25" s="394"/>
      <c r="G25" s="59"/>
      <c r="H25" s="59"/>
    </row>
    <row r="26" spans="1:10" ht="20.149999999999999" customHeight="1" thickBot="1">
      <c r="A26" s="873"/>
      <c r="B26" s="873" t="s">
        <v>237</v>
      </c>
      <c r="C26" s="873"/>
      <c r="D26" s="874">
        <f>SUM(D19:D24)</f>
        <v>38698.376999999993</v>
      </c>
      <c r="E26" s="875"/>
      <c r="F26" s="876">
        <f>SUM(F19:F24)</f>
        <v>9335597</v>
      </c>
      <c r="G26" s="395"/>
      <c r="H26" s="395"/>
    </row>
    <row r="27" spans="1:10" ht="20.149999999999999" customHeight="1" thickBot="1">
      <c r="A27" s="396" t="s">
        <v>244</v>
      </c>
      <c r="B27" s="396"/>
      <c r="C27" s="396"/>
      <c r="D27" s="396"/>
      <c r="E27" s="396"/>
      <c r="F27" s="397"/>
      <c r="G27" s="683"/>
      <c r="H27" s="398">
        <f>H17+F26</f>
        <v>52551556</v>
      </c>
    </row>
    <row r="28" spans="1:10" ht="25" customHeight="1">
      <c r="I28" s="210"/>
    </row>
    <row r="29" spans="1:10" ht="25" customHeight="1">
      <c r="A29" s="1041" t="s">
        <v>245</v>
      </c>
      <c r="B29" s="1041"/>
      <c r="C29" s="1041"/>
      <c r="D29" s="1041"/>
      <c r="E29" s="1041"/>
      <c r="F29" s="1041"/>
      <c r="G29" s="1041"/>
      <c r="H29" s="1041"/>
      <c r="I29" s="210"/>
    </row>
    <row r="30" spans="1:10" ht="25" customHeight="1" thickBot="1">
      <c r="A30" s="20"/>
      <c r="B30" s="20"/>
      <c r="C30" s="20"/>
      <c r="D30" s="20"/>
      <c r="E30" s="20"/>
      <c r="F30" s="20"/>
      <c r="G30" s="20"/>
      <c r="H30" s="20"/>
      <c r="I30" s="210"/>
    </row>
    <row r="31" spans="1:10" ht="88.4" customHeight="1" thickBot="1">
      <c r="A31" s="389" t="s">
        <v>246</v>
      </c>
      <c r="B31" s="399" t="s">
        <v>226</v>
      </c>
      <c r="C31" s="389" t="s">
        <v>227</v>
      </c>
      <c r="D31" s="389" t="s">
        <v>247</v>
      </c>
      <c r="E31" s="389" t="s">
        <v>248</v>
      </c>
      <c r="F31" s="389" t="s">
        <v>72</v>
      </c>
      <c r="G31" s="389" t="s">
        <v>249</v>
      </c>
      <c r="H31" s="1046" t="s">
        <v>231</v>
      </c>
      <c r="I31" s="210"/>
    </row>
    <row r="32" spans="1:10" ht="20.149999999999999" customHeight="1">
      <c r="A32" s="684" t="s">
        <v>250</v>
      </c>
      <c r="B32" s="684" t="s">
        <v>251</v>
      </c>
      <c r="C32" s="685" t="s">
        <v>252</v>
      </c>
      <c r="D32" s="686">
        <v>0</v>
      </c>
      <c r="E32" s="686">
        <v>0</v>
      </c>
      <c r="F32" s="687">
        <f>D32-E32</f>
        <v>0</v>
      </c>
      <c r="G32" s="687">
        <f>'EXHIBIT B'!B19</f>
        <v>0</v>
      </c>
      <c r="H32" s="688">
        <f>ROUND(+F32*G32,0)</f>
        <v>0</v>
      </c>
    </row>
    <row r="33" spans="1:12" ht="20.149999999999999" customHeight="1">
      <c r="A33" s="869" t="s">
        <v>250</v>
      </c>
      <c r="B33" s="869" t="s">
        <v>253</v>
      </c>
      <c r="C33" s="870" t="s">
        <v>254</v>
      </c>
      <c r="D33" s="877">
        <v>0</v>
      </c>
      <c r="E33" s="877">
        <v>0</v>
      </c>
      <c r="F33" s="871">
        <f>D33-E33</f>
        <v>0</v>
      </c>
      <c r="G33" s="871">
        <f>'EXHIBIT B'!B20</f>
        <v>0</v>
      </c>
      <c r="H33" s="872">
        <f>ROUND(+F33*G33,0)</f>
        <v>0</v>
      </c>
    </row>
    <row r="34" spans="1:12" ht="20.149999999999999" customHeight="1">
      <c r="A34" s="869" t="s">
        <v>255</v>
      </c>
      <c r="B34" s="869" t="s">
        <v>251</v>
      </c>
      <c r="C34" s="870">
        <v>40180</v>
      </c>
      <c r="D34" s="877">
        <v>0</v>
      </c>
      <c r="E34" s="877">
        <v>0</v>
      </c>
      <c r="F34" s="871">
        <f>D34-E34</f>
        <v>0</v>
      </c>
      <c r="G34" s="871">
        <f>'EXHIBIT B'!B22</f>
        <v>0</v>
      </c>
      <c r="H34" s="872">
        <f>ROUND(+F34*G34,0)</f>
        <v>0</v>
      </c>
    </row>
    <row r="35" spans="1:12" ht="20.149999999999999" customHeight="1" thickBot="1">
      <c r="A35" s="878" t="s">
        <v>255</v>
      </c>
      <c r="B35" s="878" t="s">
        <v>253</v>
      </c>
      <c r="C35" s="879">
        <v>40190</v>
      </c>
      <c r="D35" s="880">
        <v>0</v>
      </c>
      <c r="E35" s="880">
        <v>0</v>
      </c>
      <c r="F35" s="881">
        <f>D35-E35</f>
        <v>0</v>
      </c>
      <c r="G35" s="881">
        <f>'EXHIBIT B'!B23</f>
        <v>0</v>
      </c>
      <c r="H35" s="882">
        <f>ROUND(+F35*G35,0)</f>
        <v>0</v>
      </c>
    </row>
    <row r="36" spans="1:12" ht="20.149999999999999" customHeight="1" thickBot="1">
      <c r="A36" s="400"/>
      <c r="B36" s="374" t="s">
        <v>256</v>
      </c>
      <c r="C36" s="374"/>
      <c r="D36" s="401">
        <f>SUM(D32:D35)</f>
        <v>0</v>
      </c>
      <c r="E36" s="401">
        <f>SUM(E32:E35)</f>
        <v>0</v>
      </c>
      <c r="F36" s="402">
        <f>D36-E36</f>
        <v>0</v>
      </c>
      <c r="G36" s="402"/>
      <c r="H36" s="403">
        <f>SUM(H32:H35)</f>
        <v>0</v>
      </c>
    </row>
    <row r="37" spans="1:12" ht="25" customHeight="1" thickBot="1">
      <c r="A37" s="404"/>
      <c r="B37" s="405"/>
      <c r="C37" s="405"/>
      <c r="D37" s="405"/>
      <c r="E37" s="405"/>
      <c r="F37" s="405"/>
      <c r="G37" s="25"/>
      <c r="H37" s="25"/>
    </row>
    <row r="38" spans="1:12" ht="88.4" customHeight="1" thickBot="1">
      <c r="A38" s="406" t="s">
        <v>257</v>
      </c>
      <c r="B38" s="407" t="s">
        <v>226</v>
      </c>
      <c r="C38" s="389" t="s">
        <v>227</v>
      </c>
      <c r="D38" s="408" t="s">
        <v>247</v>
      </c>
      <c r="E38" s="408" t="s">
        <v>249</v>
      </c>
      <c r="F38" s="389" t="s">
        <v>231</v>
      </c>
      <c r="G38" s="409"/>
      <c r="H38" s="409"/>
    </row>
    <row r="39" spans="1:12" ht="20.149999999999999" customHeight="1">
      <c r="A39" s="684" t="s">
        <v>250</v>
      </c>
      <c r="B39" s="684" t="s">
        <v>251</v>
      </c>
      <c r="C39" s="685">
        <v>40380</v>
      </c>
      <c r="D39" s="686">
        <v>0</v>
      </c>
      <c r="E39" s="687">
        <f>'EXHIBIT B'!B34</f>
        <v>0</v>
      </c>
      <c r="F39" s="688">
        <f>D39*E39</f>
        <v>0</v>
      </c>
      <c r="G39" s="149"/>
      <c r="H39" s="149"/>
    </row>
    <row r="40" spans="1:12" ht="20.149999999999999" customHeight="1">
      <c r="A40" s="869" t="s">
        <v>250</v>
      </c>
      <c r="B40" s="869" t="s">
        <v>253</v>
      </c>
      <c r="C40" s="870">
        <v>40390</v>
      </c>
      <c r="D40" s="877">
        <v>0</v>
      </c>
      <c r="E40" s="871">
        <f>'EXHIBIT B'!B35</f>
        <v>0</v>
      </c>
      <c r="F40" s="872">
        <f>D40*E40</f>
        <v>0</v>
      </c>
      <c r="G40" s="25"/>
      <c r="H40" s="25"/>
    </row>
    <row r="41" spans="1:12" ht="20.149999999999999" customHeight="1">
      <c r="A41" s="869" t="s">
        <v>255</v>
      </c>
      <c r="B41" s="869" t="s">
        <v>251</v>
      </c>
      <c r="C41" s="870" t="s">
        <v>258</v>
      </c>
      <c r="D41" s="877">
        <v>0</v>
      </c>
      <c r="E41" s="871">
        <f>'EXHIBIT B'!B37</f>
        <v>0</v>
      </c>
      <c r="F41" s="872">
        <f>D41*E41</f>
        <v>0</v>
      </c>
      <c r="G41" s="25"/>
      <c r="H41" s="25"/>
    </row>
    <row r="42" spans="1:12" ht="20.149999999999999" customHeight="1" thickBot="1">
      <c r="A42" s="878" t="s">
        <v>255</v>
      </c>
      <c r="B42" s="878" t="s">
        <v>253</v>
      </c>
      <c r="C42" s="879" t="s">
        <v>259</v>
      </c>
      <c r="D42" s="880">
        <v>0</v>
      </c>
      <c r="E42" s="881">
        <f>'EXHIBIT B'!B38</f>
        <v>0</v>
      </c>
      <c r="F42" s="882">
        <f>D42*E42</f>
        <v>0</v>
      </c>
      <c r="G42" s="25"/>
      <c r="H42" s="25"/>
    </row>
    <row r="43" spans="1:12" ht="20.149999999999999" customHeight="1" thickBot="1">
      <c r="A43" s="410"/>
      <c r="B43" s="411" t="s">
        <v>237</v>
      </c>
      <c r="C43" s="411"/>
      <c r="D43" s="412">
        <f>SUM(D39:D42)</f>
        <v>0</v>
      </c>
      <c r="E43" s="413"/>
      <c r="F43" s="414">
        <f>SUM(F39:F42)</f>
        <v>0</v>
      </c>
      <c r="G43" s="149"/>
      <c r="H43" s="149"/>
    </row>
    <row r="44" spans="1:12" ht="20.149999999999999" customHeight="1" thickBot="1">
      <c r="A44" s="415" t="s">
        <v>260</v>
      </c>
      <c r="B44" s="416"/>
      <c r="C44" s="416"/>
      <c r="D44" s="416"/>
      <c r="E44" s="416"/>
      <c r="F44" s="416"/>
      <c r="G44" s="417"/>
      <c r="H44" s="689">
        <f>H36+F43</f>
        <v>0</v>
      </c>
      <c r="K44" s="19"/>
      <c r="L44" s="19"/>
    </row>
    <row r="45" spans="1:12" ht="20.149999999999999" customHeight="1" thickBot="1">
      <c r="A45" s="392"/>
      <c r="B45" s="392"/>
      <c r="C45" s="392"/>
      <c r="D45" s="392"/>
      <c r="E45" s="392"/>
      <c r="F45" s="392"/>
      <c r="G45" s="392"/>
      <c r="H45" s="393"/>
      <c r="K45" s="19"/>
      <c r="L45" s="19"/>
    </row>
    <row r="46" spans="1:12" ht="20.149999999999999" customHeight="1" thickBot="1">
      <c r="A46" s="411" t="s">
        <v>261</v>
      </c>
      <c r="B46" s="416"/>
      <c r="C46" s="396"/>
      <c r="D46" s="396"/>
      <c r="E46" s="396"/>
      <c r="F46" s="396"/>
      <c r="G46" s="418"/>
      <c r="H46" s="433">
        <f>H27+H44</f>
        <v>52551556</v>
      </c>
      <c r="K46" s="19"/>
      <c r="L46" s="19"/>
    </row>
    <row r="47" spans="1:12" ht="24.75" customHeight="1">
      <c r="A47" s="1047"/>
      <c r="B47" s="1047"/>
      <c r="C47" s="1047"/>
      <c r="D47" s="1047"/>
      <c r="E47" s="1047"/>
      <c r="F47" s="1047"/>
      <c r="G47" s="420"/>
      <c r="H47" s="420"/>
      <c r="K47" s="19"/>
      <c r="L47" s="19"/>
    </row>
    <row r="48" spans="1:12" ht="25" customHeight="1">
      <c r="A48" s="671" t="s">
        <v>262</v>
      </c>
      <c r="B48" s="20"/>
      <c r="C48" s="20"/>
      <c r="D48" s="20"/>
      <c r="E48" s="20"/>
      <c r="F48" s="20"/>
      <c r="G48" s="20"/>
      <c r="H48" s="366"/>
    </row>
    <row r="49" spans="1:10" ht="25" customHeight="1">
      <c r="A49" s="671"/>
      <c r="B49" s="20"/>
      <c r="C49" s="20"/>
      <c r="D49" s="20"/>
      <c r="E49" s="20"/>
      <c r="F49" s="20"/>
      <c r="G49" s="20"/>
    </row>
    <row r="50" spans="1:10" ht="43.4" customHeight="1" thickBot="1">
      <c r="A50" s="1138" t="s">
        <v>263</v>
      </c>
      <c r="B50" s="1138"/>
      <c r="C50" s="20"/>
      <c r="D50" s="20"/>
      <c r="E50" s="20"/>
      <c r="F50" s="20"/>
      <c r="G50" s="20"/>
      <c r="H50" s="20"/>
    </row>
    <row r="51" spans="1:10" ht="44.5" customHeight="1" thickBot="1">
      <c r="A51" s="370" t="s">
        <v>264</v>
      </c>
      <c r="B51" s="370" t="s">
        <v>265</v>
      </c>
      <c r="C51" s="1139" t="s">
        <v>266</v>
      </c>
      <c r="D51" s="1140"/>
      <c r="E51" s="1139" t="s">
        <v>267</v>
      </c>
      <c r="F51" s="1140"/>
      <c r="G51" s="20"/>
      <c r="H51" s="20"/>
    </row>
    <row r="52" spans="1:10" ht="25" customHeight="1" thickBot="1">
      <c r="A52" s="371"/>
      <c r="B52" s="372"/>
      <c r="C52" s="690"/>
      <c r="D52" s="691"/>
      <c r="E52" s="690"/>
      <c r="F52" s="691"/>
    </row>
    <row r="53" spans="1:10" ht="25" customHeight="1" thickBot="1">
      <c r="A53" s="377" t="s">
        <v>149</v>
      </c>
      <c r="B53" s="373"/>
      <c r="C53" s="692"/>
      <c r="D53" s="693"/>
      <c r="E53" s="692"/>
      <c r="F53" s="693"/>
    </row>
    <row r="54" spans="1:10" ht="25" customHeight="1">
      <c r="A54" s="883" t="s">
        <v>807</v>
      </c>
      <c r="B54" s="1197">
        <v>400000</v>
      </c>
      <c r="C54" s="1343" t="s">
        <v>808</v>
      </c>
      <c r="D54" s="1200"/>
      <c r="E54" s="1199" t="s">
        <v>809</v>
      </c>
      <c r="F54" s="1200"/>
    </row>
    <row r="55" spans="1:10" ht="25" customHeight="1">
      <c r="A55" s="884"/>
      <c r="B55" s="877">
        <v>0</v>
      </c>
      <c r="C55" s="1201"/>
      <c r="D55" s="1202"/>
      <c r="E55" s="1201"/>
      <c r="F55" s="1202"/>
      <c r="J55" s="109"/>
    </row>
    <row r="56" spans="1:10" ht="25" customHeight="1">
      <c r="A56" s="884"/>
      <c r="B56" s="877">
        <v>0</v>
      </c>
      <c r="C56" s="1201"/>
      <c r="D56" s="1202"/>
      <c r="E56" s="1201"/>
      <c r="F56" s="1202"/>
      <c r="I56" s="149"/>
    </row>
    <row r="57" spans="1:10" ht="25" customHeight="1">
      <c r="A57" s="884"/>
      <c r="B57" s="877">
        <v>0</v>
      </c>
      <c r="C57" s="1201"/>
      <c r="D57" s="1202"/>
      <c r="E57" s="1201"/>
      <c r="F57" s="1202"/>
      <c r="I57" s="149"/>
    </row>
    <row r="58" spans="1:10" ht="25" customHeight="1">
      <c r="A58" s="884"/>
      <c r="B58" s="877">
        <v>0</v>
      </c>
      <c r="C58" s="1201"/>
      <c r="D58" s="1202"/>
      <c r="E58" s="1201"/>
      <c r="F58" s="1202"/>
      <c r="I58" s="149"/>
    </row>
    <row r="59" spans="1:10" ht="25" customHeight="1" thickBot="1">
      <c r="A59" s="749"/>
      <c r="B59" s="750">
        <v>0</v>
      </c>
      <c r="C59" s="1203"/>
      <c r="D59" s="1204"/>
      <c r="E59" s="1205"/>
      <c r="F59" s="1206"/>
      <c r="I59" s="149"/>
      <c r="J59" s="111"/>
    </row>
    <row r="60" spans="1:10" ht="25" customHeight="1" thickBot="1">
      <c r="A60" s="374" t="s">
        <v>268</v>
      </c>
      <c r="B60" s="375">
        <f>SUM(B54:B59)</f>
        <v>400000</v>
      </c>
      <c r="C60" s="1207"/>
      <c r="D60" s="1208"/>
      <c r="E60" s="1207"/>
      <c r="F60" s="1208"/>
      <c r="I60" s="421"/>
    </row>
    <row r="61" spans="1:10" ht="25" customHeight="1" thickBot="1">
      <c r="A61" s="376"/>
      <c r="B61" s="376"/>
      <c r="C61" s="694"/>
      <c r="D61" s="695"/>
      <c r="E61" s="694"/>
      <c r="F61" s="695"/>
      <c r="I61" s="149"/>
    </row>
    <row r="62" spans="1:10" ht="25" customHeight="1" thickBot="1">
      <c r="A62" s="377" t="s">
        <v>146</v>
      </c>
      <c r="B62" s="373"/>
      <c r="C62" s="692"/>
      <c r="D62" s="693"/>
      <c r="E62" s="692"/>
      <c r="F62" s="693"/>
      <c r="I62" s="149"/>
    </row>
    <row r="63" spans="1:10" ht="25" customHeight="1">
      <c r="A63" s="883" t="s">
        <v>725</v>
      </c>
      <c r="B63" s="1198">
        <v>100000</v>
      </c>
      <c r="C63" s="1199" t="s">
        <v>725</v>
      </c>
      <c r="D63" s="1200"/>
      <c r="E63" s="1199" t="s">
        <v>810</v>
      </c>
      <c r="F63" s="1200"/>
      <c r="I63" s="149"/>
    </row>
    <row r="64" spans="1:10" ht="25" customHeight="1">
      <c r="A64" s="884"/>
      <c r="B64" s="877">
        <v>0</v>
      </c>
      <c r="C64" s="1201"/>
      <c r="D64" s="1202"/>
      <c r="E64" s="1201"/>
      <c r="F64" s="1202"/>
      <c r="I64" s="149"/>
    </row>
    <row r="65" spans="1:9" ht="25" customHeight="1">
      <c r="A65" s="884"/>
      <c r="B65" s="877">
        <v>0</v>
      </c>
      <c r="C65" s="1201"/>
      <c r="D65" s="1202"/>
      <c r="E65" s="1201"/>
      <c r="F65" s="1202"/>
      <c r="I65" s="149"/>
    </row>
    <row r="66" spans="1:9" ht="25" customHeight="1">
      <c r="A66" s="884"/>
      <c r="B66" s="877">
        <v>0</v>
      </c>
      <c r="C66" s="1201"/>
      <c r="D66" s="1202"/>
      <c r="E66" s="1201"/>
      <c r="F66" s="1202"/>
      <c r="I66" s="149"/>
    </row>
    <row r="67" spans="1:9" ht="25" customHeight="1">
      <c r="A67" s="884"/>
      <c r="B67" s="877">
        <v>0</v>
      </c>
      <c r="C67" s="1201"/>
      <c r="D67" s="1202"/>
      <c r="E67" s="1201"/>
      <c r="F67" s="1202"/>
    </row>
    <row r="68" spans="1:9" ht="25" customHeight="1" thickBot="1">
      <c r="A68" s="749"/>
      <c r="B68" s="750">
        <v>0</v>
      </c>
      <c r="C68" s="1205"/>
      <c r="D68" s="1206"/>
      <c r="E68" s="1205"/>
      <c r="F68" s="1206"/>
    </row>
    <row r="69" spans="1:9" ht="25" customHeight="1" thickBot="1">
      <c r="A69" s="374" t="s">
        <v>269</v>
      </c>
      <c r="B69" s="375">
        <f>SUM(B63:B68)</f>
        <v>100000</v>
      </c>
      <c r="C69" s="1209"/>
      <c r="D69" s="1210"/>
      <c r="E69" s="1209"/>
      <c r="F69" s="1210"/>
    </row>
    <row r="70" spans="1:9" ht="25" customHeight="1" thickBot="1">
      <c r="A70" s="374" t="s">
        <v>270</v>
      </c>
      <c r="B70" s="375">
        <f>+B69+B60</f>
        <v>500000</v>
      </c>
      <c r="C70" s="1209"/>
      <c r="D70" s="1210"/>
      <c r="E70" s="1211"/>
      <c r="F70" s="1212"/>
    </row>
    <row r="71" spans="1:9" ht="25" customHeight="1"/>
    <row r="72" spans="1:9" ht="20.149999999999999" customHeight="1"/>
    <row r="73" spans="1:9" ht="20.149999999999999" customHeight="1"/>
    <row r="74" spans="1:9" ht="20.149999999999999" customHeight="1"/>
    <row r="75" spans="1:9" ht="20.149999999999999" customHeight="1"/>
    <row r="76" spans="1:9" ht="20.149999999999999" customHeight="1"/>
    <row r="77" spans="1:9" ht="20.149999999999999" customHeight="1"/>
    <row r="78" spans="1:9" ht="20.149999999999999" customHeight="1"/>
    <row r="79" spans="1:9" ht="20.149999999999999" customHeight="1"/>
    <row r="80" spans="1:9" ht="20.149999999999999" customHeight="1"/>
    <row r="81" ht="20.149999999999999" customHeight="1"/>
    <row r="82" ht="20.149999999999999" customHeight="1"/>
    <row r="83" ht="20.149999999999999"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5234375" defaultRowHeight="12.9"/>
  <cols>
    <col min="1" max="1" width="31.3046875" style="218" customWidth="1"/>
    <col min="2" max="2" width="100.3828125" style="218" customWidth="1"/>
    <col min="3" max="3" width="18.69140625" style="218" customWidth="1"/>
    <col min="4" max="4" width="25.69140625" style="218" customWidth="1"/>
    <col min="5" max="5" width="21.3828125" style="218" customWidth="1"/>
    <col min="6" max="6" width="6.84375" style="218" customWidth="1"/>
    <col min="7" max="7" width="9.15234375" style="218"/>
    <col min="8" max="8" width="59" style="218" customWidth="1"/>
    <col min="9" max="9" width="13.69140625" style="218" customWidth="1"/>
    <col min="10" max="10" width="12.69140625" style="218" bestFit="1" customWidth="1"/>
    <col min="11" max="11" width="14" style="218" customWidth="1"/>
    <col min="12" max="28" width="12.69140625" style="218" customWidth="1"/>
    <col min="29" max="29" width="11" style="218" customWidth="1"/>
    <col min="30" max="30" width="12.69140625" style="218" customWidth="1"/>
    <col min="31" max="31" width="12.3828125" style="218" customWidth="1"/>
    <col min="32" max="32" width="11.3828125" style="218" customWidth="1"/>
    <col min="33" max="33" width="2.3046875" style="218" customWidth="1"/>
    <col min="34" max="34" width="20.15234375" style="218" customWidth="1"/>
    <col min="35" max="35" width="6" style="549" customWidth="1"/>
    <col min="36" max="36" width="14.3828125" style="218" customWidth="1"/>
    <col min="37" max="37" width="13.69140625" style="218" customWidth="1"/>
    <col min="38" max="38" width="2.15234375" style="218" customWidth="1"/>
    <col min="39" max="40" width="9.15234375" style="218"/>
    <col min="41" max="41" width="11.3046875" style="218" customWidth="1"/>
    <col min="42" max="42" width="11.3828125" style="218" customWidth="1"/>
    <col min="43" max="43" width="11" style="218" customWidth="1"/>
    <col min="44" max="44" width="11.15234375" style="218" customWidth="1"/>
    <col min="45" max="16384" width="9.15234375" style="218"/>
  </cols>
  <sheetData>
    <row r="1" spans="1:47" s="37" customFormat="1" ht="24" customHeight="1">
      <c r="A1" s="368"/>
      <c r="B1" s="368"/>
      <c r="C1" s="368"/>
      <c r="D1" s="368"/>
      <c r="E1" s="1037" t="s">
        <v>271</v>
      </c>
      <c r="F1" s="368"/>
      <c r="AI1" s="24"/>
    </row>
    <row r="2" spans="1:47" s="37" customFormat="1" ht="24" customHeight="1">
      <c r="A2" s="368"/>
      <c r="B2" s="368"/>
      <c r="C2" s="368"/>
      <c r="D2" s="368"/>
      <c r="E2" s="368"/>
      <c r="F2" s="368"/>
      <c r="AI2" s="24"/>
    </row>
    <row r="3" spans="1:47" s="37" customFormat="1" ht="24" customHeight="1">
      <c r="A3" s="1129" t="s">
        <v>11</v>
      </c>
      <c r="B3" s="1129"/>
      <c r="C3" s="1129"/>
      <c r="D3" s="1129"/>
      <c r="E3" s="1129"/>
      <c r="F3" s="368"/>
    </row>
    <row r="4" spans="1:47" s="37" customFormat="1" ht="23.5" customHeight="1">
      <c r="A4" s="1129" t="s">
        <v>272</v>
      </c>
      <c r="B4" s="1129"/>
      <c r="C4" s="1129"/>
      <c r="D4" s="1129"/>
      <c r="E4" s="1129"/>
      <c r="F4" s="368"/>
    </row>
    <row r="5" spans="1:47" s="37" customFormat="1" ht="23.15" customHeight="1">
      <c r="A5" s="1128"/>
      <c r="B5" s="1128"/>
      <c r="C5" s="1128"/>
      <c r="D5" s="1128"/>
      <c r="E5" s="1128"/>
      <c r="F5" s="368"/>
    </row>
    <row r="6" spans="1:47" s="37" customFormat="1" ht="25" customHeight="1">
      <c r="A6" s="1132"/>
      <c r="B6" s="1132"/>
      <c r="C6" s="1132"/>
      <c r="D6" s="1132"/>
      <c r="E6" s="1132"/>
      <c r="F6" s="368"/>
    </row>
    <row r="7" spans="1:47" s="37" customFormat="1" ht="25" customHeight="1" thickBot="1">
      <c r="A7" s="1128" t="s">
        <v>223</v>
      </c>
      <c r="B7" s="1133" t="str">
        <f>'CHECK SHEET'!D7</f>
        <v>Hillsborough Community College</v>
      </c>
      <c r="C7" s="1133"/>
      <c r="D7" s="1133"/>
      <c r="E7" s="1133"/>
      <c r="F7" s="1043"/>
    </row>
    <row r="8" spans="1:47" s="37" customFormat="1" ht="25" customHeight="1">
      <c r="A8" s="1141"/>
      <c r="B8" s="1141"/>
      <c r="C8" s="1141"/>
      <c r="D8" s="1141"/>
      <c r="E8" s="1141"/>
    </row>
    <row r="9" spans="1:47" s="37" customFormat="1" ht="25" customHeight="1">
      <c r="A9" s="1142"/>
      <c r="B9" s="1143"/>
      <c r="C9" s="1143"/>
      <c r="D9" s="1143"/>
      <c r="E9" s="1143"/>
    </row>
    <row r="10" spans="1:47" s="37" customFormat="1" ht="42.65" customHeight="1">
      <c r="A10" s="1144" t="s">
        <v>273</v>
      </c>
      <c r="B10" s="1144"/>
      <c r="C10" s="1144"/>
      <c r="D10" s="1144"/>
      <c r="E10" s="1144"/>
    </row>
    <row r="11" spans="1:47" ht="2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5" customHeight="1">
      <c r="A14" s="885" t="s">
        <v>205</v>
      </c>
      <c r="B14" s="885" t="s">
        <v>133</v>
      </c>
      <c r="C14" s="886" t="s">
        <v>233</v>
      </c>
      <c r="D14" s="565">
        <v>0</v>
      </c>
      <c r="E14" s="565">
        <v>0</v>
      </c>
      <c r="AI14" s="218"/>
    </row>
    <row r="15" spans="1:47" ht="25" customHeight="1">
      <c r="A15" s="885" t="s">
        <v>205</v>
      </c>
      <c r="B15" s="885" t="s">
        <v>134</v>
      </c>
      <c r="C15" s="886" t="s">
        <v>234</v>
      </c>
      <c r="D15" s="565">
        <v>0</v>
      </c>
      <c r="E15" s="565">
        <v>0</v>
      </c>
      <c r="AI15" s="218"/>
    </row>
    <row r="16" spans="1:47" ht="25" customHeight="1">
      <c r="A16" s="885" t="s">
        <v>205</v>
      </c>
      <c r="B16" s="885" t="s">
        <v>82</v>
      </c>
      <c r="C16" s="886" t="s">
        <v>235</v>
      </c>
      <c r="D16" s="565">
        <v>0</v>
      </c>
      <c r="E16" s="565">
        <v>0</v>
      </c>
      <c r="AI16" s="218"/>
    </row>
    <row r="17" spans="1:46" ht="25" customHeight="1">
      <c r="A17" s="885" t="s">
        <v>205</v>
      </c>
      <c r="B17" s="885" t="s">
        <v>135</v>
      </c>
      <c r="C17" s="886" t="s">
        <v>236</v>
      </c>
      <c r="D17" s="566">
        <v>0</v>
      </c>
      <c r="E17" s="566">
        <v>0</v>
      </c>
      <c r="AI17" s="218"/>
    </row>
    <row r="18" spans="1:46" ht="25" customHeight="1" thickBot="1">
      <c r="A18" s="885" t="s">
        <v>205</v>
      </c>
      <c r="B18" s="885" t="s">
        <v>136</v>
      </c>
      <c r="C18" s="886">
        <v>40160</v>
      </c>
      <c r="D18" s="567">
        <v>0</v>
      </c>
      <c r="E18" s="567">
        <v>0</v>
      </c>
      <c r="AI18" s="218"/>
    </row>
    <row r="19" spans="1:46" ht="25" customHeight="1" thickBot="1">
      <c r="A19" s="541"/>
      <c r="B19" s="613"/>
      <c r="C19" s="614"/>
      <c r="D19" s="1213"/>
      <c r="E19" s="1214"/>
      <c r="AI19" s="218"/>
    </row>
    <row r="20" spans="1:46" ht="2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5" customHeight="1">
      <c r="A22" s="697" t="s">
        <v>220</v>
      </c>
      <c r="B22" s="615" t="s">
        <v>232</v>
      </c>
      <c r="C22" s="616">
        <v>40301</v>
      </c>
      <c r="D22" s="696">
        <v>0</v>
      </c>
      <c r="E22" s="696">
        <v>0</v>
      </c>
    </row>
    <row r="23" spans="1:46" s="215" customFormat="1" ht="25" customHeight="1">
      <c r="A23" s="885" t="s">
        <v>220</v>
      </c>
      <c r="B23" s="751" t="s">
        <v>133</v>
      </c>
      <c r="C23" s="775" t="s">
        <v>240</v>
      </c>
      <c r="D23" s="890">
        <v>0</v>
      </c>
      <c r="E23" s="890">
        <v>0</v>
      </c>
    </row>
    <row r="24" spans="1:46" s="215" customFormat="1" ht="25" customHeight="1">
      <c r="A24" s="885" t="s">
        <v>220</v>
      </c>
      <c r="B24" s="751" t="s">
        <v>134</v>
      </c>
      <c r="C24" s="775" t="s">
        <v>241</v>
      </c>
      <c r="D24" s="890">
        <v>0</v>
      </c>
      <c r="E24" s="890">
        <v>0</v>
      </c>
    </row>
    <row r="25" spans="1:46" s="215" customFormat="1" ht="25" customHeight="1">
      <c r="A25" s="885" t="s">
        <v>220</v>
      </c>
      <c r="B25" s="751" t="s">
        <v>82</v>
      </c>
      <c r="C25" s="775" t="s">
        <v>242</v>
      </c>
      <c r="D25" s="890">
        <v>0</v>
      </c>
      <c r="E25" s="890">
        <v>0</v>
      </c>
    </row>
    <row r="26" spans="1:46" s="215" customFormat="1" ht="25" customHeight="1">
      <c r="A26" s="885" t="s">
        <v>220</v>
      </c>
      <c r="B26" s="751" t="s">
        <v>135</v>
      </c>
      <c r="C26" s="775" t="s">
        <v>243</v>
      </c>
      <c r="D26" s="890">
        <v>0</v>
      </c>
      <c r="E26" s="890">
        <v>0</v>
      </c>
    </row>
    <row r="27" spans="1:46" s="215" customFormat="1" ht="25" customHeight="1" thickBot="1">
      <c r="A27" s="479" t="s">
        <v>220</v>
      </c>
      <c r="B27" s="615" t="s">
        <v>136</v>
      </c>
      <c r="C27" s="542">
        <v>40360</v>
      </c>
      <c r="D27" s="567">
        <v>0</v>
      </c>
      <c r="E27" s="568">
        <v>0</v>
      </c>
    </row>
    <row r="28" spans="1:46" ht="25" customHeight="1" thickBot="1">
      <c r="A28" s="617"/>
      <c r="B28" s="618"/>
      <c r="C28" s="617"/>
      <c r="D28" s="543"/>
      <c r="E28" s="619"/>
      <c r="AI28" s="218"/>
    </row>
    <row r="29" spans="1:46" ht="25" customHeight="1" thickBot="1">
      <c r="A29" s="698"/>
      <c r="B29" s="620" t="s">
        <v>237</v>
      </c>
      <c r="C29" s="544"/>
      <c r="D29" s="544"/>
      <c r="E29" s="621">
        <f>SUM(E22:E27)</f>
        <v>0</v>
      </c>
      <c r="AI29" s="218"/>
      <c r="AT29" s="545"/>
    </row>
    <row r="30" spans="1:46" ht="25" customHeight="1" thickBot="1">
      <c r="A30" s="544" t="s">
        <v>279</v>
      </c>
      <c r="B30" s="546"/>
      <c r="C30" s="547"/>
      <c r="D30" s="547"/>
      <c r="E30" s="548">
        <f>E20+E29</f>
        <v>0</v>
      </c>
      <c r="AI30" s="218"/>
    </row>
    <row r="31" spans="1:46" ht="25" customHeight="1">
      <c r="A31" s="535"/>
      <c r="B31" s="536"/>
      <c r="C31" s="536"/>
      <c r="D31" s="536"/>
      <c r="E31" s="536"/>
      <c r="AI31" s="218"/>
    </row>
    <row r="32" spans="1:46" ht="25" customHeight="1" thickBot="1">
      <c r="A32" s="604" t="s">
        <v>280</v>
      </c>
      <c r="B32" s="536"/>
      <c r="C32" s="536"/>
      <c r="D32" s="536"/>
      <c r="E32" s="536"/>
      <c r="AI32" s="218"/>
    </row>
    <row r="33" spans="1:46" ht="25" customHeight="1">
      <c r="A33" s="1048"/>
      <c r="B33" s="1049"/>
      <c r="C33" s="1049"/>
      <c r="D33" s="1049"/>
      <c r="E33" s="1050"/>
      <c r="AI33" s="218"/>
    </row>
    <row r="34" spans="1:46" ht="25" customHeight="1">
      <c r="A34" s="1051"/>
      <c r="B34" s="1052"/>
      <c r="C34" s="1052"/>
      <c r="D34" s="1052"/>
      <c r="E34" s="1053"/>
      <c r="AI34" s="218"/>
    </row>
    <row r="35" spans="1:46" s="545" customFormat="1" ht="25" customHeight="1">
      <c r="A35" s="1051"/>
      <c r="B35" s="1052"/>
      <c r="C35" s="1052"/>
      <c r="D35" s="1052"/>
      <c r="E35" s="1053"/>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5" customHeight="1">
      <c r="A36" s="1051"/>
      <c r="B36" s="1052"/>
      <c r="C36" s="1052"/>
      <c r="D36" s="1052"/>
      <c r="E36" s="1053"/>
      <c r="AI36" s="218"/>
    </row>
    <row r="37" spans="1:46" ht="25" customHeight="1" thickBot="1">
      <c r="A37" s="1054"/>
      <c r="B37" s="1055"/>
      <c r="C37" s="1055"/>
      <c r="D37" s="1055"/>
      <c r="E37" s="1056"/>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82"/>
  <sheetViews>
    <sheetView showGridLines="0" zoomScale="70" zoomScaleNormal="70" zoomScaleSheetLayoutView="70" zoomScalePageLayoutView="70" workbookViewId="0"/>
  </sheetViews>
  <sheetFormatPr defaultColWidth="9.15234375" defaultRowHeight="18.45"/>
  <cols>
    <col min="1" max="1" width="57" style="215" customWidth="1"/>
    <col min="2" max="2" width="1.3828125" style="215" customWidth="1"/>
    <col min="3" max="3" width="21.3046875" style="215" customWidth="1"/>
    <col min="4" max="4" width="9.15234375" style="215"/>
    <col min="5" max="5" width="49.3828125" style="215" customWidth="1"/>
    <col min="6" max="6" width="17" style="215" customWidth="1"/>
    <col min="7" max="7" width="25.3828125" style="215" customWidth="1"/>
    <col min="8" max="8" width="1.84375" style="215" customWidth="1"/>
    <col min="9" max="9" width="11.69140625" style="215" bestFit="1" customWidth="1"/>
    <col min="10" max="10" width="15.3828125" style="215" bestFit="1" customWidth="1"/>
    <col min="11" max="16384" width="9.15234375" style="215"/>
  </cols>
  <sheetData>
    <row r="1" spans="1:8" ht="26.15">
      <c r="A1" s="1145"/>
      <c r="B1" s="1145"/>
      <c r="C1" s="1145"/>
      <c r="D1" s="1145"/>
      <c r="E1" s="1145"/>
      <c r="F1" s="1145"/>
      <c r="G1" s="1146"/>
    </row>
    <row r="2" spans="1:8" ht="30" customHeight="1" thickBot="1">
      <c r="A2" s="1146" t="s">
        <v>183</v>
      </c>
      <c r="B2" s="1133" t="str">
        <f>'CHECK SHEET'!D7</f>
        <v>Hillsborough Community College</v>
      </c>
      <c r="C2" s="1133"/>
      <c r="D2" s="1133"/>
      <c r="E2" s="1133"/>
      <c r="F2" s="1133"/>
      <c r="G2" s="1147"/>
    </row>
    <row r="3" spans="1:8" ht="23.15" customHeight="1">
      <c r="A3" s="1129" t="s">
        <v>281</v>
      </c>
      <c r="B3" s="1129"/>
      <c r="C3" s="1129"/>
      <c r="D3" s="1129"/>
      <c r="E3" s="1129"/>
      <c r="F3" s="1129"/>
      <c r="G3" s="1129"/>
    </row>
    <row r="4" spans="1:8" ht="23.5" customHeight="1">
      <c r="A4" s="1129" t="s">
        <v>282</v>
      </c>
      <c r="B4" s="1129"/>
      <c r="C4" s="1129"/>
      <c r="D4" s="1129"/>
      <c r="E4" s="1129"/>
      <c r="F4" s="1129"/>
      <c r="G4" s="1129"/>
    </row>
    <row r="5" spans="1:8" ht="23.5" customHeight="1">
      <c r="A5" s="1129" t="s">
        <v>754</v>
      </c>
      <c r="B5" s="1129"/>
      <c r="C5" s="1129"/>
      <c r="D5" s="1129"/>
      <c r="E5" s="1129"/>
      <c r="F5" s="1129"/>
      <c r="G5" s="1129"/>
    </row>
    <row r="6" spans="1:8" ht="20.149999999999999" customHeight="1">
      <c r="A6" s="1148"/>
      <c r="B6" s="1148"/>
      <c r="C6" s="1148"/>
      <c r="D6" s="1148"/>
      <c r="E6" s="1148"/>
      <c r="F6" s="1148"/>
      <c r="G6" s="1148"/>
    </row>
    <row r="7" spans="1:8" ht="38.5" customHeight="1">
      <c r="A7" s="1149" t="s">
        <v>283</v>
      </c>
      <c r="B7" s="1149"/>
      <c r="C7" s="1149"/>
      <c r="D7" s="1149"/>
      <c r="E7" s="1149"/>
      <c r="F7" s="1149"/>
      <c r="G7" s="1149"/>
      <c r="H7" s="225"/>
    </row>
    <row r="8" spans="1:8" ht="20.149999999999999" customHeight="1">
      <c r="A8" s="224"/>
      <c r="B8" s="224"/>
      <c r="C8" s="224"/>
      <c r="D8" s="224"/>
      <c r="E8" s="224"/>
      <c r="F8" s="224"/>
      <c r="G8" s="224"/>
      <c r="H8" s="665"/>
    </row>
    <row r="9" spans="1:8" ht="76.400000000000006" customHeight="1">
      <c r="A9" s="645" t="s">
        <v>284</v>
      </c>
      <c r="B9" s="646" t="s">
        <v>285</v>
      </c>
      <c r="C9" s="646"/>
      <c r="D9" s="646"/>
      <c r="E9" s="646"/>
      <c r="F9" s="647" t="s">
        <v>275</v>
      </c>
      <c r="G9" s="648" t="s">
        <v>286</v>
      </c>
      <c r="H9" s="219"/>
    </row>
    <row r="10" spans="1:8" ht="20.149999999999999" customHeight="1">
      <c r="A10" s="666" t="s">
        <v>225</v>
      </c>
      <c r="B10" s="667"/>
      <c r="C10" s="667"/>
      <c r="D10" s="667"/>
      <c r="E10" s="667"/>
      <c r="F10" s="668"/>
      <c r="G10" s="669"/>
      <c r="H10" s="219"/>
    </row>
    <row r="11" spans="1:8" ht="20.149999999999999" customHeight="1">
      <c r="A11" s="625"/>
      <c r="B11" s="226"/>
      <c r="C11" s="226"/>
      <c r="D11" s="226"/>
      <c r="E11" s="226"/>
      <c r="F11" s="227"/>
      <c r="G11" s="228"/>
      <c r="H11" s="219"/>
    </row>
    <row r="12" spans="1:8" ht="20.149999999999999" customHeight="1">
      <c r="A12" s="626" t="s">
        <v>205</v>
      </c>
      <c r="B12" s="229"/>
      <c r="C12" s="229" t="s">
        <v>232</v>
      </c>
      <c r="D12" s="229"/>
      <c r="E12" s="229"/>
      <c r="F12" s="230">
        <v>40101</v>
      </c>
      <c r="G12" s="231">
        <f>+'EXHIBIT C'!H10+'EXHIBIT C(2)'!E13</f>
        <v>300000</v>
      </c>
      <c r="H12" s="219"/>
    </row>
    <row r="13" spans="1:8" ht="20.149999999999999" customHeight="1">
      <c r="A13" s="625" t="s">
        <v>205</v>
      </c>
      <c r="B13" s="226"/>
      <c r="C13" s="219" t="s">
        <v>133</v>
      </c>
      <c r="D13" s="226"/>
      <c r="E13" s="226"/>
      <c r="F13" s="232" t="s">
        <v>233</v>
      </c>
      <c r="G13" s="231">
        <f>+'EXHIBIT C'!H11+'EXHIBIT C(2)'!E14</f>
        <v>27375535</v>
      </c>
      <c r="H13" s="219"/>
    </row>
    <row r="14" spans="1:8" ht="20.149999999999999" customHeight="1">
      <c r="A14" s="625" t="s">
        <v>205</v>
      </c>
      <c r="B14" s="226"/>
      <c r="C14" s="226" t="s">
        <v>134</v>
      </c>
      <c r="D14" s="226"/>
      <c r="E14" s="226"/>
      <c r="F14" s="232" t="s">
        <v>234</v>
      </c>
      <c r="G14" s="649">
        <f>+'EXHIBIT C'!H12+'EXHIBIT C(2)'!E15</f>
        <v>12100000</v>
      </c>
      <c r="H14" s="219"/>
    </row>
    <row r="15" spans="1:8" ht="20.149999999999999" customHeight="1">
      <c r="A15" s="625" t="s">
        <v>205</v>
      </c>
      <c r="B15" s="226"/>
      <c r="C15" s="233" t="s">
        <v>287</v>
      </c>
      <c r="D15" s="226"/>
      <c r="E15" s="226"/>
      <c r="F15" s="232" t="s">
        <v>235</v>
      </c>
      <c r="G15" s="649">
        <f>+'EXHIBIT C'!H13+'EXHIBIT C(2)'!E16</f>
        <v>850703</v>
      </c>
      <c r="H15" s="219"/>
    </row>
    <row r="16" spans="1:8" ht="20.149999999999999" customHeight="1">
      <c r="A16" s="625" t="s">
        <v>205</v>
      </c>
      <c r="B16" s="226"/>
      <c r="C16" s="233" t="s">
        <v>288</v>
      </c>
      <c r="D16" s="226"/>
      <c r="E16" s="226"/>
      <c r="F16" s="232" t="s">
        <v>236</v>
      </c>
      <c r="G16" s="650">
        <f>+'EXHIBIT C'!H14+'EXHIBIT C(2)'!E17</f>
        <v>2449721</v>
      </c>
      <c r="H16" s="219"/>
    </row>
    <row r="17" spans="1:8" ht="20.149999999999999" customHeight="1">
      <c r="A17" s="625" t="s">
        <v>205</v>
      </c>
      <c r="B17" s="226"/>
      <c r="C17" s="219" t="s">
        <v>136</v>
      </c>
      <c r="D17" s="226"/>
      <c r="E17" s="226"/>
      <c r="F17" s="235">
        <v>40160</v>
      </c>
      <c r="G17" s="650">
        <f>+'EXHIBIT C'!H15+'EXHIBIT C(2)'!E18</f>
        <v>140000</v>
      </c>
      <c r="H17" s="219"/>
    </row>
    <row r="18" spans="1:8" ht="20.149999999999999" customHeight="1">
      <c r="A18" s="625"/>
      <c r="B18" s="226"/>
      <c r="C18" s="226"/>
      <c r="D18" s="226"/>
      <c r="E18" s="226"/>
      <c r="F18" s="232"/>
      <c r="G18" s="234"/>
      <c r="H18" s="219"/>
    </row>
    <row r="19" spans="1:8" ht="20.149999999999999" customHeight="1">
      <c r="A19" s="627" t="s">
        <v>289</v>
      </c>
      <c r="B19" s="226"/>
      <c r="C19" s="226"/>
      <c r="D19" s="226"/>
      <c r="E19" s="226"/>
      <c r="F19" s="232"/>
      <c r="G19" s="891">
        <f>SUM(G12:G17)</f>
        <v>43215959</v>
      </c>
      <c r="H19" s="219"/>
    </row>
    <row r="20" spans="1:8" ht="20.149999999999999" customHeight="1">
      <c r="A20" s="625"/>
      <c r="B20" s="226"/>
      <c r="C20" s="226"/>
      <c r="D20" s="226"/>
      <c r="E20" s="226"/>
      <c r="F20" s="232"/>
      <c r="G20" s="236"/>
      <c r="H20" s="219"/>
    </row>
    <row r="21" spans="1:8" ht="20.149999999999999" customHeight="1">
      <c r="A21" s="626" t="s">
        <v>220</v>
      </c>
      <c r="B21" s="229"/>
      <c r="C21" s="229" t="s">
        <v>232</v>
      </c>
      <c r="D21" s="229"/>
      <c r="E21" s="229"/>
      <c r="F21" s="230">
        <v>40301</v>
      </c>
      <c r="G21" s="237">
        <f>+'EXHIBIT C'!F19+'EXHIBIT C(2)'!E22</f>
        <v>0</v>
      </c>
      <c r="H21" s="662"/>
    </row>
    <row r="22" spans="1:8" ht="20.149999999999999" customHeight="1">
      <c r="A22" s="626" t="s">
        <v>220</v>
      </c>
      <c r="B22" s="226"/>
      <c r="C22" s="219" t="s">
        <v>133</v>
      </c>
      <c r="D22" s="226"/>
      <c r="E22" s="226"/>
      <c r="F22" s="232" t="s">
        <v>240</v>
      </c>
      <c r="G22" s="237">
        <f>+'EXHIBIT C'!F20+'EXHIBIT C(2)'!E23</f>
        <v>5645734</v>
      </c>
      <c r="H22" s="219"/>
    </row>
    <row r="23" spans="1:8" ht="20.149999999999999" customHeight="1">
      <c r="A23" s="626" t="s">
        <v>220</v>
      </c>
      <c r="B23" s="226"/>
      <c r="C23" s="226" t="s">
        <v>134</v>
      </c>
      <c r="D23" s="226"/>
      <c r="E23" s="226"/>
      <c r="F23" s="232" t="s">
        <v>241</v>
      </c>
      <c r="G23" s="242">
        <f>+'EXHIBIT C'!F21+'EXHIBIT C(2)'!E24</f>
        <v>2597240</v>
      </c>
      <c r="H23" s="219"/>
    </row>
    <row r="24" spans="1:8" ht="20.149999999999999" customHeight="1">
      <c r="A24" s="626" t="s">
        <v>220</v>
      </c>
      <c r="B24" s="226"/>
      <c r="C24" s="233" t="s">
        <v>287</v>
      </c>
      <c r="D24" s="226"/>
      <c r="E24" s="226"/>
      <c r="F24" s="232" t="s">
        <v>242</v>
      </c>
      <c r="G24" s="242">
        <f>+'EXHIBIT C'!F22+'EXHIBIT C(2)'!E25</f>
        <v>92287</v>
      </c>
      <c r="H24" s="219"/>
    </row>
    <row r="25" spans="1:8" ht="20.149999999999999" customHeight="1">
      <c r="A25" s="626" t="s">
        <v>220</v>
      </c>
      <c r="B25" s="226"/>
      <c r="C25" s="233" t="s">
        <v>288</v>
      </c>
      <c r="D25" s="226"/>
      <c r="E25" s="226"/>
      <c r="F25" s="232" t="s">
        <v>243</v>
      </c>
      <c r="G25" s="242">
        <f>+'EXHIBIT C'!F23+'EXHIBIT C(2)'!E26</f>
        <v>1000336</v>
      </c>
      <c r="H25" s="219"/>
    </row>
    <row r="26" spans="1:8" ht="20.149999999999999" customHeight="1">
      <c r="A26" s="626" t="s">
        <v>220</v>
      </c>
      <c r="B26" s="226"/>
      <c r="C26" s="219" t="s">
        <v>136</v>
      </c>
      <c r="D26" s="226"/>
      <c r="E26" s="226"/>
      <c r="F26" s="235">
        <v>40360</v>
      </c>
      <c r="G26" s="242">
        <f>+'EXHIBIT C'!F24+'EXHIBIT C(2)'!E27</f>
        <v>0</v>
      </c>
      <c r="H26" s="219"/>
    </row>
    <row r="27" spans="1:8" ht="20.149999999999999" customHeight="1">
      <c r="A27" s="625"/>
      <c r="B27" s="226"/>
      <c r="C27" s="226"/>
      <c r="D27" s="226"/>
      <c r="E27" s="226"/>
      <c r="F27" s="232"/>
      <c r="G27" s="238"/>
      <c r="H27" s="219"/>
    </row>
    <row r="28" spans="1:8" ht="20.149999999999999" customHeight="1">
      <c r="A28" s="627" t="s">
        <v>290</v>
      </c>
      <c r="B28" s="226"/>
      <c r="C28" s="226"/>
      <c r="D28" s="226"/>
      <c r="E28" s="226"/>
      <c r="F28" s="232"/>
      <c r="G28" s="892">
        <f>SUM(G21:G26)</f>
        <v>9335597</v>
      </c>
      <c r="H28" s="219"/>
    </row>
    <row r="29" spans="1:8" ht="20.149999999999999" customHeight="1">
      <c r="A29" s="625"/>
      <c r="B29" s="226"/>
      <c r="C29" s="226"/>
      <c r="D29" s="226"/>
      <c r="E29" s="226"/>
      <c r="F29" s="232"/>
      <c r="G29" s="239"/>
      <c r="H29" s="219"/>
    </row>
    <row r="30" spans="1:8" ht="20.149999999999999" customHeight="1">
      <c r="A30" s="625" t="s">
        <v>291</v>
      </c>
      <c r="B30" s="226"/>
      <c r="C30" s="1058" t="s">
        <v>251</v>
      </c>
      <c r="D30" s="1058"/>
      <c r="E30" s="1058"/>
      <c r="F30" s="232" t="s">
        <v>252</v>
      </c>
      <c r="G30" s="240">
        <f>'EXHIBIT C'!H32</f>
        <v>0</v>
      </c>
      <c r="H30" s="219"/>
    </row>
    <row r="31" spans="1:8" ht="20.149999999999999" customHeight="1">
      <c r="A31" s="625" t="s">
        <v>291</v>
      </c>
      <c r="B31" s="226"/>
      <c r="C31" s="219" t="s">
        <v>253</v>
      </c>
      <c r="D31" s="226"/>
      <c r="E31" s="226"/>
      <c r="F31" s="232" t="s">
        <v>254</v>
      </c>
      <c r="G31" s="240">
        <f>'EXHIBIT C'!H33</f>
        <v>0</v>
      </c>
      <c r="H31" s="219"/>
    </row>
    <row r="32" spans="1:8" ht="20.149999999999999" customHeight="1">
      <c r="A32" s="625" t="s">
        <v>292</v>
      </c>
      <c r="B32" s="226"/>
      <c r="C32" s="226" t="s">
        <v>251</v>
      </c>
      <c r="D32" s="226"/>
      <c r="E32" s="226"/>
      <c r="F32" s="232" t="s">
        <v>252</v>
      </c>
      <c r="G32" s="240">
        <f>'EXHIBIT C'!H34</f>
        <v>0</v>
      </c>
      <c r="H32" s="219"/>
    </row>
    <row r="33" spans="1:8" ht="20.149999999999999" customHeight="1">
      <c r="A33" s="625" t="s">
        <v>292</v>
      </c>
      <c r="B33" s="226"/>
      <c r="C33" s="219" t="s">
        <v>253</v>
      </c>
      <c r="D33" s="226"/>
      <c r="E33" s="226"/>
      <c r="F33" s="232" t="s">
        <v>254</v>
      </c>
      <c r="G33" s="240">
        <f>'EXHIBIT C'!H35</f>
        <v>0</v>
      </c>
      <c r="H33" s="219"/>
    </row>
    <row r="34" spans="1:8" ht="20.149999999999999" customHeight="1">
      <c r="A34" s="625"/>
      <c r="B34" s="226"/>
      <c r="C34" s="226"/>
      <c r="D34" s="226"/>
      <c r="E34" s="226"/>
      <c r="F34" s="232"/>
      <c r="G34" s="241"/>
      <c r="H34" s="219"/>
    </row>
    <row r="35" spans="1:8" ht="20.149999999999999" customHeight="1">
      <c r="A35" s="627" t="s">
        <v>293</v>
      </c>
      <c r="B35" s="226"/>
      <c r="C35" s="226"/>
      <c r="D35" s="226"/>
      <c r="E35" s="226"/>
      <c r="F35" s="232"/>
      <c r="G35" s="892">
        <f>SUM(G30:G33)</f>
        <v>0</v>
      </c>
      <c r="H35" s="219"/>
    </row>
    <row r="36" spans="1:8" ht="20.149999999999999" customHeight="1">
      <c r="A36" s="625"/>
      <c r="B36" s="226"/>
      <c r="C36" s="226"/>
      <c r="D36" s="226"/>
      <c r="E36" s="226"/>
      <c r="F36" s="232"/>
      <c r="G36" s="238"/>
      <c r="H36" s="219"/>
    </row>
    <row r="37" spans="1:8" ht="20.149999999999999" customHeight="1">
      <c r="A37" s="625" t="s">
        <v>294</v>
      </c>
      <c r="B37" s="226"/>
      <c r="C37" s="226" t="s">
        <v>251</v>
      </c>
      <c r="D37" s="226"/>
      <c r="E37" s="226"/>
      <c r="F37" s="232" t="s">
        <v>258</v>
      </c>
      <c r="G37" s="242">
        <f>'EXHIBIT C'!F39</f>
        <v>0</v>
      </c>
      <c r="H37" s="219"/>
    </row>
    <row r="38" spans="1:8" ht="20.149999999999999" customHeight="1">
      <c r="A38" s="625" t="s">
        <v>294</v>
      </c>
      <c r="B38" s="226"/>
      <c r="C38" s="1059" t="s">
        <v>253</v>
      </c>
      <c r="D38" s="1059"/>
      <c r="E38" s="1059"/>
      <c r="F38" s="232" t="s">
        <v>259</v>
      </c>
      <c r="G38" s="242">
        <f>'EXHIBIT C'!F40</f>
        <v>0</v>
      </c>
      <c r="H38" s="219"/>
    </row>
    <row r="39" spans="1:8" ht="20.149999999999999" customHeight="1">
      <c r="A39" s="625" t="s">
        <v>295</v>
      </c>
      <c r="B39" s="226"/>
      <c r="C39" s="226" t="s">
        <v>251</v>
      </c>
      <c r="D39" s="226"/>
      <c r="E39" s="226"/>
      <c r="F39" s="232" t="s">
        <v>258</v>
      </c>
      <c r="G39" s="242">
        <f>'EXHIBIT C'!F41</f>
        <v>0</v>
      </c>
      <c r="H39" s="219"/>
    </row>
    <row r="40" spans="1:8" ht="20.149999999999999" customHeight="1">
      <c r="A40" s="625" t="s">
        <v>295</v>
      </c>
      <c r="B40" s="226"/>
      <c r="C40" s="1059" t="s">
        <v>253</v>
      </c>
      <c r="D40" s="1059"/>
      <c r="E40" s="1059"/>
      <c r="F40" s="232" t="s">
        <v>259</v>
      </c>
      <c r="G40" s="242">
        <f>'EXHIBIT C'!F42</f>
        <v>0</v>
      </c>
      <c r="H40" s="219"/>
    </row>
    <row r="41" spans="1:8" ht="20.149999999999999" customHeight="1">
      <c r="A41" s="625"/>
      <c r="B41" s="226"/>
      <c r="C41" s="226"/>
      <c r="D41" s="226"/>
      <c r="E41" s="226"/>
      <c r="F41" s="232"/>
      <c r="G41" s="238"/>
      <c r="H41" s="219"/>
    </row>
    <row r="42" spans="1:8" ht="20.149999999999999" customHeight="1">
      <c r="A42" s="627" t="s">
        <v>296</v>
      </c>
      <c r="B42" s="226"/>
      <c r="C42" s="226"/>
      <c r="D42" s="226"/>
      <c r="E42" s="226"/>
      <c r="F42" s="232"/>
      <c r="G42" s="892">
        <f>SUM(G37:G41)</f>
        <v>0</v>
      </c>
      <c r="H42" s="219"/>
    </row>
    <row r="43" spans="1:8" ht="20.149999999999999" customHeight="1">
      <c r="A43" s="625"/>
      <c r="B43" s="226"/>
      <c r="C43" s="226"/>
      <c r="D43" s="226"/>
      <c r="E43" s="226"/>
      <c r="F43" s="232"/>
      <c r="G43" s="239"/>
      <c r="H43" s="219"/>
    </row>
    <row r="44" spans="1:8" ht="20.149999999999999" customHeight="1">
      <c r="A44" s="627" t="s">
        <v>297</v>
      </c>
      <c r="B44" s="226"/>
      <c r="C44" s="226"/>
      <c r="D44" s="226"/>
      <c r="E44" s="226"/>
      <c r="F44" s="232"/>
      <c r="G44" s="893">
        <f>G19+G28+G35+G42</f>
        <v>52551556</v>
      </c>
      <c r="H44" s="219"/>
    </row>
    <row r="45" spans="1:8" ht="20.149999999999999" customHeight="1">
      <c r="A45" s="625"/>
      <c r="B45" s="226"/>
      <c r="C45" s="226"/>
      <c r="D45" s="226"/>
      <c r="E45" s="226"/>
      <c r="F45" s="232"/>
      <c r="G45" s="238"/>
      <c r="H45" s="219"/>
    </row>
    <row r="46" spans="1:8" ht="20.149999999999999" customHeight="1">
      <c r="A46" s="625" t="s">
        <v>298</v>
      </c>
      <c r="B46" s="226"/>
      <c r="C46" s="226"/>
      <c r="D46" s="226"/>
      <c r="E46" s="226"/>
      <c r="F46" s="232" t="s">
        <v>299</v>
      </c>
      <c r="G46" s="569">
        <v>0</v>
      </c>
      <c r="H46" s="219"/>
    </row>
    <row r="47" spans="1:8" ht="20.149999999999999" customHeight="1">
      <c r="A47" s="625" t="s">
        <v>300</v>
      </c>
      <c r="B47" s="243"/>
      <c r="C47" s="243"/>
      <c r="D47" s="243"/>
      <c r="E47" s="243"/>
      <c r="F47" s="244" t="s">
        <v>301</v>
      </c>
      <c r="G47" s="569">
        <v>1504093</v>
      </c>
      <c r="H47" s="662"/>
    </row>
    <row r="48" spans="1:8" ht="20.149999999999999" customHeight="1">
      <c r="A48" s="625" t="s">
        <v>302</v>
      </c>
      <c r="B48" s="219"/>
      <c r="C48" s="243"/>
      <c r="D48" s="243"/>
      <c r="E48" s="243"/>
      <c r="F48" s="244" t="s">
        <v>303</v>
      </c>
      <c r="G48" s="569">
        <v>0</v>
      </c>
      <c r="H48" s="662"/>
    </row>
    <row r="49" spans="1:8" ht="20.149999999999999" customHeight="1">
      <c r="A49" s="625" t="s">
        <v>304</v>
      </c>
      <c r="B49" s="226"/>
      <c r="C49" s="226"/>
      <c r="D49" s="226"/>
      <c r="E49" s="226"/>
      <c r="F49" s="245" t="s">
        <v>305</v>
      </c>
      <c r="G49" s="569">
        <v>1165</v>
      </c>
      <c r="H49" s="219"/>
    </row>
    <row r="50" spans="1:8" ht="20.149999999999999" customHeight="1">
      <c r="A50" s="625" t="s">
        <v>306</v>
      </c>
      <c r="B50" s="226"/>
      <c r="C50" s="226"/>
      <c r="D50" s="226"/>
      <c r="E50" s="226"/>
      <c r="F50" s="245" t="s">
        <v>307</v>
      </c>
      <c r="G50" s="569">
        <v>2448123</v>
      </c>
      <c r="H50" s="219"/>
    </row>
    <row r="51" spans="1:8" ht="20.149999999999999" customHeight="1">
      <c r="A51" s="625" t="s">
        <v>308</v>
      </c>
      <c r="B51" s="226"/>
      <c r="C51" s="226"/>
      <c r="D51" s="226"/>
      <c r="E51" s="226"/>
      <c r="F51" s="230">
        <v>40450</v>
      </c>
      <c r="G51" s="569">
        <v>4000000</v>
      </c>
      <c r="H51" s="219"/>
    </row>
    <row r="52" spans="1:8" ht="20.149999999999999" customHeight="1">
      <c r="A52" s="625" t="s">
        <v>309</v>
      </c>
      <c r="B52" s="226"/>
      <c r="C52" s="226"/>
      <c r="D52" s="226"/>
      <c r="E52" s="226"/>
      <c r="F52" s="245" t="s">
        <v>310</v>
      </c>
      <c r="G52" s="569">
        <v>86000</v>
      </c>
      <c r="H52" s="219"/>
    </row>
    <row r="53" spans="1:8" ht="20.149999999999999" customHeight="1">
      <c r="A53" s="626" t="s">
        <v>311</v>
      </c>
      <c r="B53" s="229"/>
      <c r="C53" s="229"/>
      <c r="D53" s="229"/>
      <c r="E53" s="229"/>
      <c r="F53" s="244" t="s">
        <v>312</v>
      </c>
      <c r="G53" s="569">
        <v>0</v>
      </c>
      <c r="H53" s="219"/>
    </row>
    <row r="54" spans="1:8" ht="20.149999999999999" customHeight="1">
      <c r="A54" s="626" t="s">
        <v>313</v>
      </c>
      <c r="B54" s="229"/>
      <c r="C54" s="229"/>
      <c r="D54" s="229"/>
      <c r="E54" s="229"/>
      <c r="F54" s="245" t="s">
        <v>314</v>
      </c>
      <c r="G54" s="569">
        <v>0</v>
      </c>
      <c r="H54" s="219"/>
    </row>
    <row r="55" spans="1:8" ht="20.149999999999999" customHeight="1">
      <c r="A55" s="626" t="s">
        <v>315</v>
      </c>
      <c r="B55" s="229"/>
      <c r="C55" s="229"/>
      <c r="D55" s="229"/>
      <c r="E55" s="229"/>
      <c r="F55" s="244" t="s">
        <v>316</v>
      </c>
      <c r="G55" s="569">
        <v>770</v>
      </c>
      <c r="H55" s="219"/>
    </row>
    <row r="56" spans="1:8" ht="20.149999999999999" customHeight="1">
      <c r="A56" s="626" t="s">
        <v>317</v>
      </c>
      <c r="B56" s="229"/>
      <c r="C56" s="229"/>
      <c r="D56" s="229"/>
      <c r="E56" s="229"/>
      <c r="F56" s="245" t="s">
        <v>318</v>
      </c>
      <c r="G56" s="569">
        <v>0</v>
      </c>
      <c r="H56" s="219"/>
    </row>
    <row r="57" spans="1:8" ht="20.149999999999999" customHeight="1">
      <c r="A57" s="626" t="s">
        <v>319</v>
      </c>
      <c r="B57" s="229"/>
      <c r="C57" s="229"/>
      <c r="D57" s="229"/>
      <c r="E57" s="229"/>
      <c r="F57" s="245" t="s">
        <v>320</v>
      </c>
      <c r="G57" s="569">
        <v>0</v>
      </c>
      <c r="H57" s="219"/>
    </row>
    <row r="58" spans="1:8" ht="20.149999999999999" customHeight="1">
      <c r="A58" s="626" t="s">
        <v>321</v>
      </c>
      <c r="B58" s="229"/>
      <c r="C58" s="229"/>
      <c r="D58" s="229"/>
      <c r="E58" s="229"/>
      <c r="F58" s="246" t="s">
        <v>322</v>
      </c>
      <c r="G58" s="569">
        <v>2756006</v>
      </c>
      <c r="H58" s="219"/>
    </row>
    <row r="59" spans="1:8" ht="20.149999999999999" customHeight="1">
      <c r="A59" s="626" t="s">
        <v>323</v>
      </c>
      <c r="B59" s="229"/>
      <c r="C59" s="229"/>
      <c r="D59" s="229"/>
      <c r="E59" s="229"/>
      <c r="F59" s="245" t="s">
        <v>324</v>
      </c>
      <c r="G59" s="569">
        <v>-3015097</v>
      </c>
      <c r="H59" s="219"/>
    </row>
    <row r="60" spans="1:8" ht="20.149999999999999" customHeight="1">
      <c r="A60" s="626" t="s">
        <v>325</v>
      </c>
      <c r="B60" s="229"/>
      <c r="C60" s="229"/>
      <c r="D60" s="229"/>
      <c r="E60" s="229"/>
      <c r="F60" s="244" t="s">
        <v>326</v>
      </c>
      <c r="G60" s="569">
        <v>0</v>
      </c>
      <c r="H60" s="219"/>
    </row>
    <row r="61" spans="1:8" ht="20.149999999999999" customHeight="1">
      <c r="A61" s="626" t="s">
        <v>327</v>
      </c>
      <c r="B61" s="229"/>
      <c r="C61" s="229"/>
      <c r="D61" s="229"/>
      <c r="E61" s="229"/>
      <c r="F61" s="244" t="s">
        <v>328</v>
      </c>
      <c r="G61" s="569">
        <v>0</v>
      </c>
      <c r="H61" s="219"/>
    </row>
    <row r="62" spans="1:8" ht="20.149999999999999" customHeight="1">
      <c r="A62" s="625"/>
      <c r="B62" s="226"/>
      <c r="C62" s="226"/>
      <c r="D62" s="226"/>
      <c r="E62" s="226"/>
      <c r="F62" s="232"/>
      <c r="G62" s="894"/>
      <c r="H62" s="219"/>
    </row>
    <row r="63" spans="1:8" ht="20.149999999999999" customHeight="1">
      <c r="A63" s="627" t="s">
        <v>329</v>
      </c>
      <c r="B63" s="226"/>
      <c r="C63" s="226"/>
      <c r="D63" s="226"/>
      <c r="E63" s="226"/>
      <c r="F63" s="232"/>
      <c r="G63" s="895">
        <f>SUM(G44:G61)</f>
        <v>60332616</v>
      </c>
      <c r="H63" s="219"/>
    </row>
    <row r="64" spans="1:8" ht="20.149999999999999" customHeight="1">
      <c r="A64" s="625"/>
      <c r="B64" s="226"/>
      <c r="C64" s="226"/>
      <c r="D64" s="226"/>
      <c r="E64" s="226"/>
      <c r="F64" s="232"/>
      <c r="G64" s="238"/>
      <c r="H64" s="219"/>
    </row>
    <row r="65" spans="1:8" ht="20.149999999999999" customHeight="1">
      <c r="A65" s="1060" t="s">
        <v>330</v>
      </c>
      <c r="B65" s="1061"/>
      <c r="C65" s="1061"/>
      <c r="D65" s="1061"/>
      <c r="E65" s="1061"/>
      <c r="F65" s="1062"/>
      <c r="G65" s="896"/>
      <c r="H65" s="219"/>
    </row>
    <row r="66" spans="1:8" ht="20.149999999999999" customHeight="1">
      <c r="A66" s="625"/>
      <c r="B66" s="226"/>
      <c r="C66" s="226"/>
      <c r="D66" s="226"/>
      <c r="E66" s="226"/>
      <c r="F66" s="232"/>
      <c r="G66" s="238"/>
      <c r="H66" s="219"/>
    </row>
    <row r="67" spans="1:8" ht="20.149999999999999" customHeight="1">
      <c r="A67" s="625" t="s">
        <v>331</v>
      </c>
      <c r="B67" s="226"/>
      <c r="C67" s="226"/>
      <c r="D67" s="226"/>
      <c r="E67" s="226"/>
      <c r="F67" s="232" t="s">
        <v>332</v>
      </c>
      <c r="G67" s="569">
        <v>0</v>
      </c>
      <c r="H67" s="219"/>
    </row>
    <row r="68" spans="1:8" ht="20.149999999999999" customHeight="1">
      <c r="A68" s="625" t="s">
        <v>333</v>
      </c>
      <c r="B68" s="226"/>
      <c r="C68" s="226"/>
      <c r="D68" s="226"/>
      <c r="E68" s="226"/>
      <c r="F68" s="232" t="s">
        <v>334</v>
      </c>
      <c r="G68" s="569">
        <v>1000000</v>
      </c>
      <c r="H68" s="219"/>
    </row>
    <row r="69" spans="1:8" ht="20.149999999999999" customHeight="1">
      <c r="A69" s="625" t="s">
        <v>335</v>
      </c>
      <c r="B69" s="226"/>
      <c r="C69" s="226"/>
      <c r="D69" s="226"/>
      <c r="E69" s="226"/>
      <c r="F69" s="232" t="s">
        <v>336</v>
      </c>
      <c r="G69" s="569">
        <v>0</v>
      </c>
      <c r="H69" s="219"/>
    </row>
    <row r="70" spans="1:8" ht="20.149999999999999" customHeight="1">
      <c r="A70" s="625"/>
      <c r="B70" s="226"/>
      <c r="C70" s="226"/>
      <c r="D70" s="226"/>
      <c r="E70" s="226"/>
      <c r="F70" s="232"/>
      <c r="G70" s="894"/>
      <c r="H70" s="219"/>
    </row>
    <row r="71" spans="1:8" ht="20.149999999999999" customHeight="1">
      <c r="A71" s="627" t="s">
        <v>337</v>
      </c>
      <c r="B71" s="226"/>
      <c r="C71" s="226"/>
      <c r="D71" s="226"/>
      <c r="E71" s="226"/>
      <c r="F71" s="232"/>
      <c r="G71" s="276">
        <f>SUM(G67:G69)</f>
        <v>1000000</v>
      </c>
      <c r="H71" s="219"/>
    </row>
    <row r="72" spans="1:8" ht="20.149999999999999" customHeight="1">
      <c r="A72" s="897"/>
      <c r="B72" s="708"/>
      <c r="C72" s="708"/>
      <c r="D72" s="708"/>
      <c r="E72" s="708"/>
      <c r="F72" s="709"/>
      <c r="G72" s="898"/>
      <c r="H72" s="219"/>
    </row>
    <row r="73" spans="1:8" ht="20.149999999999999" customHeight="1">
      <c r="A73" s="1060" t="s">
        <v>338</v>
      </c>
      <c r="B73" s="1061"/>
      <c r="C73" s="1061"/>
      <c r="D73" s="1061"/>
      <c r="E73" s="1061"/>
      <c r="F73" s="1062"/>
      <c r="G73" s="776"/>
      <c r="H73" s="219"/>
    </row>
    <row r="74" spans="1:8" ht="20.149999999999999" customHeight="1">
      <c r="A74" s="625"/>
      <c r="B74" s="226"/>
      <c r="C74" s="226"/>
      <c r="D74" s="226"/>
      <c r="E74" s="226"/>
      <c r="F74" s="232"/>
      <c r="G74" s="247"/>
      <c r="H74" s="219"/>
    </row>
    <row r="75" spans="1:8" ht="20.149999999999999" customHeight="1">
      <c r="A75" s="625" t="s">
        <v>339</v>
      </c>
      <c r="B75" s="226"/>
      <c r="C75" s="226"/>
      <c r="D75" s="226"/>
      <c r="E75" s="226"/>
      <c r="F75" s="232" t="s">
        <v>340</v>
      </c>
      <c r="G75" s="651">
        <f>'CHECK SHEET'!D102</f>
        <v>62210734.112299994</v>
      </c>
      <c r="H75" s="219"/>
    </row>
    <row r="76" spans="1:8" ht="20.149999999999999" customHeight="1">
      <c r="A76" s="625" t="s">
        <v>798</v>
      </c>
      <c r="B76" s="226"/>
      <c r="C76" s="226"/>
      <c r="D76" s="226"/>
      <c r="E76" s="226"/>
      <c r="F76" s="235">
        <v>42130</v>
      </c>
      <c r="G76" s="652">
        <v>746406</v>
      </c>
      <c r="H76" s="219"/>
    </row>
    <row r="77" spans="1:8" ht="20.149999999999999" customHeight="1">
      <c r="A77" s="628" t="s">
        <v>341</v>
      </c>
      <c r="B77" s="629"/>
      <c r="C77" s="629"/>
      <c r="D77" s="629"/>
      <c r="E77" s="629"/>
      <c r="F77" s="248" t="s">
        <v>342</v>
      </c>
      <c r="G77" s="653">
        <v>1278358</v>
      </c>
      <c r="H77" s="219"/>
    </row>
    <row r="78" spans="1:8" ht="20.149999999999999" customHeight="1">
      <c r="A78" s="628" t="s">
        <v>343</v>
      </c>
      <c r="B78" s="629"/>
      <c r="C78" s="629"/>
      <c r="D78" s="629"/>
      <c r="E78" s="629"/>
      <c r="F78" s="248" t="s">
        <v>344</v>
      </c>
      <c r="G78" s="652">
        <v>0</v>
      </c>
      <c r="H78" s="219"/>
    </row>
    <row r="79" spans="1:8" ht="20.149999999999999" customHeight="1">
      <c r="A79" s="625" t="s">
        <v>345</v>
      </c>
      <c r="B79" s="226"/>
      <c r="C79" s="226"/>
      <c r="D79" s="226"/>
      <c r="E79" s="226"/>
      <c r="F79" s="232" t="s">
        <v>346</v>
      </c>
      <c r="G79" s="652">
        <v>0</v>
      </c>
      <c r="H79" s="219"/>
    </row>
    <row r="80" spans="1:8" ht="20.149999999999999" customHeight="1">
      <c r="A80" s="625" t="s">
        <v>347</v>
      </c>
      <c r="B80" s="226"/>
      <c r="C80" s="226"/>
      <c r="D80" s="226"/>
      <c r="E80" s="226"/>
      <c r="F80" s="232" t="s">
        <v>348</v>
      </c>
      <c r="G80" s="652">
        <v>901000</v>
      </c>
      <c r="H80" s="219"/>
    </row>
    <row r="81" spans="1:10" ht="20.149999999999999" customHeight="1">
      <c r="A81" s="625" t="s">
        <v>349</v>
      </c>
      <c r="B81" s="226"/>
      <c r="C81" s="226"/>
      <c r="D81" s="226"/>
      <c r="E81" s="226"/>
      <c r="F81" s="232" t="s">
        <v>350</v>
      </c>
      <c r="G81" s="651">
        <f>'CHECK SHEET'!D104</f>
        <v>12266869</v>
      </c>
      <c r="H81" s="219"/>
    </row>
    <row r="82" spans="1:10" ht="20.149999999999999" customHeight="1">
      <c r="A82" s="630" t="s">
        <v>351</v>
      </c>
      <c r="B82" s="631"/>
      <c r="C82" s="631"/>
      <c r="D82" s="631"/>
      <c r="E82" s="631"/>
      <c r="F82" s="247" t="s">
        <v>352</v>
      </c>
      <c r="G82" s="652">
        <v>0</v>
      </c>
      <c r="H82" s="219"/>
    </row>
    <row r="83" spans="1:10" ht="20.149999999999999" customHeight="1">
      <c r="A83" s="625" t="s">
        <v>353</v>
      </c>
      <c r="B83" s="226"/>
      <c r="C83" s="226"/>
      <c r="D83" s="226"/>
      <c r="E83" s="226"/>
      <c r="F83" s="232" t="s">
        <v>354</v>
      </c>
      <c r="G83" s="652">
        <v>0</v>
      </c>
      <c r="H83" s="219"/>
    </row>
    <row r="84" spans="1:10" ht="20.149999999999999" customHeight="1">
      <c r="A84" s="625"/>
      <c r="B84" s="226"/>
      <c r="C84" s="226"/>
      <c r="D84" s="226"/>
      <c r="E84" s="226"/>
      <c r="F84" s="232"/>
      <c r="G84" s="899"/>
      <c r="H84" s="219"/>
    </row>
    <row r="85" spans="1:10" ht="20.149999999999999" customHeight="1">
      <c r="A85" s="627" t="s">
        <v>355</v>
      </c>
      <c r="B85" s="226"/>
      <c r="C85" s="226"/>
      <c r="D85" s="226"/>
      <c r="E85" s="226"/>
      <c r="F85" s="232"/>
      <c r="G85" s="277">
        <f>SUM(G75:G83)</f>
        <v>77403367.112299994</v>
      </c>
      <c r="H85" s="219"/>
    </row>
    <row r="86" spans="1:10" ht="20.149999999999999" customHeight="1">
      <c r="A86" s="897"/>
      <c r="B86" s="708"/>
      <c r="C86" s="708"/>
      <c r="D86" s="708"/>
      <c r="E86" s="708"/>
      <c r="F86" s="709"/>
      <c r="G86" s="898"/>
      <c r="H86" s="219"/>
    </row>
    <row r="87" spans="1:10" ht="20.149999999999999" customHeight="1">
      <c r="A87" s="1063" t="s">
        <v>356</v>
      </c>
      <c r="B87" s="1064"/>
      <c r="C87" s="1064"/>
      <c r="D87" s="1064"/>
      <c r="E87" s="1064"/>
      <c r="F87" s="1065"/>
      <c r="G87" s="776"/>
      <c r="H87" s="219"/>
    </row>
    <row r="88" spans="1:10" ht="20.149999999999999" customHeight="1">
      <c r="A88" s="625"/>
      <c r="B88" s="226"/>
      <c r="C88" s="226"/>
      <c r="D88" s="226"/>
      <c r="E88" s="226"/>
      <c r="F88" s="232"/>
      <c r="G88" s="247"/>
      <c r="H88" s="219"/>
    </row>
    <row r="89" spans="1:10" ht="20.149999999999999" customHeight="1">
      <c r="A89" s="625" t="s">
        <v>357</v>
      </c>
      <c r="B89" s="226"/>
      <c r="C89" s="226"/>
      <c r="D89" s="226"/>
      <c r="E89" s="226"/>
      <c r="F89" s="232" t="s">
        <v>358</v>
      </c>
      <c r="G89" s="572">
        <v>0</v>
      </c>
      <c r="H89" s="219"/>
    </row>
    <row r="90" spans="1:10" ht="20.149999999999999" customHeight="1">
      <c r="A90" s="626" t="s">
        <v>359</v>
      </c>
      <c r="B90" s="229"/>
      <c r="C90" s="229"/>
      <c r="D90" s="229"/>
      <c r="E90" s="229"/>
      <c r="F90" s="1236">
        <v>43518</v>
      </c>
      <c r="G90" s="654">
        <v>0</v>
      </c>
      <c r="H90" s="219"/>
      <c r="J90" s="249"/>
    </row>
    <row r="91" spans="1:10" ht="20.149999999999999" customHeight="1">
      <c r="A91" s="626" t="s">
        <v>360</v>
      </c>
      <c r="B91" s="229"/>
      <c r="C91" s="229"/>
      <c r="D91" s="229"/>
      <c r="E91" s="229"/>
      <c r="F91" s="1236">
        <v>43519</v>
      </c>
      <c r="G91" s="654">
        <v>0</v>
      </c>
      <c r="H91" s="219"/>
    </row>
    <row r="92" spans="1:10" ht="20.149999999999999" customHeight="1">
      <c r="A92" s="626" t="s">
        <v>7</v>
      </c>
      <c r="B92" s="229"/>
      <c r="C92" s="229"/>
      <c r="D92" s="229"/>
      <c r="E92" s="229"/>
      <c r="F92" s="252">
        <v>43521</v>
      </c>
      <c r="G92" s="654">
        <v>0</v>
      </c>
      <c r="H92" s="219"/>
    </row>
    <row r="93" spans="1:10" ht="20.149999999999999" customHeight="1">
      <c r="A93" s="626" t="s">
        <v>8</v>
      </c>
      <c r="B93" s="229"/>
      <c r="C93" s="229"/>
      <c r="D93" s="229"/>
      <c r="E93" s="229"/>
      <c r="F93" s="252">
        <v>43526</v>
      </c>
      <c r="G93" s="654">
        <v>0</v>
      </c>
      <c r="H93" s="219"/>
    </row>
    <row r="94" spans="1:10" ht="20.149999999999999" customHeight="1">
      <c r="A94" s="625" t="s">
        <v>361</v>
      </c>
      <c r="B94" s="226"/>
      <c r="C94" s="226"/>
      <c r="D94" s="226"/>
      <c r="E94" s="226"/>
      <c r="F94" s="232" t="s">
        <v>362</v>
      </c>
      <c r="G94" s="569">
        <v>0</v>
      </c>
      <c r="H94" s="219"/>
    </row>
    <row r="95" spans="1:10" ht="20.149999999999999" customHeight="1">
      <c r="A95" s="752"/>
      <c r="B95" s="710"/>
      <c r="C95" s="710"/>
      <c r="D95" s="710"/>
      <c r="E95" s="710"/>
      <c r="F95" s="727"/>
      <c r="G95" s="899"/>
      <c r="H95" s="219"/>
    </row>
    <row r="96" spans="1:10" ht="20.149999999999999" customHeight="1">
      <c r="A96" s="627" t="s">
        <v>363</v>
      </c>
      <c r="B96" s="226"/>
      <c r="C96" s="226"/>
      <c r="D96" s="226"/>
      <c r="E96" s="226"/>
      <c r="F96" s="250"/>
      <c r="G96" s="900">
        <f>SUM(G89:G94)</f>
        <v>0</v>
      </c>
      <c r="H96" s="219"/>
    </row>
    <row r="97" spans="1:8" ht="20.149999999999999" customHeight="1">
      <c r="A97" s="625"/>
      <c r="B97" s="226"/>
      <c r="C97" s="226"/>
      <c r="D97" s="226"/>
      <c r="E97" s="226"/>
      <c r="F97" s="232"/>
      <c r="G97" s="251"/>
      <c r="H97" s="219"/>
    </row>
    <row r="98" spans="1:8" ht="20.149999999999999" customHeight="1">
      <c r="A98" s="1066" t="s">
        <v>364</v>
      </c>
      <c r="B98" s="1067"/>
      <c r="C98" s="1067"/>
      <c r="D98" s="1067"/>
      <c r="E98" s="1067"/>
      <c r="F98" s="1068"/>
      <c r="G98" s="901"/>
      <c r="H98" s="219"/>
    </row>
    <row r="99" spans="1:8" ht="20.149999999999999" customHeight="1">
      <c r="A99" s="625"/>
      <c r="B99" s="226"/>
      <c r="C99" s="226"/>
      <c r="D99" s="226"/>
      <c r="E99" s="226"/>
      <c r="F99" s="232"/>
      <c r="G99" s="251"/>
      <c r="H99" s="219"/>
    </row>
    <row r="100" spans="1:8" ht="20.149999999999999" customHeight="1">
      <c r="A100" s="625" t="s">
        <v>365</v>
      </c>
      <c r="B100" s="226"/>
      <c r="C100" s="226"/>
      <c r="D100" s="226"/>
      <c r="E100" s="226"/>
      <c r="F100" s="232" t="s">
        <v>366</v>
      </c>
      <c r="G100" s="572">
        <v>0</v>
      </c>
      <c r="H100" s="219"/>
    </row>
    <row r="101" spans="1:8" ht="20.149999999999999" customHeight="1">
      <c r="A101" s="625" t="s">
        <v>367</v>
      </c>
      <c r="B101" s="226"/>
      <c r="C101" s="226"/>
      <c r="D101" s="226"/>
      <c r="E101" s="226"/>
      <c r="F101" s="232" t="s">
        <v>368</v>
      </c>
      <c r="G101" s="570">
        <v>0</v>
      </c>
      <c r="H101" s="219"/>
    </row>
    <row r="102" spans="1:8" ht="20.149999999999999" customHeight="1">
      <c r="A102" s="626" t="s">
        <v>369</v>
      </c>
      <c r="B102" s="229"/>
      <c r="C102" s="229"/>
      <c r="D102" s="229"/>
      <c r="E102" s="229"/>
      <c r="F102" s="252">
        <v>44400</v>
      </c>
      <c r="G102" s="571">
        <v>0</v>
      </c>
      <c r="H102" s="219"/>
    </row>
    <row r="103" spans="1:8" ht="20.149999999999999" customHeight="1">
      <c r="A103" s="625" t="s">
        <v>370</v>
      </c>
      <c r="B103" s="226"/>
      <c r="C103" s="226"/>
      <c r="D103" s="226"/>
      <c r="E103" s="226"/>
      <c r="F103" s="232" t="s">
        <v>371</v>
      </c>
      <c r="G103" s="570">
        <v>0</v>
      </c>
      <c r="H103" s="219"/>
    </row>
    <row r="104" spans="1:8" ht="20.149999999999999" customHeight="1">
      <c r="A104" s="625"/>
      <c r="B104" s="226"/>
      <c r="C104" s="226"/>
      <c r="D104" s="226"/>
      <c r="E104" s="226"/>
      <c r="F104" s="232"/>
      <c r="G104" s="902"/>
      <c r="H104" s="219"/>
    </row>
    <row r="105" spans="1:8" ht="20.149999999999999" customHeight="1">
      <c r="A105" s="627" t="s">
        <v>372</v>
      </c>
      <c r="B105" s="226"/>
      <c r="C105" s="226"/>
      <c r="D105" s="226"/>
      <c r="E105" s="226"/>
      <c r="F105" s="232"/>
      <c r="G105" s="900">
        <f>SUM(G100:G103)</f>
        <v>0</v>
      </c>
      <c r="H105" s="219"/>
    </row>
    <row r="106" spans="1:8" ht="20.149999999999999" customHeight="1">
      <c r="A106" s="625"/>
      <c r="B106" s="226"/>
      <c r="C106" s="226"/>
      <c r="D106" s="226"/>
      <c r="E106" s="226"/>
      <c r="F106" s="232"/>
      <c r="G106" s="251"/>
      <c r="H106" s="219"/>
    </row>
    <row r="107" spans="1:8" ht="20.149999999999999" customHeight="1">
      <c r="A107" s="1060" t="s">
        <v>373</v>
      </c>
      <c r="B107" s="1061"/>
      <c r="C107" s="1061"/>
      <c r="D107" s="1061"/>
      <c r="E107" s="1061"/>
      <c r="F107" s="1062"/>
      <c r="G107" s="903"/>
      <c r="H107" s="219"/>
    </row>
    <row r="108" spans="1:8" ht="20.149999999999999" customHeight="1">
      <c r="A108" s="625"/>
      <c r="B108" s="226"/>
      <c r="C108" s="226"/>
      <c r="D108" s="226"/>
      <c r="E108" s="226"/>
      <c r="F108" s="232"/>
      <c r="G108" s="251"/>
      <c r="H108" s="219"/>
    </row>
    <row r="109" spans="1:8" ht="20.149999999999999" customHeight="1">
      <c r="A109" s="625" t="s">
        <v>374</v>
      </c>
      <c r="B109" s="226"/>
      <c r="C109" s="226"/>
      <c r="D109" s="226"/>
      <c r="E109" s="226"/>
      <c r="F109" s="232" t="s">
        <v>375</v>
      </c>
      <c r="G109" s="572">
        <v>0</v>
      </c>
      <c r="H109" s="219"/>
    </row>
    <row r="110" spans="1:8" ht="20.149999999999999" customHeight="1">
      <c r="A110" s="625" t="s">
        <v>376</v>
      </c>
      <c r="B110" s="226"/>
      <c r="C110" s="226"/>
      <c r="D110" s="226"/>
      <c r="E110" s="226"/>
      <c r="F110" s="232" t="s">
        <v>377</v>
      </c>
      <c r="G110" s="570">
        <v>1188636</v>
      </c>
      <c r="H110" s="219"/>
    </row>
    <row r="111" spans="1:8" ht="20.149999999999999" customHeight="1">
      <c r="A111" s="625" t="s">
        <v>378</v>
      </c>
      <c r="B111" s="226"/>
      <c r="C111" s="226"/>
      <c r="D111" s="226"/>
      <c r="E111" s="226"/>
      <c r="F111" s="232" t="s">
        <v>379</v>
      </c>
      <c r="G111" s="570">
        <v>205000</v>
      </c>
      <c r="H111" s="219"/>
    </row>
    <row r="112" spans="1:8" ht="20.149999999999999" customHeight="1">
      <c r="A112" s="625" t="s">
        <v>380</v>
      </c>
      <c r="B112" s="226"/>
      <c r="C112" s="226"/>
      <c r="D112" s="226"/>
      <c r="E112" s="226"/>
      <c r="F112" s="232" t="s">
        <v>381</v>
      </c>
      <c r="G112" s="570">
        <v>0</v>
      </c>
      <c r="H112" s="219"/>
    </row>
    <row r="113" spans="1:8" ht="20.149999999999999" customHeight="1">
      <c r="A113" s="625" t="s">
        <v>382</v>
      </c>
      <c r="B113" s="226"/>
      <c r="C113" s="226"/>
      <c r="D113" s="226"/>
      <c r="E113" s="226"/>
      <c r="F113" s="232" t="s">
        <v>383</v>
      </c>
      <c r="G113" s="1336">
        <v>0</v>
      </c>
      <c r="H113" s="219"/>
    </row>
    <row r="114" spans="1:8" ht="20.149999999999999" customHeight="1">
      <c r="A114" s="625"/>
      <c r="B114" s="226"/>
      <c r="C114" s="226"/>
      <c r="D114" s="226"/>
      <c r="E114" s="226"/>
      <c r="F114" s="232"/>
      <c r="G114" s="902"/>
      <c r="H114" s="219"/>
    </row>
    <row r="115" spans="1:8" ht="20.149999999999999" customHeight="1">
      <c r="A115" s="904" t="s">
        <v>384</v>
      </c>
      <c r="B115" s="905"/>
      <c r="C115" s="905"/>
      <c r="D115" s="905"/>
      <c r="E115" s="905"/>
      <c r="F115" s="906"/>
      <c r="G115" s="900">
        <f>SUM(G109:G113)</f>
        <v>1393636</v>
      </c>
      <c r="H115" s="219"/>
    </row>
    <row r="116" spans="1:8" ht="20.149999999999999" customHeight="1">
      <c r="A116" s="625"/>
      <c r="B116" s="226"/>
      <c r="C116" s="226"/>
      <c r="D116" s="226"/>
      <c r="E116" s="226"/>
      <c r="F116" s="632"/>
      <c r="G116" s="633"/>
      <c r="H116" s="219"/>
    </row>
    <row r="117" spans="1:8" ht="20.149999999999999" customHeight="1">
      <c r="A117" s="907" t="s">
        <v>385</v>
      </c>
      <c r="B117" s="711"/>
      <c r="C117" s="711"/>
      <c r="D117" s="711"/>
      <c r="E117" s="711"/>
      <c r="F117" s="712" t="s">
        <v>386</v>
      </c>
      <c r="G117" s="908">
        <v>0</v>
      </c>
      <c r="H117" s="219"/>
    </row>
    <row r="118" spans="1:8" ht="20.149999999999999" customHeight="1">
      <c r="A118" s="634"/>
      <c r="B118" s="219"/>
      <c r="C118" s="219"/>
      <c r="D118" s="219"/>
      <c r="E118" s="219"/>
      <c r="F118" s="253"/>
      <c r="G118" s="254"/>
      <c r="H118" s="219"/>
    </row>
    <row r="119" spans="1:8" ht="20.149999999999999" customHeight="1">
      <c r="A119" s="627" t="s">
        <v>387</v>
      </c>
      <c r="B119" s="219"/>
      <c r="C119" s="226"/>
      <c r="D119" s="226"/>
      <c r="E119" s="219"/>
      <c r="F119" s="253"/>
      <c r="G119" s="900">
        <f>G117</f>
        <v>0</v>
      </c>
      <c r="H119" s="219"/>
    </row>
    <row r="120" spans="1:8" ht="20.149999999999999" customHeight="1">
      <c r="A120" s="634"/>
      <c r="B120" s="219"/>
      <c r="C120" s="219"/>
      <c r="D120" s="219"/>
      <c r="E120" s="219"/>
      <c r="F120" s="253"/>
      <c r="G120" s="251"/>
      <c r="H120" s="219"/>
    </row>
    <row r="121" spans="1:8" ht="20.149999999999999" customHeight="1">
      <c r="A121" s="1066" t="s">
        <v>388</v>
      </c>
      <c r="B121" s="1067"/>
      <c r="C121" s="1067"/>
      <c r="D121" s="1067"/>
      <c r="E121" s="1067"/>
      <c r="F121" s="1068"/>
      <c r="G121" s="901"/>
      <c r="H121" s="219"/>
    </row>
    <row r="122" spans="1:8" ht="20.149999999999999" customHeight="1">
      <c r="A122" s="625"/>
      <c r="B122" s="226"/>
      <c r="C122" s="226"/>
      <c r="D122" s="226"/>
      <c r="E122" s="226"/>
      <c r="F122" s="232"/>
      <c r="G122" s="251"/>
      <c r="H122" s="219"/>
    </row>
    <row r="123" spans="1:8" ht="20.149999999999999" customHeight="1">
      <c r="A123" s="625" t="s">
        <v>389</v>
      </c>
      <c r="B123" s="226"/>
      <c r="C123" s="226"/>
      <c r="D123" s="226"/>
      <c r="E123" s="226"/>
      <c r="F123" s="232" t="s">
        <v>390</v>
      </c>
      <c r="G123" s="572">
        <v>35000</v>
      </c>
      <c r="H123" s="219"/>
    </row>
    <row r="124" spans="1:8" ht="20.149999999999999" customHeight="1">
      <c r="A124" s="625" t="s">
        <v>391</v>
      </c>
      <c r="B124" s="226"/>
      <c r="C124" s="226"/>
      <c r="D124" s="226"/>
      <c r="E124" s="226"/>
      <c r="F124" s="232" t="s">
        <v>392</v>
      </c>
      <c r="G124" s="570">
        <v>0</v>
      </c>
      <c r="H124" s="219"/>
    </row>
    <row r="125" spans="1:8" ht="20.149999999999999" customHeight="1">
      <c r="A125" s="625" t="s">
        <v>393</v>
      </c>
      <c r="B125" s="226"/>
      <c r="C125" s="226"/>
      <c r="D125" s="226"/>
      <c r="E125" s="226"/>
      <c r="F125" s="232" t="s">
        <v>394</v>
      </c>
      <c r="G125" s="570">
        <v>5804</v>
      </c>
      <c r="H125" s="219"/>
    </row>
    <row r="126" spans="1:8" ht="20.149999999999999" customHeight="1">
      <c r="A126" s="625" t="s">
        <v>395</v>
      </c>
      <c r="B126" s="226"/>
      <c r="C126" s="226"/>
      <c r="D126" s="226"/>
      <c r="E126" s="226"/>
      <c r="F126" s="232" t="s">
        <v>396</v>
      </c>
      <c r="G126" s="570">
        <v>1052186</v>
      </c>
      <c r="H126" s="219"/>
    </row>
    <row r="127" spans="1:8" ht="20.149999999999999" customHeight="1">
      <c r="A127" s="625"/>
      <c r="B127" s="226"/>
      <c r="C127" s="226"/>
      <c r="D127" s="226"/>
      <c r="E127" s="226"/>
      <c r="F127" s="232"/>
      <c r="G127" s="902"/>
      <c r="H127" s="219"/>
    </row>
    <row r="128" spans="1:8" ht="20.149999999999999" customHeight="1">
      <c r="A128" s="627" t="s">
        <v>397</v>
      </c>
      <c r="B128" s="226"/>
      <c r="C128" s="226"/>
      <c r="D128" s="226"/>
      <c r="E128" s="226"/>
      <c r="F128" s="232"/>
      <c r="G128" s="900">
        <f>SUM(G123:G126)</f>
        <v>1092990</v>
      </c>
      <c r="H128" s="219"/>
    </row>
    <row r="129" spans="1:8" ht="20.149999999999999" customHeight="1">
      <c r="A129" s="625"/>
      <c r="B129" s="226"/>
      <c r="C129" s="226"/>
      <c r="D129" s="226"/>
      <c r="E129" s="226"/>
      <c r="F129" s="232"/>
      <c r="G129" s="251"/>
      <c r="H129" s="219"/>
    </row>
    <row r="130" spans="1:8" ht="20.149999999999999" customHeight="1">
      <c r="A130" s="1060" t="s">
        <v>398</v>
      </c>
      <c r="B130" s="1061"/>
      <c r="C130" s="1061"/>
      <c r="D130" s="1061"/>
      <c r="E130" s="1061"/>
      <c r="F130" s="1062"/>
      <c r="G130" s="903"/>
      <c r="H130" s="219"/>
    </row>
    <row r="131" spans="1:8" ht="20.149999999999999" customHeight="1">
      <c r="A131" s="625"/>
      <c r="B131" s="226"/>
      <c r="C131" s="226"/>
      <c r="D131" s="226"/>
      <c r="E131" s="226"/>
      <c r="F131" s="232"/>
      <c r="G131" s="251"/>
      <c r="H131" s="219"/>
    </row>
    <row r="132" spans="1:8" ht="20.149999999999999" customHeight="1">
      <c r="A132" s="625" t="s">
        <v>399</v>
      </c>
      <c r="B132" s="226"/>
      <c r="C132" s="226"/>
      <c r="D132" s="635"/>
      <c r="E132" s="636"/>
      <c r="F132" s="248" t="s">
        <v>400</v>
      </c>
      <c r="G132" s="572">
        <v>0</v>
      </c>
      <c r="H132" s="219"/>
    </row>
    <row r="133" spans="1:8" ht="20.149999999999999" customHeight="1">
      <c r="A133" s="625" t="s">
        <v>401</v>
      </c>
      <c r="B133" s="226"/>
      <c r="C133" s="226"/>
      <c r="D133" s="635"/>
      <c r="E133" s="636"/>
      <c r="F133" s="248" t="s">
        <v>402</v>
      </c>
      <c r="G133" s="570">
        <v>0</v>
      </c>
      <c r="H133" s="219"/>
    </row>
    <row r="134" spans="1:8" ht="20.149999999999999" customHeight="1">
      <c r="A134" s="626" t="s">
        <v>403</v>
      </c>
      <c r="B134" s="229"/>
      <c r="C134" s="229"/>
      <c r="D134" s="637"/>
      <c r="E134" s="243"/>
      <c r="F134" s="255">
        <v>49230</v>
      </c>
      <c r="G134" s="571">
        <v>100000</v>
      </c>
      <c r="H134" s="219"/>
    </row>
    <row r="135" spans="1:8" ht="20.149999999999999" customHeight="1">
      <c r="A135" s="626" t="s">
        <v>404</v>
      </c>
      <c r="B135" s="229"/>
      <c r="C135" s="229"/>
      <c r="D135" s="637"/>
      <c r="E135" s="243"/>
      <c r="F135" s="255">
        <v>49240</v>
      </c>
      <c r="G135" s="570">
        <v>0</v>
      </c>
      <c r="H135" s="219"/>
    </row>
    <row r="136" spans="1:8" ht="20.149999999999999" customHeight="1">
      <c r="A136" s="625" t="s">
        <v>405</v>
      </c>
      <c r="B136" s="226"/>
      <c r="C136" s="226"/>
      <c r="D136" s="226"/>
      <c r="E136" s="226"/>
      <c r="F136" s="232" t="s">
        <v>406</v>
      </c>
      <c r="G136" s="570">
        <v>0</v>
      </c>
      <c r="H136" s="219"/>
    </row>
    <row r="137" spans="1:8" ht="20.149999999999999" customHeight="1">
      <c r="A137" s="625" t="s">
        <v>407</v>
      </c>
      <c r="B137" s="226"/>
      <c r="C137" s="226"/>
      <c r="D137" s="226"/>
      <c r="E137" s="226"/>
      <c r="F137" s="235">
        <v>49520</v>
      </c>
      <c r="G137" s="570">
        <v>0</v>
      </c>
      <c r="H137" s="219"/>
    </row>
    <row r="138" spans="1:8" ht="20.149999999999999" customHeight="1">
      <c r="A138" s="1253" t="s">
        <v>734</v>
      </c>
      <c r="B138" s="226"/>
      <c r="C138" s="226"/>
      <c r="D138" s="226"/>
      <c r="E138" s="226"/>
      <c r="F138" s="1254" t="s">
        <v>733</v>
      </c>
      <c r="G138" s="570">
        <v>2000000</v>
      </c>
      <c r="H138" s="219"/>
    </row>
    <row r="139" spans="1:8" ht="20.149999999999999" customHeight="1">
      <c r="A139" s="625" t="s">
        <v>408</v>
      </c>
      <c r="B139" s="226"/>
      <c r="C139" s="226"/>
      <c r="D139" s="226"/>
      <c r="E139" s="226"/>
      <c r="F139" s="232" t="s">
        <v>409</v>
      </c>
      <c r="G139" s="570">
        <v>0</v>
      </c>
      <c r="H139" s="219"/>
    </row>
    <row r="140" spans="1:8" ht="20.149999999999999" customHeight="1">
      <c r="A140" s="625" t="s">
        <v>410</v>
      </c>
      <c r="B140" s="226"/>
      <c r="C140" s="226"/>
      <c r="D140" s="226"/>
      <c r="E140" s="226"/>
      <c r="F140" s="232" t="s">
        <v>411</v>
      </c>
      <c r="G140" s="570">
        <v>0</v>
      </c>
      <c r="H140" s="219"/>
    </row>
    <row r="141" spans="1:8" ht="20.149999999999999" customHeight="1">
      <c r="A141" s="625"/>
      <c r="B141" s="226"/>
      <c r="C141" s="226"/>
      <c r="D141" s="226"/>
      <c r="E141" s="226"/>
      <c r="F141" s="232"/>
      <c r="G141" s="902"/>
      <c r="H141" s="219"/>
    </row>
    <row r="142" spans="1:8" ht="20.149999999999999" customHeight="1">
      <c r="A142" s="627" t="s">
        <v>412</v>
      </c>
      <c r="B142" s="226"/>
      <c r="C142" s="226"/>
      <c r="D142" s="226"/>
      <c r="E142" s="226"/>
      <c r="F142" s="232"/>
      <c r="G142" s="900">
        <f>SUM(G132:G140)</f>
        <v>2100000</v>
      </c>
      <c r="H142" s="219"/>
    </row>
    <row r="143" spans="1:8" ht="20.149999999999999" customHeight="1">
      <c r="A143" s="625"/>
      <c r="B143" s="226"/>
      <c r="C143" s="226"/>
      <c r="D143" s="226"/>
      <c r="E143" s="226"/>
      <c r="F143" s="232"/>
      <c r="G143" s="251"/>
      <c r="H143" s="219"/>
    </row>
    <row r="144" spans="1:8" ht="20.149999999999999" customHeight="1" thickBot="1">
      <c r="A144" s="657" t="s">
        <v>413</v>
      </c>
      <c r="B144" s="658"/>
      <c r="C144" s="658"/>
      <c r="D144" s="658"/>
      <c r="E144" s="658"/>
      <c r="F144" s="659"/>
      <c r="G144" s="661">
        <f>G63+G71+G85+G96+G105+G115+G119+G128+G142</f>
        <v>143322609.11229998</v>
      </c>
      <c r="H144" s="219"/>
    </row>
    <row r="145" spans="1:8" ht="20.149999999999999" customHeight="1" thickTop="1">
      <c r="A145" s="897"/>
      <c r="B145" s="708"/>
      <c r="C145" s="708"/>
      <c r="D145" s="708"/>
      <c r="E145" s="708"/>
      <c r="F145" s="777"/>
      <c r="G145" s="778"/>
      <c r="H145" s="219"/>
    </row>
    <row r="146" spans="1:8" ht="20.149999999999999" customHeight="1">
      <c r="A146" s="1060" t="s">
        <v>414</v>
      </c>
      <c r="B146" s="1061"/>
      <c r="C146" s="1061"/>
      <c r="D146" s="1061"/>
      <c r="E146" s="1061"/>
      <c r="F146" s="1062"/>
      <c r="G146" s="909"/>
      <c r="H146" s="219"/>
    </row>
    <row r="147" spans="1:8" ht="20.149999999999999" customHeight="1">
      <c r="A147" s="625"/>
      <c r="B147" s="226"/>
      <c r="C147" s="226"/>
      <c r="D147" s="226"/>
      <c r="E147" s="226"/>
      <c r="F147" s="232"/>
      <c r="G147" s="256"/>
      <c r="H147" s="219"/>
    </row>
    <row r="148" spans="1:8" ht="20.149999999999999" customHeight="1">
      <c r="A148" s="625" t="s">
        <v>415</v>
      </c>
      <c r="B148" s="226"/>
      <c r="C148" s="226"/>
      <c r="D148" s="226"/>
      <c r="E148" s="226"/>
      <c r="F148" s="232" t="s">
        <v>416</v>
      </c>
      <c r="G148" s="573">
        <v>2043823</v>
      </c>
      <c r="H148" s="219"/>
    </row>
    <row r="149" spans="1:8" ht="20.149999999999999" customHeight="1">
      <c r="A149" s="625" t="s">
        <v>417</v>
      </c>
      <c r="B149" s="219"/>
      <c r="C149" s="219"/>
      <c r="D149" s="219"/>
      <c r="E149" s="219"/>
      <c r="F149" s="232" t="s">
        <v>418</v>
      </c>
      <c r="G149" s="574">
        <v>2428539</v>
      </c>
      <c r="H149" s="219"/>
    </row>
    <row r="150" spans="1:8" ht="20.149999999999999" customHeight="1">
      <c r="A150" s="625" t="s">
        <v>419</v>
      </c>
      <c r="B150" s="219"/>
      <c r="C150" s="219"/>
      <c r="D150" s="219"/>
      <c r="E150" s="219"/>
      <c r="F150" s="232" t="s">
        <v>420</v>
      </c>
      <c r="G150" s="574">
        <v>3432431</v>
      </c>
      <c r="H150" s="219"/>
    </row>
    <row r="151" spans="1:8" ht="20.149999999999999" customHeight="1">
      <c r="A151" s="625" t="s">
        <v>421</v>
      </c>
      <c r="B151" s="219"/>
      <c r="C151" s="219"/>
      <c r="D151" s="219"/>
      <c r="E151" s="219"/>
      <c r="F151" s="232" t="s">
        <v>422</v>
      </c>
      <c r="G151" s="574">
        <v>0</v>
      </c>
      <c r="H151" s="219"/>
    </row>
    <row r="152" spans="1:8" ht="20.149999999999999" customHeight="1">
      <c r="A152" s="625" t="s">
        <v>423</v>
      </c>
      <c r="B152" s="219"/>
      <c r="C152" s="219"/>
      <c r="D152" s="219"/>
      <c r="E152" s="219"/>
      <c r="F152" s="232" t="s">
        <v>424</v>
      </c>
      <c r="G152" s="574">
        <v>0</v>
      </c>
      <c r="H152" s="219"/>
    </row>
    <row r="153" spans="1:8" ht="20.149999999999999" customHeight="1">
      <c r="A153" s="625" t="s">
        <v>425</v>
      </c>
      <c r="B153" s="226"/>
      <c r="C153" s="226"/>
      <c r="D153" s="226"/>
      <c r="E153" s="226"/>
      <c r="F153" s="232" t="s">
        <v>426</v>
      </c>
      <c r="G153" s="574">
        <v>21408132</v>
      </c>
      <c r="H153" s="219"/>
    </row>
    <row r="154" spans="1:8" ht="20.149999999999999" customHeight="1">
      <c r="A154" s="625" t="s">
        <v>427</v>
      </c>
      <c r="B154" s="226"/>
      <c r="C154" s="226"/>
      <c r="D154" s="226"/>
      <c r="E154" s="226"/>
      <c r="F154" s="232" t="s">
        <v>428</v>
      </c>
      <c r="G154" s="574">
        <v>5501434</v>
      </c>
      <c r="H154" s="219"/>
    </row>
    <row r="155" spans="1:8" ht="20.149999999999999" customHeight="1">
      <c r="A155" s="625" t="s">
        <v>429</v>
      </c>
      <c r="B155" s="226"/>
      <c r="C155" s="226"/>
      <c r="D155" s="226"/>
      <c r="E155" s="226"/>
      <c r="F155" s="232" t="s">
        <v>430</v>
      </c>
      <c r="G155" s="574">
        <v>0</v>
      </c>
      <c r="H155" s="219"/>
    </row>
    <row r="156" spans="1:8" ht="20.149999999999999" customHeight="1">
      <c r="A156" s="625" t="s">
        <v>431</v>
      </c>
      <c r="B156" s="226"/>
      <c r="C156" s="226"/>
      <c r="D156" s="226"/>
      <c r="E156" s="226"/>
      <c r="F156" s="232" t="s">
        <v>432</v>
      </c>
      <c r="G156" s="574">
        <v>29791</v>
      </c>
      <c r="H156" s="219"/>
    </row>
    <row r="157" spans="1:8" ht="20.149999999999999" customHeight="1">
      <c r="A157" s="625" t="s">
        <v>433</v>
      </c>
      <c r="B157" s="226"/>
      <c r="C157" s="226"/>
      <c r="D157" s="226"/>
      <c r="E157" s="226"/>
      <c r="F157" s="232" t="s">
        <v>434</v>
      </c>
      <c r="G157" s="574">
        <v>0</v>
      </c>
      <c r="H157" s="219"/>
    </row>
    <row r="158" spans="1:8" ht="20.149999999999999" customHeight="1">
      <c r="A158" s="625" t="s">
        <v>435</v>
      </c>
      <c r="B158" s="226"/>
      <c r="C158" s="226"/>
      <c r="D158" s="226"/>
      <c r="E158" s="226"/>
      <c r="F158" s="235">
        <v>52500</v>
      </c>
      <c r="G158" s="574">
        <v>0</v>
      </c>
      <c r="H158" s="219"/>
    </row>
    <row r="159" spans="1:8" ht="20.149999999999999" customHeight="1">
      <c r="A159" s="625" t="s">
        <v>436</v>
      </c>
      <c r="B159" s="226"/>
      <c r="C159" s="226"/>
      <c r="D159" s="226"/>
      <c r="E159" s="226"/>
      <c r="F159" s="232" t="s">
        <v>437</v>
      </c>
      <c r="G159" s="574">
        <v>0</v>
      </c>
      <c r="H159" s="219"/>
    </row>
    <row r="160" spans="1:8" ht="20.149999999999999" customHeight="1">
      <c r="A160" s="625" t="s">
        <v>438</v>
      </c>
      <c r="B160" s="226"/>
      <c r="C160" s="226"/>
      <c r="D160" s="226"/>
      <c r="E160" s="226"/>
      <c r="F160" s="232" t="s">
        <v>439</v>
      </c>
      <c r="G160" s="574">
        <v>0</v>
      </c>
      <c r="H160" s="219"/>
    </row>
    <row r="161" spans="1:8" ht="20.149999999999999" customHeight="1">
      <c r="A161" s="625" t="s">
        <v>440</v>
      </c>
      <c r="B161" s="226"/>
      <c r="C161" s="226"/>
      <c r="D161" s="226"/>
      <c r="E161" s="226"/>
      <c r="F161" s="232" t="s">
        <v>441</v>
      </c>
      <c r="G161" s="574">
        <v>0</v>
      </c>
      <c r="H161" s="219"/>
    </row>
    <row r="162" spans="1:8" ht="20.149999999999999" customHeight="1">
      <c r="A162" s="625" t="s">
        <v>442</v>
      </c>
      <c r="B162" s="226"/>
      <c r="C162" s="226"/>
      <c r="D162" s="226"/>
      <c r="E162" s="226"/>
      <c r="F162" s="232" t="s">
        <v>443</v>
      </c>
      <c r="G162" s="574">
        <v>0</v>
      </c>
      <c r="H162" s="219"/>
    </row>
    <row r="163" spans="1:8" ht="20.149999999999999" customHeight="1">
      <c r="A163" s="625" t="s">
        <v>444</v>
      </c>
      <c r="B163" s="226"/>
      <c r="C163" s="226"/>
      <c r="D163" s="226"/>
      <c r="E163" s="226"/>
      <c r="F163" s="232" t="s">
        <v>445</v>
      </c>
      <c r="G163" s="574">
        <v>19037177</v>
      </c>
      <c r="H163" s="219"/>
    </row>
    <row r="164" spans="1:8" ht="20.149999999999999" customHeight="1">
      <c r="A164" s="625" t="s">
        <v>446</v>
      </c>
      <c r="B164" s="226"/>
      <c r="C164" s="226"/>
      <c r="D164" s="226"/>
      <c r="E164" s="226"/>
      <c r="F164" s="232" t="s">
        <v>447</v>
      </c>
      <c r="G164" s="574">
        <v>1021808</v>
      </c>
      <c r="H164" s="219"/>
    </row>
    <row r="165" spans="1:8" ht="20.149999999999999" customHeight="1">
      <c r="A165" s="625" t="s">
        <v>448</v>
      </c>
      <c r="B165" s="226"/>
      <c r="C165" s="226"/>
      <c r="D165" s="226"/>
      <c r="E165" s="226"/>
      <c r="F165" s="232" t="s">
        <v>449</v>
      </c>
      <c r="G165" s="574">
        <v>0</v>
      </c>
      <c r="H165" s="219"/>
    </row>
    <row r="166" spans="1:8" ht="20.149999999999999" customHeight="1">
      <c r="A166" s="625" t="s">
        <v>450</v>
      </c>
      <c r="B166" s="226"/>
      <c r="C166" s="226"/>
      <c r="D166" s="226"/>
      <c r="E166" s="226"/>
      <c r="F166" s="232" t="s">
        <v>451</v>
      </c>
      <c r="G166" s="574">
        <v>0</v>
      </c>
      <c r="H166" s="219"/>
    </row>
    <row r="167" spans="1:8" ht="20.149999999999999" customHeight="1">
      <c r="A167" s="625" t="s">
        <v>452</v>
      </c>
      <c r="B167" s="226"/>
      <c r="C167" s="226"/>
      <c r="D167" s="226"/>
      <c r="E167" s="226"/>
      <c r="F167" s="232" t="s">
        <v>453</v>
      </c>
      <c r="G167" s="574">
        <v>0</v>
      </c>
      <c r="H167" s="219"/>
    </row>
    <row r="168" spans="1:8" ht="20.149999999999999" customHeight="1">
      <c r="A168" s="625" t="s">
        <v>454</v>
      </c>
      <c r="B168" s="226"/>
      <c r="C168" s="226"/>
      <c r="D168" s="226"/>
      <c r="E168" s="226"/>
      <c r="F168" s="232" t="s">
        <v>455</v>
      </c>
      <c r="G168" s="574">
        <v>11208797</v>
      </c>
      <c r="H168" s="219"/>
    </row>
    <row r="169" spans="1:8" ht="20.149999999999999" customHeight="1">
      <c r="A169" s="625" t="s">
        <v>456</v>
      </c>
      <c r="B169" s="226"/>
      <c r="C169" s="226"/>
      <c r="D169" s="226"/>
      <c r="E169" s="226"/>
      <c r="F169" s="232" t="s">
        <v>457</v>
      </c>
      <c r="G169" s="574">
        <v>307344</v>
      </c>
      <c r="H169" s="219"/>
    </row>
    <row r="170" spans="1:8" ht="20.149999999999999" customHeight="1">
      <c r="A170" s="625" t="s">
        <v>458</v>
      </c>
      <c r="B170" s="226"/>
      <c r="C170" s="226"/>
      <c r="D170" s="226"/>
      <c r="E170" s="226"/>
      <c r="F170" s="232" t="s">
        <v>459</v>
      </c>
      <c r="G170" s="574">
        <v>2630978</v>
      </c>
      <c r="H170" s="219"/>
    </row>
    <row r="171" spans="1:8" ht="20.149999999999999" customHeight="1">
      <c r="A171" s="625" t="s">
        <v>460</v>
      </c>
      <c r="B171" s="226"/>
      <c r="C171" s="226"/>
      <c r="D171" s="226"/>
      <c r="E171" s="226"/>
      <c r="F171" s="232" t="s">
        <v>461</v>
      </c>
      <c r="G171" s="574">
        <v>0</v>
      </c>
      <c r="H171" s="219"/>
    </row>
    <row r="172" spans="1:8" ht="20.149999999999999" customHeight="1">
      <c r="A172" s="625" t="s">
        <v>462</v>
      </c>
      <c r="B172" s="226"/>
      <c r="C172" s="226"/>
      <c r="D172" s="226"/>
      <c r="E172" s="226"/>
      <c r="F172" s="232" t="s">
        <v>463</v>
      </c>
      <c r="G172" s="574">
        <v>8936259</v>
      </c>
      <c r="H172" s="219"/>
    </row>
    <row r="173" spans="1:8" ht="20.149999999999999" customHeight="1">
      <c r="A173" s="625" t="s">
        <v>464</v>
      </c>
      <c r="B173" s="226"/>
      <c r="C173" s="226"/>
      <c r="D173" s="226"/>
      <c r="E173" s="226"/>
      <c r="F173" s="235">
        <v>56001</v>
      </c>
      <c r="G173" s="574">
        <v>945487</v>
      </c>
      <c r="H173" s="219"/>
    </row>
    <row r="174" spans="1:8" ht="20.149999999999999" customHeight="1">
      <c r="A174" s="625" t="s">
        <v>465</v>
      </c>
      <c r="B174" s="226"/>
      <c r="C174" s="226"/>
      <c r="D174" s="226"/>
      <c r="E174" s="226"/>
      <c r="F174" s="235">
        <v>56002</v>
      </c>
      <c r="G174" s="574">
        <v>0</v>
      </c>
      <c r="H174" s="219"/>
    </row>
    <row r="175" spans="1:8" ht="20.149999999999999" customHeight="1">
      <c r="A175" s="625" t="s">
        <v>466</v>
      </c>
      <c r="B175" s="226"/>
      <c r="C175" s="226"/>
      <c r="D175" s="226"/>
      <c r="E175" s="226"/>
      <c r="F175" s="235">
        <v>56003</v>
      </c>
      <c r="G175" s="574">
        <v>0</v>
      </c>
      <c r="H175" s="219"/>
    </row>
    <row r="176" spans="1:8" ht="20.149999999999999" customHeight="1">
      <c r="A176" s="625" t="s">
        <v>467</v>
      </c>
      <c r="B176" s="226"/>
      <c r="C176" s="226"/>
      <c r="D176" s="226"/>
      <c r="E176" s="226"/>
      <c r="F176" s="257" t="s">
        <v>468</v>
      </c>
      <c r="G176" s="574">
        <v>0</v>
      </c>
      <c r="H176" s="219"/>
    </row>
    <row r="177" spans="1:8" ht="20.149999999999999" customHeight="1">
      <c r="A177" s="625" t="s">
        <v>469</v>
      </c>
      <c r="B177" s="226"/>
      <c r="C177" s="226"/>
      <c r="D177" s="226"/>
      <c r="E177" s="226"/>
      <c r="F177" s="232" t="s">
        <v>470</v>
      </c>
      <c r="G177" s="574">
        <v>54667</v>
      </c>
      <c r="H177" s="219"/>
    </row>
    <row r="178" spans="1:8" ht="20.149999999999999" customHeight="1">
      <c r="A178" s="634" t="s">
        <v>471</v>
      </c>
      <c r="B178" s="219"/>
      <c r="C178" s="219"/>
      <c r="D178" s="219"/>
      <c r="E178" s="219"/>
      <c r="F178" s="253" t="s">
        <v>472</v>
      </c>
      <c r="G178" s="574">
        <v>287859</v>
      </c>
      <c r="H178" s="219"/>
    </row>
    <row r="179" spans="1:8" ht="20.149999999999999" customHeight="1">
      <c r="A179" s="625" t="s">
        <v>473</v>
      </c>
      <c r="B179" s="226"/>
      <c r="C179" s="226"/>
      <c r="D179" s="226"/>
      <c r="E179" s="226"/>
      <c r="F179" s="232" t="s">
        <v>474</v>
      </c>
      <c r="G179" s="574">
        <v>735063</v>
      </c>
      <c r="H179" s="219"/>
    </row>
    <row r="180" spans="1:8" ht="20.149999999999999" customHeight="1">
      <c r="A180" s="625" t="s">
        <v>475</v>
      </c>
      <c r="B180" s="226"/>
      <c r="C180" s="226"/>
      <c r="D180" s="226"/>
      <c r="E180" s="226"/>
      <c r="F180" s="232" t="s">
        <v>476</v>
      </c>
      <c r="G180" s="574">
        <v>0</v>
      </c>
      <c r="H180" s="219"/>
    </row>
    <row r="181" spans="1:8" ht="20.149999999999999" customHeight="1">
      <c r="A181" s="625" t="s">
        <v>477</v>
      </c>
      <c r="B181" s="226"/>
      <c r="C181" s="226"/>
      <c r="D181" s="226"/>
      <c r="E181" s="226"/>
      <c r="F181" s="232" t="s">
        <v>478</v>
      </c>
      <c r="G181" s="574">
        <v>0</v>
      </c>
      <c r="H181" s="219"/>
    </row>
    <row r="182" spans="1:8" ht="20.149999999999999" customHeight="1">
      <c r="A182" s="625" t="s">
        <v>479</v>
      </c>
      <c r="B182" s="226"/>
      <c r="C182" s="226"/>
      <c r="D182" s="226"/>
      <c r="E182" s="226"/>
      <c r="F182" s="232" t="s">
        <v>480</v>
      </c>
      <c r="G182" s="574">
        <v>0</v>
      </c>
      <c r="H182" s="219"/>
    </row>
    <row r="183" spans="1:8" ht="20.149999999999999" customHeight="1">
      <c r="A183" s="625" t="s">
        <v>481</v>
      </c>
      <c r="B183" s="226"/>
      <c r="C183" s="226"/>
      <c r="D183" s="226"/>
      <c r="E183" s="226"/>
      <c r="F183" s="232" t="s">
        <v>482</v>
      </c>
      <c r="G183" s="574">
        <v>202839</v>
      </c>
      <c r="H183" s="219"/>
    </row>
    <row r="184" spans="1:8" ht="20.149999999999999" customHeight="1">
      <c r="A184" s="625" t="s">
        <v>483</v>
      </c>
      <c r="B184" s="226"/>
      <c r="C184" s="226"/>
      <c r="D184" s="226"/>
      <c r="E184" s="226"/>
      <c r="F184" s="232" t="s">
        <v>484</v>
      </c>
      <c r="G184" s="574">
        <v>0</v>
      </c>
      <c r="H184" s="219"/>
    </row>
    <row r="185" spans="1:8" ht="20.149999999999999" customHeight="1">
      <c r="A185" s="625" t="s">
        <v>485</v>
      </c>
      <c r="B185" s="226"/>
      <c r="C185" s="226"/>
      <c r="D185" s="226"/>
      <c r="E185" s="226"/>
      <c r="F185" s="232" t="s">
        <v>486</v>
      </c>
      <c r="G185" s="574">
        <v>0</v>
      </c>
      <c r="H185" s="219"/>
    </row>
    <row r="186" spans="1:8" ht="20.149999999999999" customHeight="1">
      <c r="A186" s="625" t="s">
        <v>487</v>
      </c>
      <c r="B186" s="226"/>
      <c r="C186" s="226"/>
      <c r="D186" s="226"/>
      <c r="E186" s="226"/>
      <c r="F186" s="232" t="s">
        <v>488</v>
      </c>
      <c r="G186" s="574">
        <v>5768506</v>
      </c>
      <c r="H186" s="219"/>
    </row>
    <row r="187" spans="1:8" ht="20.149999999999999" customHeight="1">
      <c r="A187" s="625" t="s">
        <v>489</v>
      </c>
      <c r="B187" s="226"/>
      <c r="C187" s="226"/>
      <c r="D187" s="226"/>
      <c r="E187" s="226"/>
      <c r="F187" s="232" t="s">
        <v>490</v>
      </c>
      <c r="G187" s="574">
        <v>8414743</v>
      </c>
      <c r="H187" s="219"/>
    </row>
    <row r="188" spans="1:8" ht="20.149999999999999" customHeight="1">
      <c r="A188" s="625" t="s">
        <v>491</v>
      </c>
      <c r="B188" s="226"/>
      <c r="C188" s="226"/>
      <c r="D188" s="226"/>
      <c r="E188" s="226"/>
      <c r="F188" s="232" t="s">
        <v>492</v>
      </c>
      <c r="G188" s="574">
        <v>0</v>
      </c>
      <c r="H188" s="219"/>
    </row>
    <row r="189" spans="1:8" ht="20.149999999999999" customHeight="1">
      <c r="A189" s="625" t="s">
        <v>493</v>
      </c>
      <c r="B189" s="226"/>
      <c r="C189" s="226"/>
      <c r="D189" s="226"/>
      <c r="E189" s="226"/>
      <c r="F189" s="232" t="s">
        <v>494</v>
      </c>
      <c r="G189" s="574">
        <v>505064</v>
      </c>
      <c r="H189" s="219"/>
    </row>
    <row r="190" spans="1:8" ht="20.149999999999999" customHeight="1">
      <c r="A190" s="625" t="s">
        <v>495</v>
      </c>
      <c r="B190" s="226"/>
      <c r="C190" s="226"/>
      <c r="D190" s="226"/>
      <c r="E190" s="226"/>
      <c r="F190" s="232" t="s">
        <v>496</v>
      </c>
      <c r="G190" s="574">
        <v>0</v>
      </c>
      <c r="H190" s="219"/>
    </row>
    <row r="191" spans="1:8" ht="20.149999999999999" customHeight="1">
      <c r="A191" s="625" t="s">
        <v>497</v>
      </c>
      <c r="B191" s="226"/>
      <c r="C191" s="226"/>
      <c r="D191" s="226"/>
      <c r="E191" s="226"/>
      <c r="F191" s="258">
        <v>59600</v>
      </c>
      <c r="G191" s="574">
        <v>100000</v>
      </c>
      <c r="H191" s="219"/>
    </row>
    <row r="192" spans="1:8" ht="20.149999999999999" customHeight="1">
      <c r="A192" s="625" t="s">
        <v>498</v>
      </c>
      <c r="B192" s="226"/>
      <c r="C192" s="226"/>
      <c r="D192" s="226"/>
      <c r="E192" s="226"/>
      <c r="F192" s="232" t="s">
        <v>499</v>
      </c>
      <c r="G192" s="574">
        <v>11099299</v>
      </c>
      <c r="H192" s="219"/>
    </row>
    <row r="193" spans="1:8" ht="20.149999999999999" customHeight="1">
      <c r="A193" s="625" t="s">
        <v>500</v>
      </c>
      <c r="B193" s="226"/>
      <c r="C193" s="226"/>
      <c r="D193" s="226"/>
      <c r="E193" s="226"/>
      <c r="F193" s="232" t="s">
        <v>501</v>
      </c>
      <c r="G193" s="574">
        <v>336600</v>
      </c>
      <c r="H193" s="219"/>
    </row>
    <row r="194" spans="1:8" ht="20.149999999999999" customHeight="1">
      <c r="A194" s="625" t="s">
        <v>502</v>
      </c>
      <c r="B194" s="226"/>
      <c r="C194" s="226"/>
      <c r="D194" s="226"/>
      <c r="E194" s="226"/>
      <c r="F194" s="232" t="s">
        <v>503</v>
      </c>
      <c r="G194" s="574">
        <v>-2308348</v>
      </c>
      <c r="H194" s="219"/>
    </row>
    <row r="195" spans="1:8" ht="20.149999999999999" customHeight="1">
      <c r="A195" s="625"/>
      <c r="B195" s="226"/>
      <c r="C195" s="226"/>
      <c r="D195" s="226"/>
      <c r="E195" s="226"/>
      <c r="F195" s="232"/>
      <c r="G195" s="910"/>
      <c r="H195" s="219"/>
    </row>
    <row r="196" spans="1:8" ht="20.149999999999999" customHeight="1">
      <c r="A196" s="641" t="s">
        <v>504</v>
      </c>
      <c r="B196" s="642"/>
      <c r="C196" s="642"/>
      <c r="D196" s="642"/>
      <c r="E196" s="642"/>
      <c r="F196" s="655"/>
      <c r="G196" s="656">
        <f>SUM(G148:G194)</f>
        <v>104128292</v>
      </c>
      <c r="H196" s="219"/>
    </row>
    <row r="197" spans="1:8" ht="20.149999999999999" customHeight="1">
      <c r="A197" s="638"/>
      <c r="B197" s="259"/>
      <c r="C197" s="259"/>
      <c r="D197" s="259"/>
      <c r="E197" s="259"/>
      <c r="F197" s="278"/>
      <c r="G197" s="260"/>
      <c r="H197" s="219"/>
    </row>
    <row r="198" spans="1:8" ht="20.149999999999999" customHeight="1">
      <c r="A198" s="911" t="s">
        <v>505</v>
      </c>
      <c r="B198" s="753"/>
      <c r="C198" s="753"/>
      <c r="D198" s="753"/>
      <c r="E198" s="753"/>
      <c r="F198" s="896"/>
      <c r="G198" s="912"/>
      <c r="H198" s="219"/>
    </row>
    <row r="199" spans="1:8" ht="20.149999999999999" customHeight="1">
      <c r="A199" s="625"/>
      <c r="B199" s="226"/>
      <c r="C199" s="226"/>
      <c r="D199" s="226"/>
      <c r="E199" s="226"/>
      <c r="F199" s="232"/>
      <c r="G199" s="256"/>
      <c r="H199" s="219"/>
    </row>
    <row r="200" spans="1:8" ht="20.149999999999999" customHeight="1">
      <c r="A200" s="625" t="s">
        <v>506</v>
      </c>
      <c r="B200" s="226"/>
      <c r="C200" s="226"/>
      <c r="D200" s="226"/>
      <c r="E200" s="226"/>
      <c r="F200" s="232" t="s">
        <v>507</v>
      </c>
      <c r="G200" s="574">
        <v>1051558</v>
      </c>
      <c r="H200" s="219"/>
    </row>
    <row r="201" spans="1:8" ht="20.149999999999999" customHeight="1">
      <c r="A201" s="625" t="s">
        <v>508</v>
      </c>
      <c r="B201" s="226"/>
      <c r="C201" s="226"/>
      <c r="D201" s="226"/>
      <c r="E201" s="226"/>
      <c r="F201" s="232" t="s">
        <v>509</v>
      </c>
      <c r="G201" s="574">
        <v>109133</v>
      </c>
      <c r="H201" s="219"/>
    </row>
    <row r="202" spans="1:8" ht="20.149999999999999" customHeight="1">
      <c r="A202" s="625" t="s">
        <v>510</v>
      </c>
      <c r="B202" s="226"/>
      <c r="C202" s="226"/>
      <c r="D202" s="226"/>
      <c r="E202" s="226"/>
      <c r="F202" s="232" t="s">
        <v>511</v>
      </c>
      <c r="G202" s="574">
        <v>410678</v>
      </c>
      <c r="H202" s="219"/>
    </row>
    <row r="203" spans="1:8" ht="20.149999999999999" customHeight="1">
      <c r="A203" s="625" t="s">
        <v>512</v>
      </c>
      <c r="B203" s="226"/>
      <c r="C203" s="226"/>
      <c r="D203" s="226"/>
      <c r="E203" s="226"/>
      <c r="F203" s="232" t="s">
        <v>513</v>
      </c>
      <c r="G203" s="574">
        <v>151065</v>
      </c>
      <c r="H203" s="219"/>
    </row>
    <row r="204" spans="1:8" ht="20.149999999999999" customHeight="1">
      <c r="A204" s="625" t="s">
        <v>514</v>
      </c>
      <c r="B204" s="226"/>
      <c r="C204" s="226"/>
      <c r="D204" s="226"/>
      <c r="E204" s="226"/>
      <c r="F204" s="232" t="s">
        <v>515</v>
      </c>
      <c r="G204" s="574">
        <v>3779347</v>
      </c>
      <c r="H204" s="219"/>
    </row>
    <row r="205" spans="1:8" ht="20.149999999999999" customHeight="1">
      <c r="A205" s="625" t="s">
        <v>516</v>
      </c>
      <c r="B205" s="226"/>
      <c r="C205" s="226"/>
      <c r="D205" s="226"/>
      <c r="E205" s="226"/>
      <c r="F205" s="232" t="s">
        <v>517</v>
      </c>
      <c r="G205" s="574">
        <v>2109266</v>
      </c>
      <c r="H205" s="219"/>
    </row>
    <row r="206" spans="1:8" ht="20.149999999999999" customHeight="1">
      <c r="A206" s="625" t="s">
        <v>732</v>
      </c>
      <c r="B206" s="226"/>
      <c r="C206" s="226"/>
      <c r="D206" s="226"/>
      <c r="E206" s="226"/>
      <c r="F206" s="1249">
        <v>63100</v>
      </c>
      <c r="G206" s="574">
        <v>0</v>
      </c>
      <c r="H206" s="219"/>
    </row>
    <row r="207" spans="1:8" ht="20.149999999999999" customHeight="1">
      <c r="A207" s="625" t="s">
        <v>518</v>
      </c>
      <c r="B207" s="226"/>
      <c r="C207" s="226"/>
      <c r="D207" s="226"/>
      <c r="E207" s="226"/>
      <c r="F207" s="232" t="s">
        <v>519</v>
      </c>
      <c r="G207" s="574">
        <v>2703430</v>
      </c>
      <c r="H207" s="219"/>
    </row>
    <row r="208" spans="1:8" ht="20.149999999999999" customHeight="1">
      <c r="A208" s="625" t="s">
        <v>520</v>
      </c>
      <c r="B208" s="226"/>
      <c r="C208" s="226"/>
      <c r="D208" s="226"/>
      <c r="E208" s="226"/>
      <c r="F208" s="232" t="s">
        <v>521</v>
      </c>
      <c r="G208" s="574">
        <v>0</v>
      </c>
      <c r="H208" s="219"/>
    </row>
    <row r="209" spans="1:8" ht="20.149999999999999" customHeight="1">
      <c r="A209" s="625" t="s">
        <v>522</v>
      </c>
      <c r="B209" s="226"/>
      <c r="C209" s="226"/>
      <c r="D209" s="226"/>
      <c r="E209" s="226"/>
      <c r="F209" s="232" t="s">
        <v>523</v>
      </c>
      <c r="G209" s="574">
        <v>17763</v>
      </c>
      <c r="H209" s="219"/>
    </row>
    <row r="210" spans="1:8" ht="20.149999999999999" customHeight="1">
      <c r="A210" s="625" t="s">
        <v>524</v>
      </c>
      <c r="B210" s="226"/>
      <c r="C210" s="226"/>
      <c r="D210" s="226"/>
      <c r="E210" s="226"/>
      <c r="F210" s="232" t="s">
        <v>525</v>
      </c>
      <c r="G210" s="574">
        <v>273448</v>
      </c>
      <c r="H210" s="219"/>
    </row>
    <row r="211" spans="1:8" ht="20.149999999999999" customHeight="1">
      <c r="A211" s="625" t="s">
        <v>526</v>
      </c>
      <c r="B211" s="226"/>
      <c r="C211" s="226"/>
      <c r="D211" s="226"/>
      <c r="E211" s="226"/>
      <c r="F211" s="232" t="s">
        <v>527</v>
      </c>
      <c r="G211" s="574">
        <v>3330819</v>
      </c>
      <c r="H211" s="219"/>
    </row>
    <row r="212" spans="1:8" ht="20.149999999999999" customHeight="1">
      <c r="A212" s="625" t="s">
        <v>528</v>
      </c>
      <c r="B212" s="226"/>
      <c r="C212" s="226"/>
      <c r="D212" s="226"/>
      <c r="E212" s="226"/>
      <c r="F212" s="232" t="s">
        <v>529</v>
      </c>
      <c r="G212" s="574">
        <v>183783</v>
      </c>
      <c r="H212" s="219"/>
    </row>
    <row r="213" spans="1:8" ht="20.149999999999999" customHeight="1">
      <c r="A213" s="625" t="s">
        <v>530</v>
      </c>
      <c r="B213" s="226"/>
      <c r="C213" s="226"/>
      <c r="D213" s="226"/>
      <c r="E213" s="226"/>
      <c r="F213" s="232" t="s">
        <v>531</v>
      </c>
      <c r="G213" s="574">
        <v>55687</v>
      </c>
      <c r="H213" s="219"/>
    </row>
    <row r="214" spans="1:8" ht="20.149999999999999" customHeight="1">
      <c r="A214" s="625" t="s">
        <v>532</v>
      </c>
      <c r="B214" s="219"/>
      <c r="C214" s="219"/>
      <c r="D214" s="219"/>
      <c r="E214" s="219"/>
      <c r="F214" s="232" t="s">
        <v>533</v>
      </c>
      <c r="G214" s="574">
        <v>60000</v>
      </c>
      <c r="H214" s="219"/>
    </row>
    <row r="215" spans="1:8" ht="20.149999999999999" customHeight="1">
      <c r="A215" s="625" t="s">
        <v>534</v>
      </c>
      <c r="B215" s="219"/>
      <c r="C215" s="219"/>
      <c r="D215" s="219"/>
      <c r="E215" s="219"/>
      <c r="F215" s="235">
        <v>64007</v>
      </c>
      <c r="G215" s="574">
        <v>0</v>
      </c>
      <c r="H215" s="219"/>
    </row>
    <row r="216" spans="1:8" ht="20.149999999999999" customHeight="1">
      <c r="A216" s="625" t="s">
        <v>535</v>
      </c>
      <c r="B216" s="226"/>
      <c r="C216" s="226"/>
      <c r="D216" s="226"/>
      <c r="E216" s="226"/>
      <c r="F216" s="232" t="s">
        <v>536</v>
      </c>
      <c r="G216" s="574">
        <v>14723491</v>
      </c>
      <c r="H216" s="219"/>
    </row>
    <row r="217" spans="1:8" ht="20.149999999999999" customHeight="1">
      <c r="A217" s="625" t="s">
        <v>724</v>
      </c>
      <c r="B217" s="226"/>
      <c r="C217" s="226"/>
      <c r="D217" s="226"/>
      <c r="E217" s="226"/>
      <c r="F217" s="232" t="s">
        <v>537</v>
      </c>
      <c r="G217" s="574">
        <v>0</v>
      </c>
      <c r="H217" s="219"/>
    </row>
    <row r="218" spans="1:8" ht="20.149999999999999" customHeight="1">
      <c r="A218" s="625" t="s">
        <v>538</v>
      </c>
      <c r="B218" s="226"/>
      <c r="C218" s="226"/>
      <c r="D218" s="226"/>
      <c r="E218" s="226"/>
      <c r="F218" s="232" t="s">
        <v>539</v>
      </c>
      <c r="G218" s="574">
        <v>0</v>
      </c>
      <c r="H218" s="219"/>
    </row>
    <row r="219" spans="1:8" ht="20.149999999999999" customHeight="1">
      <c r="A219" s="625" t="s">
        <v>540</v>
      </c>
      <c r="B219" s="226"/>
      <c r="C219" s="226"/>
      <c r="D219" s="226"/>
      <c r="E219" s="226"/>
      <c r="F219" s="232" t="s">
        <v>541</v>
      </c>
      <c r="G219" s="574">
        <v>1293915</v>
      </c>
      <c r="H219" s="219"/>
    </row>
    <row r="220" spans="1:8" ht="20.149999999999999" customHeight="1">
      <c r="A220" s="625" t="s">
        <v>542</v>
      </c>
      <c r="B220" s="226"/>
      <c r="C220" s="226"/>
      <c r="D220" s="226"/>
      <c r="E220" s="226"/>
      <c r="F220" s="232" t="s">
        <v>543</v>
      </c>
      <c r="G220" s="574">
        <v>2666280</v>
      </c>
      <c r="H220" s="219"/>
    </row>
    <row r="221" spans="1:8" ht="20.149999999999999" customHeight="1">
      <c r="A221" s="625" t="s">
        <v>544</v>
      </c>
      <c r="B221" s="219"/>
      <c r="C221" s="219"/>
      <c r="D221" s="219"/>
      <c r="E221" s="219"/>
      <c r="F221" s="253" t="s">
        <v>545</v>
      </c>
      <c r="G221" s="574">
        <v>717362</v>
      </c>
      <c r="H221" s="219"/>
    </row>
    <row r="222" spans="1:8" ht="20.149999999999999" customHeight="1">
      <c r="A222" s="625" t="s">
        <v>546</v>
      </c>
      <c r="B222" s="226"/>
      <c r="C222" s="226"/>
      <c r="D222" s="226"/>
      <c r="E222" s="226"/>
      <c r="F222" s="232" t="s">
        <v>547</v>
      </c>
      <c r="G222" s="574">
        <v>585220</v>
      </c>
      <c r="H222" s="219"/>
    </row>
    <row r="223" spans="1:8" ht="20.149999999999999" customHeight="1">
      <c r="A223" s="625" t="s">
        <v>548</v>
      </c>
      <c r="B223" s="226"/>
      <c r="C223" s="226"/>
      <c r="D223" s="226"/>
      <c r="E223" s="226"/>
      <c r="F223" s="232" t="s">
        <v>549</v>
      </c>
      <c r="G223" s="574">
        <v>835759</v>
      </c>
      <c r="H223" s="219"/>
    </row>
    <row r="224" spans="1:8" ht="20.149999999999999" customHeight="1">
      <c r="A224" s="626" t="s">
        <v>550</v>
      </c>
      <c r="B224" s="229"/>
      <c r="C224" s="229"/>
      <c r="D224" s="229"/>
      <c r="E224" s="229"/>
      <c r="F224" s="245" t="s">
        <v>551</v>
      </c>
      <c r="G224" s="574">
        <v>364502</v>
      </c>
      <c r="H224" s="219"/>
    </row>
    <row r="225" spans="1:9" ht="20.149999999999999" customHeight="1">
      <c r="A225" s="625" t="s">
        <v>552</v>
      </c>
      <c r="B225" s="226"/>
      <c r="C225" s="226"/>
      <c r="D225" s="226"/>
      <c r="E225" s="226"/>
      <c r="F225" s="250" t="s">
        <v>553</v>
      </c>
      <c r="G225" s="574">
        <v>25000</v>
      </c>
      <c r="H225" s="219"/>
    </row>
    <row r="226" spans="1:9" ht="20.149999999999999" customHeight="1">
      <c r="A226" s="625" t="s">
        <v>554</v>
      </c>
      <c r="B226" s="226"/>
      <c r="C226" s="226"/>
      <c r="D226" s="226"/>
      <c r="E226" s="226"/>
      <c r="F226" s="232" t="s">
        <v>555</v>
      </c>
      <c r="G226" s="574">
        <v>0</v>
      </c>
      <c r="H226" s="219"/>
    </row>
    <row r="227" spans="1:9" ht="20.149999999999999" customHeight="1">
      <c r="A227" s="625" t="s">
        <v>556</v>
      </c>
      <c r="B227" s="226"/>
      <c r="C227" s="226"/>
      <c r="D227" s="226"/>
      <c r="E227" s="226"/>
      <c r="F227" s="232" t="s">
        <v>557</v>
      </c>
      <c r="G227" s="574">
        <v>0</v>
      </c>
      <c r="H227" s="219"/>
    </row>
    <row r="228" spans="1:9" ht="20.149999999999999" customHeight="1">
      <c r="A228" s="625" t="s">
        <v>558</v>
      </c>
      <c r="B228" s="226"/>
      <c r="C228" s="226"/>
      <c r="D228" s="226"/>
      <c r="E228" s="226"/>
      <c r="F228" s="232" t="s">
        <v>559</v>
      </c>
      <c r="G228" s="574">
        <v>479000</v>
      </c>
      <c r="H228" s="219"/>
    </row>
    <row r="229" spans="1:9" ht="20.149999999999999" customHeight="1">
      <c r="A229" s="625" t="s">
        <v>560</v>
      </c>
      <c r="B229" s="226"/>
      <c r="C229" s="226"/>
      <c r="D229" s="226"/>
      <c r="E229" s="226"/>
      <c r="F229" s="232" t="s">
        <v>561</v>
      </c>
      <c r="G229" s="574">
        <v>6000</v>
      </c>
      <c r="H229" s="219"/>
    </row>
    <row r="230" spans="1:9" ht="20.149999999999999" customHeight="1">
      <c r="A230" s="625" t="s">
        <v>562</v>
      </c>
      <c r="B230" s="226"/>
      <c r="C230" s="226"/>
      <c r="D230" s="226"/>
      <c r="E230" s="226"/>
      <c r="F230" s="232" t="s">
        <v>563</v>
      </c>
      <c r="G230" s="574">
        <v>0</v>
      </c>
      <c r="H230" s="219"/>
    </row>
    <row r="231" spans="1:9" ht="20.149999999999999" customHeight="1">
      <c r="A231" s="639" t="s">
        <v>564</v>
      </c>
      <c r="B231" s="226"/>
      <c r="C231" s="226"/>
      <c r="D231" s="261"/>
      <c r="E231" s="226"/>
      <c r="F231" s="262" t="s">
        <v>565</v>
      </c>
      <c r="G231" s="574">
        <v>0</v>
      </c>
      <c r="H231" s="219"/>
    </row>
    <row r="232" spans="1:9" ht="20.149999999999999" customHeight="1">
      <c r="A232" s="639" t="s">
        <v>566</v>
      </c>
      <c r="B232" s="263"/>
      <c r="C232" s="263"/>
      <c r="D232" s="264"/>
      <c r="E232" s="263"/>
      <c r="F232" s="265" t="s">
        <v>567</v>
      </c>
      <c r="G232" s="574">
        <v>400000</v>
      </c>
      <c r="H232" s="219"/>
    </row>
    <row r="233" spans="1:9" ht="20.149999999999999" customHeight="1">
      <c r="A233" s="639" t="s">
        <v>568</v>
      </c>
      <c r="B233" s="263"/>
      <c r="C233" s="263"/>
      <c r="D233" s="264"/>
      <c r="E233" s="263"/>
      <c r="F233" s="265" t="s">
        <v>569</v>
      </c>
      <c r="G233" s="574">
        <v>0</v>
      </c>
      <c r="H233" s="219"/>
    </row>
    <row r="234" spans="1:9" ht="20.149999999999999" customHeight="1">
      <c r="A234" s="639" t="s">
        <v>570</v>
      </c>
      <c r="B234" s="263"/>
      <c r="C234" s="263"/>
      <c r="D234" s="264"/>
      <c r="E234" s="263"/>
      <c r="F234" s="266" t="s">
        <v>571</v>
      </c>
      <c r="G234" s="574">
        <v>0</v>
      </c>
      <c r="H234" s="219"/>
    </row>
    <row r="235" spans="1:9" ht="20.149999999999999" customHeight="1">
      <c r="A235" s="639" t="s">
        <v>572</v>
      </c>
      <c r="B235" s="263"/>
      <c r="C235" s="263"/>
      <c r="D235" s="264"/>
      <c r="E235" s="263"/>
      <c r="F235" s="267">
        <v>69270</v>
      </c>
      <c r="G235" s="574">
        <v>0</v>
      </c>
      <c r="H235" s="219"/>
    </row>
    <row r="236" spans="1:9" ht="20.149999999999999" customHeight="1">
      <c r="A236" s="625" t="s">
        <v>573</v>
      </c>
      <c r="B236" s="226"/>
      <c r="C236" s="226"/>
      <c r="D236" s="226"/>
      <c r="E236" s="226"/>
      <c r="F236" s="232" t="s">
        <v>574</v>
      </c>
      <c r="G236" s="574">
        <v>1961811</v>
      </c>
      <c r="H236" s="219"/>
      <c r="I236" s="268"/>
    </row>
    <row r="237" spans="1:9" ht="20.149999999999999" customHeight="1">
      <c r="A237" s="625" t="s">
        <v>575</v>
      </c>
      <c r="B237" s="226"/>
      <c r="C237" s="226"/>
      <c r="D237" s="226"/>
      <c r="E237" s="226"/>
      <c r="F237" s="232" t="s">
        <v>576</v>
      </c>
      <c r="G237" s="574">
        <v>0</v>
      </c>
      <c r="H237" s="219"/>
    </row>
    <row r="238" spans="1:9" ht="20.149999999999999" customHeight="1">
      <c r="A238" s="625" t="s">
        <v>577</v>
      </c>
      <c r="B238" s="226"/>
      <c r="C238" s="226"/>
      <c r="D238" s="226"/>
      <c r="E238" s="226"/>
      <c r="F238" s="232" t="s">
        <v>578</v>
      </c>
      <c r="G238" s="1337">
        <v>400000</v>
      </c>
      <c r="H238" s="219"/>
    </row>
    <row r="239" spans="1:9" ht="20.149999999999999" customHeight="1">
      <c r="A239" s="625"/>
      <c r="B239" s="226"/>
      <c r="C239" s="226"/>
      <c r="D239" s="226"/>
      <c r="E239" s="226"/>
      <c r="F239" s="232"/>
      <c r="G239" s="269"/>
      <c r="H239" s="219"/>
    </row>
    <row r="240" spans="1:9" ht="20.149999999999999" customHeight="1">
      <c r="A240" s="907" t="s">
        <v>579</v>
      </c>
      <c r="B240" s="708"/>
      <c r="C240" s="708"/>
      <c r="D240" s="708"/>
      <c r="E240" s="708"/>
      <c r="F240" s="709"/>
      <c r="G240" s="779">
        <f>SUM(G200:G238)</f>
        <v>38694317</v>
      </c>
      <c r="H240" s="219"/>
    </row>
    <row r="241" spans="1:10" ht="20.149999999999999" customHeight="1">
      <c r="A241" s="638"/>
      <c r="B241" s="259"/>
      <c r="C241" s="259"/>
      <c r="D241" s="259"/>
      <c r="E241" s="259"/>
      <c r="F241" s="713"/>
      <c r="G241" s="714"/>
      <c r="H241" s="219"/>
    </row>
    <row r="242" spans="1:10" ht="20.149999999999999" customHeight="1">
      <c r="A242" s="1060" t="s">
        <v>165</v>
      </c>
      <c r="B242" s="1061"/>
      <c r="C242" s="1061"/>
      <c r="D242" s="1061"/>
      <c r="E242" s="1061"/>
      <c r="F242" s="1062"/>
      <c r="G242" s="913"/>
      <c r="H242" s="219"/>
    </row>
    <row r="243" spans="1:10" ht="20.149999999999999" customHeight="1">
      <c r="A243" s="625"/>
      <c r="B243" s="226"/>
      <c r="C243" s="226"/>
      <c r="D243" s="226"/>
      <c r="E243" s="226"/>
      <c r="F243" s="232"/>
      <c r="G243" s="269"/>
      <c r="H243" s="219"/>
    </row>
    <row r="244" spans="1:10" ht="20.149999999999999" customHeight="1">
      <c r="A244" s="626" t="s">
        <v>580</v>
      </c>
      <c r="B244" s="229"/>
      <c r="C244" s="229"/>
      <c r="D244" s="229"/>
      <c r="E244" s="229"/>
      <c r="F244" s="245" t="s">
        <v>581</v>
      </c>
      <c r="G244" s="574">
        <v>500000</v>
      </c>
      <c r="H244" s="219"/>
    </row>
    <row r="245" spans="1:10" ht="20.149999999999999" customHeight="1">
      <c r="A245" s="626" t="s">
        <v>582</v>
      </c>
      <c r="B245" s="229"/>
      <c r="C245" s="229"/>
      <c r="D245" s="229"/>
      <c r="E245" s="229"/>
      <c r="F245" s="245" t="s">
        <v>583</v>
      </c>
      <c r="G245" s="574">
        <v>0</v>
      </c>
      <c r="H245" s="219"/>
    </row>
    <row r="246" spans="1:10" ht="20.149999999999999" customHeight="1">
      <c r="A246" s="625" t="s">
        <v>584</v>
      </c>
      <c r="B246" s="226"/>
      <c r="C246" s="226"/>
      <c r="D246" s="226"/>
      <c r="E246" s="226"/>
      <c r="F246" s="232" t="s">
        <v>585</v>
      </c>
      <c r="G246" s="574">
        <v>0</v>
      </c>
      <c r="H246" s="219"/>
    </row>
    <row r="247" spans="1:10" ht="20.149999999999999" customHeight="1">
      <c r="A247" s="626" t="s">
        <v>586</v>
      </c>
      <c r="B247" s="229"/>
      <c r="C247" s="229"/>
      <c r="D247" s="229"/>
      <c r="E247" s="229"/>
      <c r="F247" s="1295" t="s">
        <v>587</v>
      </c>
      <c r="G247" s="574">
        <v>0</v>
      </c>
      <c r="H247" s="662"/>
      <c r="I247" s="222"/>
    </row>
    <row r="248" spans="1:10" ht="20.149999999999999" customHeight="1">
      <c r="A248" s="1309" t="s">
        <v>763</v>
      </c>
      <c r="B248" s="1310"/>
      <c r="C248" s="1310"/>
      <c r="D248" s="1310"/>
      <c r="E248" s="1310"/>
      <c r="F248" s="1338">
        <v>73001</v>
      </c>
      <c r="G248" s="574">
        <v>0</v>
      </c>
      <c r="H248" s="662"/>
      <c r="I248" s="222"/>
    </row>
    <row r="249" spans="1:10" ht="20.149999999999999" customHeight="1">
      <c r="A249" s="1309" t="s">
        <v>764</v>
      </c>
      <c r="B249" s="1310"/>
      <c r="C249" s="1310"/>
      <c r="D249" s="1310"/>
      <c r="E249" s="1310"/>
      <c r="F249" s="1338">
        <v>73002</v>
      </c>
      <c r="G249" s="574">
        <v>0</v>
      </c>
      <c r="H249" s="662"/>
      <c r="I249" s="222"/>
    </row>
    <row r="250" spans="1:10" ht="20.149999999999999" customHeight="1">
      <c r="A250" s="626" t="s">
        <v>588</v>
      </c>
      <c r="B250" s="229"/>
      <c r="C250" s="229"/>
      <c r="D250" s="229"/>
      <c r="E250" s="229"/>
      <c r="F250" s="252">
        <v>73050</v>
      </c>
      <c r="G250" s="574">
        <v>0</v>
      </c>
      <c r="H250" s="662"/>
      <c r="I250" s="222"/>
    </row>
    <row r="251" spans="1:10" ht="20.149999999999999" customHeight="1">
      <c r="A251" s="626" t="s">
        <v>731</v>
      </c>
      <c r="B251" s="229"/>
      <c r="C251" s="229"/>
      <c r="D251" s="229"/>
      <c r="E251" s="229"/>
      <c r="F251" s="252">
        <v>73100</v>
      </c>
      <c r="G251" s="574">
        <v>0</v>
      </c>
      <c r="H251" s="662"/>
      <c r="I251" s="222"/>
    </row>
    <row r="252" spans="1:10" ht="20.149999999999999" customHeight="1">
      <c r="A252" s="626" t="s">
        <v>589</v>
      </c>
      <c r="B252" s="229"/>
      <c r="C252" s="229"/>
      <c r="D252" s="229"/>
      <c r="E252" s="229"/>
      <c r="F252" s="245" t="s">
        <v>590</v>
      </c>
      <c r="G252" s="574">
        <v>0</v>
      </c>
      <c r="H252" s="662"/>
      <c r="I252" s="222"/>
    </row>
    <row r="253" spans="1:10" ht="20.149999999999999" customHeight="1">
      <c r="A253" s="626" t="s">
        <v>591</v>
      </c>
      <c r="B253" s="229"/>
      <c r="C253" s="229"/>
      <c r="D253" s="229"/>
      <c r="E253" s="229"/>
      <c r="F253" s="245" t="s">
        <v>592</v>
      </c>
      <c r="G253" s="574">
        <v>0</v>
      </c>
      <c r="H253" s="662"/>
      <c r="I253" s="222"/>
      <c r="J253" s="222"/>
    </row>
    <row r="254" spans="1:10" s="222" customFormat="1" ht="20.149999999999999" customHeight="1">
      <c r="A254" s="626" t="s">
        <v>593</v>
      </c>
      <c r="B254" s="229"/>
      <c r="C254" s="229"/>
      <c r="D254" s="229"/>
      <c r="E254" s="229"/>
      <c r="F254" s="245" t="s">
        <v>594</v>
      </c>
      <c r="G254" s="574">
        <v>0</v>
      </c>
      <c r="H254" s="662"/>
    </row>
    <row r="255" spans="1:10" ht="20.149999999999999" customHeight="1">
      <c r="A255" s="626" t="s">
        <v>595</v>
      </c>
      <c r="B255" s="229"/>
      <c r="C255" s="229"/>
      <c r="D255" s="229"/>
      <c r="E255" s="229"/>
      <c r="F255" s="245" t="s">
        <v>596</v>
      </c>
      <c r="G255" s="574">
        <v>0</v>
      </c>
      <c r="H255" s="662"/>
      <c r="I255" s="222"/>
      <c r="J255" s="222"/>
    </row>
    <row r="256" spans="1:10" ht="20.149999999999999" customHeight="1">
      <c r="A256" s="626" t="s">
        <v>597</v>
      </c>
      <c r="B256" s="229"/>
      <c r="C256" s="229"/>
      <c r="D256" s="229"/>
      <c r="E256" s="229"/>
      <c r="F256" s="245" t="s">
        <v>598</v>
      </c>
      <c r="G256" s="574">
        <v>0</v>
      </c>
      <c r="H256" s="662"/>
      <c r="I256" s="222"/>
    </row>
    <row r="257" spans="1:9" ht="20.149999999999999" customHeight="1">
      <c r="A257" s="626"/>
      <c r="B257" s="229"/>
      <c r="C257" s="229"/>
      <c r="D257" s="229"/>
      <c r="E257" s="229"/>
      <c r="F257" s="245"/>
      <c r="G257" s="914"/>
      <c r="H257" s="662"/>
      <c r="I257" s="222"/>
    </row>
    <row r="258" spans="1:9" ht="20.149999999999999" customHeight="1">
      <c r="A258" s="907" t="s">
        <v>599</v>
      </c>
      <c r="B258" s="708"/>
      <c r="C258" s="708"/>
      <c r="D258" s="708"/>
      <c r="E258" s="708"/>
      <c r="F258" s="709"/>
      <c r="G258" s="779">
        <f>SUM(G244:G256)</f>
        <v>500000</v>
      </c>
      <c r="H258" s="219"/>
    </row>
    <row r="259" spans="1:9" ht="20.149999999999999" customHeight="1">
      <c r="A259" s="638"/>
      <c r="B259" s="259"/>
      <c r="C259" s="259"/>
      <c r="D259" s="259"/>
      <c r="E259" s="259"/>
      <c r="F259" s="259"/>
      <c r="G259" s="715"/>
      <c r="H259" s="219"/>
    </row>
    <row r="260" spans="1:9" ht="20.149999999999999" customHeight="1" thickBot="1">
      <c r="A260" s="657" t="s">
        <v>600</v>
      </c>
      <c r="B260" s="658"/>
      <c r="C260" s="658"/>
      <c r="D260" s="658"/>
      <c r="E260" s="658"/>
      <c r="F260" s="659"/>
      <c r="G260" s="660">
        <f>SUM(G196+G240+G258)</f>
        <v>143322609</v>
      </c>
      <c r="H260" s="219"/>
    </row>
    <row r="261" spans="1:9" ht="20.149999999999999" customHeight="1" thickTop="1">
      <c r="A261" s="915"/>
      <c r="B261" s="916"/>
      <c r="C261" s="916"/>
      <c r="D261" s="916"/>
      <c r="E261" s="916"/>
      <c r="F261" s="917"/>
      <c r="G261" s="918"/>
      <c r="H261" s="219"/>
    </row>
    <row r="262" spans="1:9" ht="20.149999999999999" customHeight="1">
      <c r="A262" s="1069"/>
      <c r="B262" s="1070"/>
      <c r="C262" s="1070"/>
      <c r="D262" s="1070"/>
      <c r="E262" s="1070"/>
      <c r="F262" s="1071"/>
      <c r="G262" s="919"/>
      <c r="H262" s="219"/>
    </row>
    <row r="263" spans="1:9" ht="20.149999999999999" customHeight="1">
      <c r="A263" s="625"/>
      <c r="B263" s="226"/>
      <c r="C263" s="226"/>
      <c r="D263" s="226"/>
      <c r="E263" s="226"/>
      <c r="F263" s="232"/>
      <c r="G263" s="269"/>
      <c r="H263" s="219"/>
    </row>
    <row r="264" spans="1:9" ht="20.149999999999999" customHeight="1">
      <c r="A264" s="625" t="s">
        <v>601</v>
      </c>
      <c r="B264" s="226"/>
      <c r="C264" s="226"/>
      <c r="D264" s="226"/>
      <c r="E264" s="226"/>
      <c r="F264" s="270">
        <v>30100</v>
      </c>
      <c r="G264" s="573">
        <v>3500000</v>
      </c>
      <c r="H264" s="219"/>
    </row>
    <row r="265" spans="1:9" ht="20.149999999999999" customHeight="1">
      <c r="A265" s="625" t="s">
        <v>602</v>
      </c>
      <c r="B265" s="226"/>
      <c r="C265" s="226"/>
      <c r="D265" s="226"/>
      <c r="E265" s="226"/>
      <c r="F265" s="270">
        <v>30200</v>
      </c>
      <c r="G265" s="574">
        <v>0</v>
      </c>
      <c r="H265" s="219"/>
    </row>
    <row r="266" spans="1:9" ht="20.149999999999999" customHeight="1">
      <c r="A266" s="625" t="s">
        <v>603</v>
      </c>
      <c r="B266" s="226"/>
      <c r="C266" s="226"/>
      <c r="D266" s="226"/>
      <c r="E266" s="226"/>
      <c r="F266" s="270">
        <v>30300</v>
      </c>
      <c r="G266" s="574">
        <v>0</v>
      </c>
      <c r="H266" s="219"/>
    </row>
    <row r="267" spans="1:9" ht="20.149999999999999" customHeight="1">
      <c r="A267" s="625" t="s">
        <v>604</v>
      </c>
      <c r="B267" s="226"/>
      <c r="C267" s="226"/>
      <c r="D267" s="226"/>
      <c r="E267" s="226"/>
      <c r="F267" s="270">
        <v>30400</v>
      </c>
      <c r="G267" s="574">
        <v>0</v>
      </c>
      <c r="H267" s="219"/>
    </row>
    <row r="268" spans="1:9" ht="20.149999999999999" customHeight="1">
      <c r="A268" s="625" t="s">
        <v>605</v>
      </c>
      <c r="B268" s="226"/>
      <c r="C268" s="226"/>
      <c r="D268" s="226"/>
      <c r="E268" s="226"/>
      <c r="F268" s="270">
        <v>30500</v>
      </c>
      <c r="G268" s="574">
        <v>0</v>
      </c>
      <c r="H268" s="219"/>
    </row>
    <row r="269" spans="1:9" ht="20.149999999999999" customHeight="1">
      <c r="A269" s="625" t="s">
        <v>606</v>
      </c>
      <c r="B269" s="226"/>
      <c r="C269" s="226"/>
      <c r="D269" s="226"/>
      <c r="E269" s="226"/>
      <c r="F269" s="270">
        <v>30600</v>
      </c>
      <c r="G269" s="574">
        <v>0</v>
      </c>
      <c r="H269" s="219"/>
    </row>
    <row r="270" spans="1:9" ht="20.149999999999999" customHeight="1">
      <c r="A270" s="625" t="s">
        <v>607</v>
      </c>
      <c r="B270" s="226"/>
      <c r="C270" s="226"/>
      <c r="D270" s="226"/>
      <c r="E270" s="226"/>
      <c r="F270" s="270">
        <v>30700</v>
      </c>
      <c r="G270" s="574">
        <v>0</v>
      </c>
      <c r="H270" s="219"/>
    </row>
    <row r="271" spans="1:9" ht="20.149999999999999" customHeight="1">
      <c r="A271" s="625" t="s">
        <v>608</v>
      </c>
      <c r="B271" s="226"/>
      <c r="C271" s="226"/>
      <c r="D271" s="226"/>
      <c r="E271" s="226"/>
      <c r="F271" s="270">
        <v>30900</v>
      </c>
      <c r="G271" s="574">
        <v>3038778</v>
      </c>
      <c r="H271" s="219"/>
    </row>
    <row r="272" spans="1:9" ht="20.149999999999999" customHeight="1">
      <c r="A272" s="625" t="s">
        <v>609</v>
      </c>
      <c r="B272" s="226"/>
      <c r="C272" s="226"/>
      <c r="D272" s="226"/>
      <c r="E272" s="226"/>
      <c r="F272" s="270">
        <v>31100</v>
      </c>
      <c r="G272" s="763">
        <v>15285590</v>
      </c>
      <c r="H272" s="219"/>
    </row>
    <row r="273" spans="1:12" ht="20.149999999999999" customHeight="1">
      <c r="A273" s="625"/>
      <c r="B273" s="226"/>
      <c r="C273" s="226"/>
      <c r="D273" s="226"/>
      <c r="E273" s="226"/>
      <c r="F273" s="270"/>
      <c r="G273" s="920"/>
      <c r="H273" s="219"/>
    </row>
    <row r="274" spans="1:12" ht="20.149999999999999" customHeight="1">
      <c r="A274" s="627" t="s">
        <v>610</v>
      </c>
      <c r="B274" s="226"/>
      <c r="C274" s="226"/>
      <c r="D274" s="226"/>
      <c r="E274" s="226"/>
      <c r="F274" s="270"/>
      <c r="G274" s="921">
        <f>SUM(G264:G272)</f>
        <v>21824368</v>
      </c>
      <c r="H274" s="219"/>
    </row>
    <row r="275" spans="1:12" ht="20.149999999999999" customHeight="1">
      <c r="A275" s="627"/>
      <c r="B275" s="226"/>
      <c r="C275" s="226"/>
      <c r="D275" s="226"/>
      <c r="E275" s="226"/>
      <c r="F275" s="270"/>
      <c r="G275" s="269"/>
      <c r="H275" s="219"/>
    </row>
    <row r="276" spans="1:12" ht="20.149999999999999" customHeight="1" thickBot="1">
      <c r="A276" s="640" t="s">
        <v>765</v>
      </c>
      <c r="B276" s="219"/>
      <c r="C276" s="219"/>
      <c r="D276" s="219"/>
      <c r="E276" s="219"/>
      <c r="F276" s="253">
        <v>30800</v>
      </c>
      <c r="G276" s="575">
        <v>-57228177</v>
      </c>
      <c r="H276" s="663"/>
    </row>
    <row r="277" spans="1:12" ht="20.149999999999999" customHeight="1">
      <c r="A277" s="634"/>
      <c r="B277" s="219"/>
      <c r="C277" s="219"/>
      <c r="D277" s="219"/>
      <c r="E277" s="219"/>
      <c r="F277" s="253"/>
      <c r="G277" s="269"/>
      <c r="H277" s="219"/>
    </row>
    <row r="278" spans="1:12" ht="20.149999999999999" customHeight="1">
      <c r="A278" s="641" t="s">
        <v>611</v>
      </c>
      <c r="B278" s="642"/>
      <c r="C278" s="642"/>
      <c r="D278" s="642"/>
      <c r="E278" s="642"/>
      <c r="F278" s="643"/>
      <c r="G278" s="644">
        <f>G274+G276</f>
        <v>-35403809</v>
      </c>
      <c r="H278" s="664"/>
    </row>
    <row r="279" spans="1:12">
      <c r="A279" s="271"/>
      <c r="B279" s="271"/>
      <c r="C279" s="271"/>
      <c r="D279" s="271"/>
      <c r="E279" s="271"/>
      <c r="F279" s="272"/>
      <c r="G279" s="273"/>
      <c r="H279" s="274"/>
      <c r="I279" s="274"/>
      <c r="J279" s="274"/>
      <c r="K279" s="274"/>
      <c r="L279" s="274"/>
    </row>
    <row r="280" spans="1:12" s="222" customFormat="1" ht="13.5" customHeight="1">
      <c r="A280" s="1057"/>
      <c r="B280" s="1057"/>
      <c r="C280" s="1057"/>
      <c r="D280" s="1057"/>
      <c r="E280" s="1057"/>
      <c r="F280" s="1057"/>
      <c r="G280" s="1057"/>
      <c r="H280" s="1057"/>
      <c r="I280" s="275"/>
      <c r="J280" s="275"/>
      <c r="K280" s="275"/>
      <c r="L280" s="275"/>
    </row>
    <row r="281" spans="1:12" s="222" customFormat="1">
      <c r="A281" s="1057"/>
      <c r="B281" s="1057"/>
      <c r="C281" s="1057"/>
      <c r="D281" s="1057"/>
      <c r="E281" s="1057"/>
      <c r="F281" s="1057"/>
      <c r="G281" s="1057"/>
      <c r="H281" s="1057"/>
      <c r="I281" s="275"/>
      <c r="J281" s="275"/>
      <c r="K281" s="275"/>
      <c r="L281" s="275"/>
    </row>
    <row r="282" spans="1:12" s="222" customFormat="1">
      <c r="A282" s="1057"/>
      <c r="B282" s="1057"/>
      <c r="C282" s="1057"/>
      <c r="D282" s="1057"/>
      <c r="E282" s="1057"/>
      <c r="F282" s="1057"/>
      <c r="G282" s="1057"/>
      <c r="H282" s="1057"/>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7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5234375" defaultRowHeight="23.15"/>
  <cols>
    <col min="1" max="1" width="47.69140625" style="419" customWidth="1"/>
    <col min="2" max="2" width="20.69140625" style="419" customWidth="1"/>
    <col min="3" max="4" width="17.3828125" style="419" customWidth="1"/>
    <col min="5" max="5" width="19.84375" style="419" customWidth="1"/>
    <col min="6" max="6" width="7.3828125" style="419" customWidth="1"/>
    <col min="7" max="16384" width="9.1523437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6" t="s">
        <v>183</v>
      </c>
      <c r="B3" s="1133" t="str">
        <f>'CHECK SHEET'!D7</f>
        <v>Hillsborough Community College</v>
      </c>
      <c r="C3" s="1133"/>
      <c r="D3" s="1133"/>
      <c r="E3" s="1133"/>
      <c r="F3" s="431"/>
      <c r="G3" s="424"/>
    </row>
    <row r="4" spans="1:8" ht="24" customHeight="1">
      <c r="A4" s="1129" t="s">
        <v>613</v>
      </c>
      <c r="B4" s="1129"/>
      <c r="C4" s="1129"/>
      <c r="D4" s="1129"/>
      <c r="E4" s="1129"/>
      <c r="F4" s="463"/>
    </row>
    <row r="5" spans="1:8" ht="24" customHeight="1">
      <c r="A5" s="1129" t="s">
        <v>614</v>
      </c>
      <c r="B5" s="1129"/>
      <c r="C5" s="1129"/>
      <c r="D5" s="1129"/>
      <c r="E5" s="1129"/>
      <c r="F5" s="463"/>
    </row>
    <row r="6" spans="1:8" ht="24" customHeight="1">
      <c r="A6" s="1152" t="s">
        <v>755</v>
      </c>
      <c r="B6" s="1152"/>
      <c r="C6" s="1152"/>
      <c r="D6" s="1152"/>
      <c r="E6" s="1152"/>
      <c r="F6" s="464"/>
    </row>
    <row r="7" spans="1:8" ht="20.149999999999999" customHeight="1">
      <c r="A7" s="1150"/>
      <c r="B7" s="1150"/>
      <c r="C7" s="1150"/>
      <c r="D7" s="1151"/>
      <c r="E7" s="1151"/>
      <c r="F7" s="423"/>
    </row>
    <row r="8" spans="1:8" ht="24" customHeight="1" thickBot="1">
      <c r="A8" s="1072" t="s">
        <v>615</v>
      </c>
      <c r="B8" s="1072"/>
      <c r="C8" s="1072"/>
      <c r="D8" s="423"/>
      <c r="E8" s="423"/>
      <c r="F8" s="423"/>
      <c r="H8" s="425"/>
    </row>
    <row r="9" spans="1:8" s="37" customFormat="1" ht="64.400000000000006" customHeight="1" thickBot="1">
      <c r="A9" s="370" t="s">
        <v>616</v>
      </c>
      <c r="B9" s="1045" t="s">
        <v>617</v>
      </c>
      <c r="C9" s="389" t="s">
        <v>618</v>
      </c>
      <c r="D9" s="389" t="s">
        <v>619</v>
      </c>
      <c r="E9" s="459" t="s">
        <v>50</v>
      </c>
      <c r="F9" s="465"/>
      <c r="H9" s="456"/>
    </row>
    <row r="10" spans="1:8" s="37" customFormat="1" ht="20.149999999999999" customHeight="1">
      <c r="A10" s="479" t="s">
        <v>620</v>
      </c>
      <c r="B10" s="576">
        <v>48981089</v>
      </c>
      <c r="C10" s="577">
        <v>4377191</v>
      </c>
      <c r="D10" s="577">
        <v>0</v>
      </c>
      <c r="E10" s="480">
        <f>SUM(B10:D10)</f>
        <v>53358280</v>
      </c>
      <c r="F10" s="457"/>
      <c r="G10" s="456"/>
    </row>
    <row r="11" spans="1:8" s="37" customFormat="1" ht="20.149999999999999" customHeight="1">
      <c r="A11" s="479" t="s">
        <v>621</v>
      </c>
      <c r="B11" s="578">
        <v>0</v>
      </c>
      <c r="C11" s="567">
        <v>0</v>
      </c>
      <c r="D11" s="567">
        <v>0</v>
      </c>
      <c r="E11" s="480">
        <f>SUM(B11:D11)</f>
        <v>0</v>
      </c>
      <c r="F11" s="457"/>
      <c r="G11" s="456"/>
      <c r="H11" s="456"/>
    </row>
    <row r="12" spans="1:8" s="37" customFormat="1" ht="20.149999999999999" customHeight="1" thickBot="1">
      <c r="A12" s="479" t="s">
        <v>622</v>
      </c>
      <c r="B12" s="578">
        <v>35870</v>
      </c>
      <c r="C12" s="567">
        <v>359450</v>
      </c>
      <c r="D12" s="567">
        <v>0</v>
      </c>
      <c r="E12" s="481">
        <f>SUM(B12:D12)</f>
        <v>395320</v>
      </c>
      <c r="F12" s="457"/>
    </row>
    <row r="13" spans="1:8" s="37" customFormat="1" ht="20.149999999999999" customHeight="1" thickBot="1">
      <c r="A13" s="479" t="s">
        <v>623</v>
      </c>
      <c r="B13" s="482"/>
      <c r="C13" s="483"/>
      <c r="D13" s="483"/>
      <c r="E13" s="484"/>
      <c r="F13" s="457"/>
    </row>
    <row r="14" spans="1:8" s="37" customFormat="1" ht="20.149999999999999" customHeight="1">
      <c r="A14" s="479" t="s">
        <v>624</v>
      </c>
      <c r="B14" s="578">
        <v>14498009</v>
      </c>
      <c r="C14" s="579">
        <v>5587101</v>
      </c>
      <c r="D14" s="579">
        <v>0</v>
      </c>
      <c r="E14" s="481">
        <f t="shared" ref="E14:E20" si="0">SUM(B14:D14)</f>
        <v>20085110</v>
      </c>
      <c r="F14" s="457"/>
    </row>
    <row r="15" spans="1:8" s="37" customFormat="1" ht="20.149999999999999" customHeight="1">
      <c r="A15" s="479" t="s">
        <v>625</v>
      </c>
      <c r="B15" s="578">
        <v>495000</v>
      </c>
      <c r="C15" s="567">
        <v>277660</v>
      </c>
      <c r="D15" s="567">
        <v>0</v>
      </c>
      <c r="E15" s="481">
        <f>SUM(B15:D15)</f>
        <v>772660</v>
      </c>
      <c r="F15" s="457"/>
    </row>
    <row r="16" spans="1:8" s="37" customFormat="1" ht="20.149999999999999" customHeight="1">
      <c r="A16" s="479" t="s">
        <v>626</v>
      </c>
      <c r="B16" s="578">
        <v>15665659</v>
      </c>
      <c r="C16" s="567">
        <v>2386851</v>
      </c>
      <c r="D16" s="567">
        <v>0</v>
      </c>
      <c r="E16" s="481">
        <f t="shared" si="0"/>
        <v>18052510</v>
      </c>
      <c r="F16" s="457"/>
    </row>
    <row r="17" spans="1:6" s="37" customFormat="1" ht="20.149999999999999" customHeight="1">
      <c r="A17" s="479" t="s">
        <v>627</v>
      </c>
      <c r="B17" s="578">
        <v>17647741</v>
      </c>
      <c r="C17" s="567">
        <v>13903790</v>
      </c>
      <c r="D17" s="567">
        <v>500000</v>
      </c>
      <c r="E17" s="481">
        <f t="shared" si="0"/>
        <v>32051531</v>
      </c>
      <c r="F17" s="457"/>
    </row>
    <row r="18" spans="1:6" s="37" customFormat="1" ht="20.149999999999999" customHeight="1">
      <c r="A18" s="479" t="s">
        <v>628</v>
      </c>
      <c r="B18" s="578">
        <v>6456672</v>
      </c>
      <c r="C18" s="567">
        <v>10523274</v>
      </c>
      <c r="D18" s="567">
        <v>0</v>
      </c>
      <c r="E18" s="481">
        <f t="shared" si="0"/>
        <v>16979946</v>
      </c>
      <c r="F18" s="457"/>
    </row>
    <row r="19" spans="1:6" s="37" customFormat="1" ht="20.149999999999999" customHeight="1">
      <c r="A19" s="479" t="s">
        <v>629</v>
      </c>
      <c r="B19" s="578">
        <v>156600</v>
      </c>
      <c r="C19" s="567">
        <v>479000</v>
      </c>
      <c r="D19" s="567">
        <v>0</v>
      </c>
      <c r="E19" s="481">
        <f t="shared" si="0"/>
        <v>635600</v>
      </c>
      <c r="F19" s="457"/>
    </row>
    <row r="20" spans="1:6" s="37" customFormat="1" ht="20.149999999999999" customHeight="1" thickBot="1">
      <c r="A20" s="479" t="s">
        <v>630</v>
      </c>
      <c r="B20" s="578">
        <v>191652</v>
      </c>
      <c r="C20" s="568">
        <v>800000</v>
      </c>
      <c r="D20" s="568">
        <v>0</v>
      </c>
      <c r="E20" s="481">
        <f t="shared" si="0"/>
        <v>991652</v>
      </c>
      <c r="F20" s="457"/>
    </row>
    <row r="21" spans="1:6" s="37" customFormat="1" ht="24" customHeight="1" thickBot="1">
      <c r="A21" s="377" t="s">
        <v>50</v>
      </c>
      <c r="B21" s="458">
        <f>SUM(B10:B20)</f>
        <v>104128292</v>
      </c>
      <c r="C21" s="461">
        <f>SUM(C10:C20)</f>
        <v>38694317</v>
      </c>
      <c r="D21" s="461">
        <f>SUM(D10:D20)</f>
        <v>500000</v>
      </c>
      <c r="E21" s="460">
        <f>SUM(E10:E20)</f>
        <v>143322609</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4375" defaultRowHeight="12.45"/>
  <cols>
    <col min="1" max="1" width="78.69140625" customWidth="1"/>
  </cols>
  <sheetData>
    <row r="1" spans="1:7" ht="26.15" customHeight="1">
      <c r="A1" s="623" t="s">
        <v>631</v>
      </c>
      <c r="B1" s="622"/>
      <c r="C1" s="622"/>
      <c r="D1" s="622"/>
      <c r="E1" s="622"/>
      <c r="F1" s="622"/>
      <c r="G1" s="622"/>
    </row>
    <row r="2" spans="1:7" ht="26.15">
      <c r="A2" s="612" t="s">
        <v>632</v>
      </c>
      <c r="B2" s="622"/>
      <c r="C2" s="223"/>
      <c r="D2" s="223"/>
      <c r="E2" s="223"/>
      <c r="F2" s="223"/>
      <c r="G2" s="223"/>
    </row>
    <row r="3" spans="1:7" ht="26.15"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582386</xdr:colOff>
                <xdr:row>50</xdr:row>
                <xdr:rowOff>97971</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6"/>
  <sheetViews>
    <sheetView showGridLines="0" zoomScale="60" zoomScaleNormal="60" zoomScaleSheetLayoutView="50" zoomScalePageLayoutView="60" workbookViewId="0"/>
  </sheetViews>
  <sheetFormatPr defaultColWidth="12.3828125" defaultRowHeight="15.9"/>
  <cols>
    <col min="1" max="1" width="26.3828125" style="281" customWidth="1"/>
    <col min="2" max="2" width="94.3046875" style="281" customWidth="1"/>
    <col min="3" max="3" width="66.84375" style="281" customWidth="1"/>
    <col min="4" max="5" width="25.84375" style="329" customWidth="1"/>
    <col min="6" max="6" width="33.69140625" style="329" customWidth="1"/>
    <col min="7" max="7" width="3.15234375" style="281" customWidth="1"/>
    <col min="8" max="16384" width="12.3828125" style="281"/>
  </cols>
  <sheetData>
    <row r="1" spans="1:224" ht="30" customHeight="1" thickBot="1">
      <c r="A1" s="1129" t="s">
        <v>183</v>
      </c>
      <c r="B1" s="1153" t="str">
        <f>'CHECK SHEET'!D7</f>
        <v>Hillsborough Community College</v>
      </c>
      <c r="C1" s="1153"/>
      <c r="D1" s="1153"/>
      <c r="E1" s="1153"/>
      <c r="F1" s="1153"/>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4" t="s">
        <v>634</v>
      </c>
      <c r="B2" s="1154"/>
      <c r="C2" s="1154"/>
      <c r="D2" s="1154"/>
      <c r="E2" s="1154"/>
      <c r="F2" s="1154"/>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5" t="s">
        <v>635</v>
      </c>
      <c r="B3" s="1155"/>
      <c r="C3" s="1155"/>
      <c r="D3" s="1155"/>
      <c r="E3" s="1155"/>
      <c r="F3" s="1155"/>
    </row>
    <row r="4" spans="1:224" ht="30" customHeight="1">
      <c r="A4" s="1154" t="s">
        <v>755</v>
      </c>
      <c r="B4" s="1154"/>
      <c r="C4" s="1154"/>
      <c r="D4" s="1154"/>
      <c r="E4" s="1154"/>
      <c r="F4" s="1154"/>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1"/>
      <c r="B5" s="1091"/>
      <c r="C5" s="1091"/>
      <c r="D5" s="1091"/>
      <c r="E5" s="1091"/>
      <c r="F5" s="1091"/>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4"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89" t="s">
        <v>615</v>
      </c>
      <c r="B7" s="1090"/>
      <c r="C7" s="1083" t="s">
        <v>737</v>
      </c>
      <c r="D7" s="1084"/>
      <c r="E7" s="1084"/>
      <c r="F7" s="1085"/>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5" customHeight="1" thickBot="1">
      <c r="A8" s="1215" t="s">
        <v>636</v>
      </c>
      <c r="B8" s="1216"/>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1" t="s">
        <v>414</v>
      </c>
      <c r="B9" s="1086"/>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0</v>
      </c>
      <c r="E11" s="925">
        <v>0</v>
      </c>
      <c r="F11" s="926">
        <f t="shared" si="0"/>
        <v>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v>152379</v>
      </c>
      <c r="E15" s="925">
        <v>0</v>
      </c>
      <c r="F15" s="926">
        <f t="shared" si="0"/>
        <v>152379</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v>48250</v>
      </c>
      <c r="E16" s="925">
        <v>0</v>
      </c>
      <c r="F16" s="926">
        <f t="shared" si="0"/>
        <v>48250</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804</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0</v>
      </c>
      <c r="E25" s="925">
        <v>0</v>
      </c>
      <c r="F25" s="926">
        <f t="shared" si="0"/>
        <v>0</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6750</v>
      </c>
      <c r="E26" s="925">
        <v>0</v>
      </c>
      <c r="F26" s="926">
        <f t="shared" si="0"/>
        <v>6750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0</v>
      </c>
      <c r="E28" s="925">
        <v>0</v>
      </c>
      <c r="F28" s="926">
        <f t="shared" si="0"/>
        <v>0</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0</v>
      </c>
      <c r="E30" s="925">
        <v>0</v>
      </c>
      <c r="F30" s="926">
        <f t="shared" si="0"/>
        <v>0</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0</v>
      </c>
      <c r="E34" s="925">
        <v>0</v>
      </c>
      <c r="F34" s="926">
        <f t="shared" si="0"/>
        <v>0</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0</v>
      </c>
      <c r="E35" s="925">
        <v>0</v>
      </c>
      <c r="F35" s="926">
        <f>+D35+E35</f>
        <v>0</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v>15864</v>
      </c>
      <c r="E48" s="925">
        <v>0</v>
      </c>
      <c r="F48" s="926">
        <f t="shared" si="0"/>
        <v>15864</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24699</v>
      </c>
      <c r="E49" s="925">
        <v>0</v>
      </c>
      <c r="F49" s="926">
        <f t="shared" si="0"/>
        <v>24699</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0</v>
      </c>
      <c r="E52" s="925">
        <v>0</v>
      </c>
      <c r="F52" s="926">
        <f t="shared" si="0"/>
        <v>0</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30525</v>
      </c>
      <c r="E54" s="925">
        <v>0</v>
      </c>
      <c r="F54" s="926">
        <f t="shared" si="0"/>
        <v>30525</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278467</v>
      </c>
      <c r="E57" s="346">
        <f>SUM(E10:E56)</f>
        <v>0</v>
      </c>
      <c r="F57" s="346">
        <f t="shared" si="0"/>
        <v>278467</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3" t="str">
        <f>C7</f>
        <v>2022-23</v>
      </c>
      <c r="D61" s="1084"/>
      <c r="E61" s="1084"/>
      <c r="F61" s="1085"/>
      <c r="G61" s="305"/>
      <c r="H61" s="306"/>
      <c r="I61" s="306"/>
      <c r="J61" s="306"/>
      <c r="K61" s="306"/>
      <c r="L61" s="306"/>
      <c r="M61" s="306"/>
      <c r="N61" s="306"/>
      <c r="O61" s="306"/>
      <c r="P61" s="306"/>
      <c r="Q61" s="306"/>
      <c r="R61" s="307"/>
      <c r="S61" s="307"/>
      <c r="T61" s="307"/>
      <c r="U61" s="307"/>
    </row>
    <row r="62" spans="1:21" s="308" customFormat="1" ht="111.65" customHeight="1" thickBot="1">
      <c r="A62" s="1215" t="s">
        <v>636</v>
      </c>
      <c r="B62" s="1216"/>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7" t="s">
        <v>164</v>
      </c>
      <c r="B63" s="1088"/>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0</v>
      </c>
      <c r="E64" s="580">
        <v>0</v>
      </c>
      <c r="F64" s="304">
        <f t="shared" si="0"/>
        <v>0</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0</v>
      </c>
      <c r="E65" s="925">
        <v>0</v>
      </c>
      <c r="F65" s="926">
        <f t="shared" si="0"/>
        <v>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0</v>
      </c>
      <c r="E67" s="925">
        <v>0</v>
      </c>
      <c r="F67" s="926">
        <f t="shared" si="0"/>
        <v>0</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0</v>
      </c>
      <c r="E68" s="925">
        <v>0</v>
      </c>
      <c r="F68" s="926">
        <f t="shared" si="0"/>
        <v>0</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0" t="s">
        <v>732</v>
      </c>
      <c r="B70" s="923"/>
      <c r="C70" s="1245">
        <v>63100</v>
      </c>
      <c r="D70" s="1246">
        <v>0</v>
      </c>
      <c r="E70" s="1246">
        <v>0</v>
      </c>
      <c r="F70" s="1247">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0</v>
      </c>
      <c r="E71" s="925">
        <v>0</v>
      </c>
      <c r="F71" s="926">
        <f t="shared" si="0"/>
        <v>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0</v>
      </c>
      <c r="E80" s="925">
        <v>0</v>
      </c>
      <c r="F80" s="926">
        <f t="shared" si="0"/>
        <v>0</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19200</v>
      </c>
      <c r="E83" s="925">
        <v>0</v>
      </c>
      <c r="F83" s="926">
        <f t="shared" si="1"/>
        <v>19200</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2333</v>
      </c>
      <c r="E84" s="925">
        <v>0</v>
      </c>
      <c r="F84" s="926">
        <f t="shared" si="1"/>
        <v>2333</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0</v>
      </c>
      <c r="E85" s="925">
        <v>0</v>
      </c>
      <c r="F85" s="926">
        <f t="shared" si="1"/>
        <v>0</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0</v>
      </c>
      <c r="E87" s="925">
        <v>0</v>
      </c>
      <c r="F87" s="926">
        <f t="shared" si="1"/>
        <v>0</v>
      </c>
      <c r="G87" s="305"/>
      <c r="H87" s="305"/>
      <c r="I87" s="305"/>
      <c r="J87" s="305"/>
      <c r="K87" s="305"/>
      <c r="L87" s="305"/>
      <c r="M87" s="305"/>
      <c r="N87" s="305"/>
      <c r="O87" s="305"/>
      <c r="P87" s="305"/>
      <c r="Q87" s="305"/>
    </row>
    <row r="88" spans="1:21" s="308" customFormat="1" ht="30" customHeight="1">
      <c r="A88" s="922" t="s">
        <v>550</v>
      </c>
      <c r="B88" s="923"/>
      <c r="C88" s="932" t="s">
        <v>551</v>
      </c>
      <c r="D88" s="925">
        <v>0</v>
      </c>
      <c r="E88" s="925">
        <v>0</v>
      </c>
      <c r="F88" s="926">
        <f t="shared" ref="F88:F93" si="2">+D88+E88</f>
        <v>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1" t="s">
        <v>645</v>
      </c>
      <c r="B103" s="1086"/>
      <c r="C103" s="343"/>
      <c r="D103" s="342">
        <f>SUM(D64:D102)</f>
        <v>21533</v>
      </c>
      <c r="E103" s="342">
        <f>SUM(E64:E102)</f>
        <v>0</v>
      </c>
      <c r="F103" s="342">
        <f t="shared" si="1"/>
        <v>21533</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3" t="str">
        <f>C7</f>
        <v>2022-23</v>
      </c>
      <c r="D106" s="1084"/>
      <c r="E106" s="1084"/>
      <c r="F106" s="1085"/>
      <c r="G106" s="305"/>
      <c r="H106" s="305"/>
      <c r="I106" s="305"/>
      <c r="J106" s="305"/>
      <c r="K106" s="305"/>
      <c r="L106" s="305"/>
      <c r="M106" s="305"/>
      <c r="N106" s="305"/>
      <c r="O106" s="305"/>
      <c r="P106" s="305"/>
      <c r="Q106" s="305"/>
    </row>
    <row r="107" spans="1:17" s="308" customFormat="1" ht="111.65" customHeight="1" thickBot="1">
      <c r="A107" s="1217" t="s">
        <v>165</v>
      </c>
      <c r="B107" s="1218"/>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0</v>
      </c>
      <c r="E110" s="925">
        <v>0</v>
      </c>
      <c r="F110" s="926">
        <f t="shared" si="1"/>
        <v>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5" t="s">
        <v>590</v>
      </c>
      <c r="D112" s="1246">
        <v>0</v>
      </c>
      <c r="E112" s="1246">
        <v>0</v>
      </c>
      <c r="F112" s="1247">
        <f t="shared" si="1"/>
        <v>0</v>
      </c>
      <c r="G112" s="305"/>
      <c r="H112" s="305"/>
      <c r="I112" s="305"/>
      <c r="J112" s="305"/>
      <c r="K112" s="305"/>
      <c r="L112" s="305"/>
      <c r="M112" s="305"/>
      <c r="N112" s="305"/>
      <c r="O112" s="305"/>
      <c r="P112" s="305"/>
      <c r="Q112" s="305"/>
    </row>
    <row r="113" spans="1:17" s="308" customFormat="1" ht="30" customHeight="1">
      <c r="A113" s="1303" t="s">
        <v>763</v>
      </c>
      <c r="B113" s="1304"/>
      <c r="C113" s="1305">
        <v>73001</v>
      </c>
      <c r="D113" s="1301">
        <v>0</v>
      </c>
      <c r="E113" s="1301">
        <v>0</v>
      </c>
      <c r="F113" s="1299">
        <f t="shared" si="1"/>
        <v>0</v>
      </c>
      <c r="G113" s="305"/>
      <c r="H113" s="305"/>
      <c r="I113" s="305"/>
      <c r="J113" s="305"/>
      <c r="K113" s="305"/>
      <c r="L113" s="305"/>
      <c r="M113" s="305"/>
      <c r="N113" s="305"/>
      <c r="O113" s="305"/>
      <c r="P113" s="305"/>
      <c r="Q113" s="305"/>
    </row>
    <row r="114" spans="1:17" s="308" customFormat="1" ht="30" customHeight="1">
      <c r="A114" s="1306" t="s">
        <v>764</v>
      </c>
      <c r="B114" s="1307"/>
      <c r="C114" s="1308">
        <v>73002</v>
      </c>
      <c r="D114" s="1302">
        <v>0</v>
      </c>
      <c r="E114" s="1302">
        <v>0</v>
      </c>
      <c r="F114" s="1300">
        <f t="shared" si="1"/>
        <v>0</v>
      </c>
      <c r="G114" s="305"/>
      <c r="H114" s="305"/>
      <c r="I114" s="305"/>
      <c r="J114" s="305"/>
      <c r="K114" s="305"/>
      <c r="L114" s="305"/>
      <c r="M114" s="305"/>
      <c r="N114" s="305"/>
      <c r="O114" s="305"/>
      <c r="P114" s="305"/>
      <c r="Q114" s="305"/>
    </row>
    <row r="115" spans="1:17" s="308" customFormat="1" ht="30" customHeight="1">
      <c r="A115" s="922" t="s">
        <v>588</v>
      </c>
      <c r="B115" s="923"/>
      <c r="C115" s="1296">
        <v>73050</v>
      </c>
      <c r="D115" s="1297">
        <v>0</v>
      </c>
      <c r="E115" s="1297">
        <v>0</v>
      </c>
      <c r="F115" s="1298">
        <f>+D115+E115</f>
        <v>0</v>
      </c>
      <c r="G115" s="305"/>
      <c r="H115" s="305"/>
      <c r="I115" s="305"/>
      <c r="J115" s="305"/>
      <c r="K115" s="305"/>
      <c r="L115" s="305"/>
      <c r="M115" s="305"/>
      <c r="N115" s="305"/>
      <c r="O115" s="305"/>
      <c r="P115" s="305"/>
      <c r="Q115" s="305"/>
    </row>
    <row r="116" spans="1:17" s="308" customFormat="1" ht="30" customHeight="1">
      <c r="A116" s="1248" t="s">
        <v>731</v>
      </c>
      <c r="B116" s="923"/>
      <c r="C116" s="1245">
        <v>73100</v>
      </c>
      <c r="D116" s="1246">
        <v>0</v>
      </c>
      <c r="E116" s="1246">
        <v>0</v>
      </c>
      <c r="F116" s="1298">
        <f>+D116+E116</f>
        <v>0</v>
      </c>
      <c r="G116" s="305"/>
      <c r="H116" s="305"/>
      <c r="I116" s="305"/>
      <c r="J116" s="305"/>
      <c r="K116" s="305"/>
      <c r="L116" s="305"/>
      <c r="M116" s="305"/>
      <c r="N116" s="305"/>
      <c r="O116" s="305"/>
      <c r="P116" s="305"/>
      <c r="Q116" s="305"/>
    </row>
    <row r="117" spans="1:17" s="308" customFormat="1" ht="47.25" customHeight="1">
      <c r="A117" s="1340" t="s">
        <v>647</v>
      </c>
      <c r="B117" s="1341"/>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1" t="s">
        <v>600</v>
      </c>
      <c r="B123" s="1086"/>
      <c r="C123" s="332"/>
      <c r="D123" s="342">
        <f>+D57+D103+D121</f>
        <v>300000</v>
      </c>
      <c r="E123" s="342">
        <f>+E57+E103+E121</f>
        <v>0</v>
      </c>
      <c r="F123" s="342">
        <f>SUM(D123:E123)</f>
        <v>300000</v>
      </c>
    </row>
    <row r="124" spans="1:17" s="308" customFormat="1" ht="116.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5" t="s">
        <v>648</v>
      </c>
      <c r="B126" s="1216"/>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2">
        <v>0</v>
      </c>
      <c r="G127" s="338"/>
      <c r="H127" s="338"/>
      <c r="I127" s="338"/>
      <c r="J127" s="338"/>
      <c r="K127" s="338"/>
      <c r="L127" s="338"/>
      <c r="M127" s="338"/>
      <c r="N127" s="338"/>
      <c r="O127" s="338"/>
      <c r="P127" s="338"/>
      <c r="Q127" s="338"/>
    </row>
    <row r="128" spans="1:17" s="339" customFormat="1" ht="30" customHeight="1">
      <c r="A128" s="922" t="s">
        <v>650</v>
      </c>
      <c r="B128" s="754"/>
      <c r="C128" s="934"/>
      <c r="D128" s="1339">
        <f>'EXHIBIT C'!H10</f>
        <v>300000</v>
      </c>
      <c r="E128" s="925">
        <v>0</v>
      </c>
      <c r="F128" s="926">
        <f t="shared" ref="F128:F138" si="3">+D128+E128</f>
        <v>300000</v>
      </c>
      <c r="G128" s="338"/>
      <c r="H128" s="338"/>
      <c r="I128" s="338"/>
      <c r="J128" s="338"/>
      <c r="K128" s="338"/>
      <c r="L128" s="338"/>
      <c r="M128" s="338"/>
      <c r="N128" s="338"/>
      <c r="O128" s="338"/>
      <c r="P128" s="338"/>
      <c r="Q128" s="338"/>
    </row>
    <row r="129" spans="1:17" s="339" customFormat="1" ht="30" customHeight="1">
      <c r="A129" s="922" t="s">
        <v>651</v>
      </c>
      <c r="B129" s="754"/>
      <c r="C129" s="934"/>
      <c r="D129" s="1339">
        <f>'EXHIBIT C'!F19</f>
        <v>0</v>
      </c>
      <c r="E129" s="925">
        <v>0</v>
      </c>
      <c r="F129" s="926">
        <f t="shared" si="3"/>
        <v>0</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19" t="s">
        <v>729</v>
      </c>
      <c r="B132" s="1220"/>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0</v>
      </c>
      <c r="E134" s="925">
        <v>0</v>
      </c>
      <c r="F134" s="926">
        <f t="shared" si="3"/>
        <v>0</v>
      </c>
      <c r="G134" s="338"/>
      <c r="H134" s="338"/>
      <c r="I134" s="338"/>
      <c r="J134" s="338"/>
      <c r="K134" s="338"/>
      <c r="L134" s="338"/>
      <c r="M134" s="338"/>
      <c r="N134" s="338"/>
      <c r="O134" s="338"/>
      <c r="P134" s="338"/>
      <c r="Q134" s="338"/>
    </row>
    <row r="135" spans="1:17" s="339" customFormat="1" ht="30" customHeight="1">
      <c r="A135" s="922" t="s">
        <v>656</v>
      </c>
      <c r="B135" s="754"/>
      <c r="C135" s="934"/>
      <c r="D135" s="925">
        <v>0</v>
      </c>
      <c r="E135" s="925">
        <v>0</v>
      </c>
      <c r="F135" s="926">
        <f t="shared" si="3"/>
        <v>0</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5" customHeight="1" thickBot="1">
      <c r="A139" s="1081" t="s">
        <v>660</v>
      </c>
      <c r="B139" s="1082"/>
      <c r="C139" s="332"/>
      <c r="D139" s="333">
        <f>SUM(D127:D138)</f>
        <v>300000</v>
      </c>
      <c r="E139" s="334">
        <f>SUM(E127:E138)</f>
        <v>0</v>
      </c>
      <c r="F139" s="335">
        <f>SUM(F127:F138)</f>
        <v>300000</v>
      </c>
      <c r="G139" s="322"/>
      <c r="H139" s="322"/>
      <c r="I139" s="322"/>
      <c r="J139" s="322"/>
      <c r="K139" s="322"/>
      <c r="L139" s="322"/>
      <c r="M139" s="322"/>
      <c r="N139" s="322"/>
      <c r="O139" s="322"/>
      <c r="P139" s="322"/>
      <c r="Q139" s="322"/>
    </row>
    <row r="140" spans="1:17" ht="14.15"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6" t="s">
        <v>799</v>
      </c>
      <c r="B141" s="1156"/>
      <c r="C141" s="1157"/>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800</v>
      </c>
      <c r="B143" s="308"/>
      <c r="C143" s="308"/>
      <c r="D143" s="327"/>
      <c r="E143" s="327"/>
      <c r="F143" s="328"/>
      <c r="G143" s="322"/>
      <c r="H143" s="322"/>
      <c r="I143" s="322"/>
      <c r="J143" s="322"/>
      <c r="K143" s="322"/>
      <c r="L143" s="322"/>
      <c r="M143" s="322"/>
      <c r="N143" s="322"/>
      <c r="O143" s="322"/>
      <c r="P143" s="322"/>
      <c r="Q143" s="322"/>
    </row>
    <row r="144" spans="1:17" ht="30" customHeight="1">
      <c r="A144" s="1073"/>
      <c r="B144" s="1074"/>
      <c r="C144" s="1074"/>
      <c r="D144" s="1074"/>
      <c r="E144" s="1074"/>
      <c r="F144" s="1075"/>
      <c r="G144" s="322"/>
      <c r="H144" s="322"/>
      <c r="I144" s="322"/>
      <c r="J144" s="322"/>
      <c r="K144" s="322"/>
      <c r="L144" s="322"/>
      <c r="M144" s="322"/>
      <c r="N144" s="322"/>
      <c r="O144" s="322"/>
      <c r="P144" s="322"/>
      <c r="Q144" s="322"/>
    </row>
    <row r="145" spans="1:17" ht="30" customHeight="1">
      <c r="A145" s="1076"/>
      <c r="B145" s="1029"/>
      <c r="C145" s="1029"/>
      <c r="D145" s="1029"/>
      <c r="E145" s="1029"/>
      <c r="F145" s="1077"/>
      <c r="G145" s="322"/>
      <c r="H145" s="322"/>
      <c r="I145" s="322"/>
      <c r="J145" s="322"/>
      <c r="K145" s="322"/>
      <c r="L145" s="322"/>
      <c r="M145" s="322"/>
      <c r="N145" s="322"/>
      <c r="O145" s="322"/>
      <c r="P145" s="322"/>
      <c r="Q145" s="322"/>
    </row>
    <row r="146" spans="1:17" ht="30" customHeight="1">
      <c r="A146" s="1076"/>
      <c r="B146" s="1029"/>
      <c r="C146" s="1029"/>
      <c r="D146" s="1029"/>
      <c r="E146" s="1029"/>
      <c r="F146" s="1077"/>
      <c r="G146" s="322"/>
      <c r="H146" s="322"/>
      <c r="I146" s="322"/>
      <c r="J146" s="322"/>
      <c r="K146" s="322"/>
      <c r="L146" s="322"/>
      <c r="M146" s="322"/>
      <c r="N146" s="322"/>
      <c r="O146" s="322"/>
      <c r="P146" s="322"/>
      <c r="Q146" s="322"/>
    </row>
    <row r="147" spans="1:17" ht="30" customHeight="1">
      <c r="A147" s="1076"/>
      <c r="B147" s="1029"/>
      <c r="C147" s="1029"/>
      <c r="D147" s="1029"/>
      <c r="E147" s="1029"/>
      <c r="F147" s="1077"/>
      <c r="G147" s="322"/>
      <c r="H147" s="322"/>
      <c r="I147" s="322"/>
      <c r="J147" s="322"/>
      <c r="K147" s="322"/>
      <c r="L147" s="322"/>
      <c r="M147" s="322"/>
      <c r="N147" s="322"/>
      <c r="O147" s="322"/>
      <c r="P147" s="322"/>
      <c r="Q147" s="322"/>
    </row>
    <row r="148" spans="1:17" ht="30" customHeight="1">
      <c r="A148" s="1076"/>
      <c r="B148" s="1029"/>
      <c r="C148" s="1029"/>
      <c r="D148" s="1029"/>
      <c r="E148" s="1029"/>
      <c r="F148" s="1077"/>
      <c r="G148" s="322"/>
      <c r="H148" s="322"/>
      <c r="I148" s="322"/>
      <c r="J148" s="322"/>
      <c r="K148" s="322"/>
      <c r="L148" s="322"/>
      <c r="M148" s="322"/>
      <c r="N148" s="322"/>
      <c r="O148" s="322"/>
      <c r="P148" s="322"/>
      <c r="Q148" s="322"/>
    </row>
    <row r="149" spans="1:17" ht="30" customHeight="1">
      <c r="A149" s="1076"/>
      <c r="B149" s="1029"/>
      <c r="C149" s="1029"/>
      <c r="D149" s="1029"/>
      <c r="E149" s="1029"/>
      <c r="F149" s="1077"/>
      <c r="G149" s="322"/>
      <c r="H149" s="322"/>
      <c r="I149" s="322"/>
      <c r="J149" s="322"/>
      <c r="K149" s="322"/>
      <c r="L149" s="322"/>
      <c r="M149" s="322"/>
      <c r="N149" s="322"/>
      <c r="O149" s="322"/>
      <c r="P149" s="322"/>
      <c r="Q149" s="322"/>
    </row>
    <row r="150" spans="1:17" ht="27" customHeight="1" thickBot="1">
      <c r="A150" s="1078"/>
      <c r="B150" s="1079"/>
      <c r="C150" s="1079"/>
      <c r="D150" s="1079"/>
      <c r="E150" s="1079"/>
      <c r="F150" s="1080"/>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3"/>
      <c r="B153" s="1074"/>
      <c r="C153" s="1074"/>
      <c r="D153" s="1074"/>
      <c r="E153" s="1074"/>
      <c r="F153" s="1075"/>
      <c r="G153" s="322"/>
      <c r="H153" s="322"/>
      <c r="I153" s="322"/>
      <c r="J153" s="322"/>
      <c r="K153" s="322"/>
      <c r="L153" s="322"/>
      <c r="M153" s="322"/>
      <c r="N153" s="322"/>
      <c r="O153" s="322"/>
      <c r="P153" s="322"/>
      <c r="Q153" s="322"/>
    </row>
    <row r="154" spans="1:17" ht="30" customHeight="1">
      <c r="A154" s="1076"/>
      <c r="B154" s="1029"/>
      <c r="C154" s="1029"/>
      <c r="D154" s="1029"/>
      <c r="E154" s="1029"/>
      <c r="F154" s="1077"/>
      <c r="G154" s="322"/>
      <c r="H154" s="322"/>
      <c r="I154" s="322"/>
      <c r="J154" s="322"/>
      <c r="K154" s="322"/>
      <c r="L154" s="322"/>
      <c r="M154" s="322"/>
      <c r="N154" s="322"/>
      <c r="O154" s="322"/>
      <c r="P154" s="322"/>
      <c r="Q154" s="322"/>
    </row>
    <row r="155" spans="1:17" ht="30" customHeight="1">
      <c r="A155" s="1076"/>
      <c r="B155" s="1029"/>
      <c r="C155" s="1029"/>
      <c r="D155" s="1029"/>
      <c r="E155" s="1029"/>
      <c r="F155" s="1077"/>
      <c r="G155" s="322"/>
      <c r="H155" s="322"/>
      <c r="I155" s="322"/>
      <c r="J155" s="322"/>
      <c r="K155" s="322"/>
      <c r="L155" s="322"/>
      <c r="M155" s="322"/>
      <c r="N155" s="322"/>
      <c r="O155" s="322"/>
      <c r="P155" s="322"/>
      <c r="Q155" s="322"/>
    </row>
    <row r="156" spans="1:17" ht="30" customHeight="1">
      <c r="A156" s="1076"/>
      <c r="B156" s="1029"/>
      <c r="C156" s="1029"/>
      <c r="D156" s="1029"/>
      <c r="E156" s="1029"/>
      <c r="F156" s="1077"/>
      <c r="G156" s="322"/>
      <c r="H156" s="322"/>
      <c r="I156" s="322"/>
      <c r="J156" s="322"/>
      <c r="K156" s="322"/>
      <c r="L156" s="322"/>
      <c r="M156" s="322"/>
      <c r="N156" s="322"/>
      <c r="O156" s="322"/>
      <c r="P156" s="322"/>
      <c r="Q156" s="322"/>
    </row>
    <row r="157" spans="1:17" ht="30" customHeight="1">
      <c r="A157" s="1076"/>
      <c r="B157" s="1029"/>
      <c r="C157" s="1029"/>
      <c r="D157" s="1029"/>
      <c r="E157" s="1029"/>
      <c r="F157" s="1077"/>
      <c r="G157" s="322"/>
      <c r="H157" s="322"/>
      <c r="I157" s="322"/>
      <c r="J157" s="322"/>
      <c r="K157" s="322"/>
      <c r="L157" s="322"/>
      <c r="M157" s="322"/>
      <c r="N157" s="322"/>
      <c r="O157" s="322"/>
      <c r="P157" s="322"/>
      <c r="Q157" s="322"/>
    </row>
    <row r="158" spans="1:17" ht="25.4" customHeight="1">
      <c r="A158" s="1076"/>
      <c r="B158" s="1029"/>
      <c r="C158" s="1029"/>
      <c r="D158" s="1029"/>
      <c r="E158" s="1029"/>
      <c r="F158" s="1077"/>
      <c r="G158" s="322"/>
      <c r="H158" s="322"/>
      <c r="I158" s="322"/>
      <c r="J158" s="322"/>
      <c r="K158" s="322"/>
      <c r="L158" s="322"/>
      <c r="M158" s="322"/>
      <c r="N158" s="322"/>
      <c r="O158" s="322"/>
      <c r="P158" s="322"/>
      <c r="Q158" s="322"/>
    </row>
    <row r="159" spans="1:17" ht="25.4" customHeight="1" thickBot="1">
      <c r="A159" s="1078"/>
      <c r="B159" s="1079"/>
      <c r="C159" s="1079"/>
      <c r="D159" s="1079"/>
      <c r="E159" s="1079"/>
      <c r="F159" s="1080"/>
      <c r="G159" s="322"/>
      <c r="H159" s="322"/>
      <c r="I159" s="322"/>
      <c r="J159" s="322"/>
      <c r="K159" s="322"/>
      <c r="L159" s="322"/>
      <c r="M159" s="322"/>
      <c r="N159" s="322"/>
      <c r="O159" s="322"/>
      <c r="P159" s="322"/>
      <c r="Q159" s="322"/>
    </row>
    <row r="160" spans="1:17" ht="25.4" customHeight="1">
      <c r="F160" s="330"/>
      <c r="G160" s="322"/>
      <c r="H160" s="322"/>
      <c r="I160" s="322"/>
      <c r="J160" s="322"/>
      <c r="K160" s="322"/>
      <c r="L160" s="322"/>
      <c r="M160" s="322"/>
      <c r="N160" s="322"/>
      <c r="O160" s="322"/>
      <c r="P160" s="322"/>
      <c r="Q160" s="322"/>
    </row>
    <row r="161" spans="5:17" ht="25.4" customHeight="1">
      <c r="F161" s="330"/>
      <c r="G161" s="322"/>
      <c r="H161" s="322"/>
      <c r="I161" s="322"/>
      <c r="J161" s="322"/>
      <c r="K161" s="322"/>
      <c r="L161" s="322"/>
      <c r="M161" s="322"/>
      <c r="N161" s="322"/>
      <c r="O161" s="322"/>
      <c r="P161" s="322"/>
      <c r="Q161" s="322"/>
    </row>
    <row r="162" spans="5:17" ht="25.4" customHeight="1">
      <c r="F162" s="330"/>
      <c r="G162" s="322"/>
      <c r="H162" s="322"/>
      <c r="I162" s="322"/>
      <c r="J162" s="322"/>
      <c r="K162" s="322"/>
      <c r="L162" s="322"/>
      <c r="M162" s="322"/>
      <c r="N162" s="322"/>
      <c r="O162" s="322"/>
      <c r="P162" s="322"/>
      <c r="Q162" s="322"/>
    </row>
    <row r="163" spans="5:17" ht="25.4" customHeight="1">
      <c r="F163" s="330"/>
      <c r="G163" s="322"/>
      <c r="H163" s="322"/>
      <c r="I163" s="322"/>
      <c r="J163" s="322"/>
      <c r="K163" s="322"/>
      <c r="L163" s="322"/>
      <c r="M163" s="322"/>
      <c r="N163" s="322"/>
      <c r="O163" s="322"/>
      <c r="P163" s="322"/>
      <c r="Q163" s="322"/>
    </row>
    <row r="164" spans="5:17" ht="25.4" customHeight="1">
      <c r="F164" s="330"/>
      <c r="G164" s="322"/>
      <c r="H164" s="322"/>
      <c r="I164" s="322"/>
      <c r="J164" s="322"/>
      <c r="K164" s="322"/>
      <c r="L164" s="322"/>
      <c r="M164" s="322"/>
      <c r="N164" s="322"/>
      <c r="O164" s="322"/>
      <c r="P164" s="322"/>
      <c r="Q164" s="322"/>
    </row>
    <row r="165" spans="5:17" ht="25.4" customHeight="1">
      <c r="E165" s="331"/>
      <c r="F165" s="330"/>
      <c r="G165" s="322"/>
      <c r="H165" s="322"/>
      <c r="I165" s="322"/>
      <c r="J165" s="322"/>
      <c r="K165" s="322"/>
      <c r="L165" s="322"/>
      <c r="M165" s="322"/>
      <c r="N165" s="322"/>
      <c r="O165" s="322"/>
      <c r="P165" s="322"/>
      <c r="Q165" s="322"/>
    </row>
    <row r="166" spans="5:17" ht="25.4" customHeight="1">
      <c r="E166" s="331"/>
      <c r="F166" s="330"/>
      <c r="G166" s="322"/>
      <c r="H166" s="322"/>
      <c r="I166" s="322"/>
      <c r="J166" s="322"/>
      <c r="K166" s="322"/>
      <c r="L166" s="322"/>
      <c r="M166" s="322"/>
      <c r="N166" s="322"/>
      <c r="O166" s="322"/>
      <c r="P166" s="322"/>
      <c r="Q166" s="322"/>
    </row>
    <row r="167" spans="5:17" ht="25.4" customHeight="1">
      <c r="E167" s="331"/>
      <c r="F167" s="330"/>
      <c r="G167" s="322"/>
      <c r="H167" s="322"/>
      <c r="I167" s="322"/>
      <c r="J167" s="322"/>
      <c r="K167" s="322"/>
      <c r="L167" s="322"/>
      <c r="M167" s="322"/>
      <c r="N167" s="322"/>
      <c r="O167" s="322"/>
      <c r="P167" s="322"/>
      <c r="Q167" s="322"/>
    </row>
    <row r="168" spans="5:17" ht="25.4" customHeight="1">
      <c r="F168" s="330"/>
      <c r="G168" s="322"/>
      <c r="H168" s="322"/>
      <c r="I168" s="322"/>
      <c r="J168" s="322"/>
      <c r="K168" s="322"/>
      <c r="L168" s="322"/>
      <c r="M168" s="322"/>
      <c r="N168" s="322"/>
      <c r="O168" s="322"/>
      <c r="P168" s="322"/>
      <c r="Q168" s="322"/>
    </row>
    <row r="169" spans="5:17" ht="25.4" customHeight="1">
      <c r="F169" s="330"/>
      <c r="G169" s="322"/>
      <c r="H169" s="322"/>
      <c r="I169" s="322"/>
      <c r="J169" s="322"/>
      <c r="K169" s="322"/>
      <c r="L169" s="322"/>
      <c r="M169" s="322"/>
      <c r="N169" s="322"/>
      <c r="O169" s="322"/>
      <c r="P169" s="322"/>
      <c r="Q169" s="322"/>
    </row>
    <row r="170" spans="5:17" ht="25.4" customHeight="1">
      <c r="F170" s="330"/>
      <c r="G170" s="322"/>
      <c r="H170" s="322"/>
      <c r="I170" s="322"/>
      <c r="J170" s="322"/>
      <c r="K170" s="322"/>
      <c r="L170" s="322"/>
      <c r="M170" s="322"/>
      <c r="N170" s="322"/>
      <c r="O170" s="322"/>
      <c r="P170" s="322"/>
      <c r="Q170" s="322"/>
    </row>
    <row r="171" spans="5:17" ht="25.4" customHeight="1">
      <c r="F171" s="330"/>
      <c r="G171" s="322"/>
      <c r="H171" s="322"/>
      <c r="I171" s="322"/>
      <c r="J171" s="322"/>
      <c r="K171" s="322"/>
      <c r="L171" s="322"/>
      <c r="M171" s="322"/>
      <c r="N171" s="322"/>
      <c r="O171" s="322"/>
      <c r="P171" s="322"/>
      <c r="Q171" s="322"/>
    </row>
    <row r="172" spans="5:17" ht="25.4" customHeight="1">
      <c r="F172" s="330"/>
      <c r="G172" s="322"/>
      <c r="H172" s="322"/>
      <c r="I172" s="322"/>
      <c r="J172" s="322"/>
      <c r="K172" s="322"/>
      <c r="L172" s="322"/>
      <c r="M172" s="322"/>
      <c r="N172" s="322"/>
      <c r="O172" s="322"/>
      <c r="P172" s="322"/>
      <c r="Q172" s="322"/>
    </row>
    <row r="173" spans="5:17" ht="25.4" customHeight="1">
      <c r="F173" s="330"/>
      <c r="G173" s="322"/>
      <c r="H173" s="322"/>
      <c r="I173" s="322"/>
      <c r="J173" s="322"/>
      <c r="K173" s="322"/>
      <c r="L173" s="322"/>
      <c r="M173" s="322"/>
      <c r="N173" s="322"/>
      <c r="O173" s="322"/>
      <c r="P173" s="322"/>
      <c r="Q173" s="322"/>
    </row>
    <row r="174" spans="5:17" ht="25.4" customHeight="1">
      <c r="F174" s="330"/>
      <c r="G174" s="322"/>
      <c r="H174" s="322"/>
      <c r="I174" s="322"/>
      <c r="J174" s="322"/>
      <c r="K174" s="322"/>
      <c r="L174" s="322"/>
      <c r="M174" s="322"/>
      <c r="N174" s="322"/>
      <c r="O174" s="322"/>
      <c r="P174" s="322"/>
      <c r="Q174" s="322"/>
    </row>
    <row r="175" spans="5:17" ht="25.4" customHeight="1">
      <c r="F175" s="330"/>
      <c r="G175" s="322"/>
      <c r="H175" s="322"/>
      <c r="I175" s="322"/>
      <c r="J175" s="322"/>
      <c r="K175" s="322"/>
      <c r="L175" s="322"/>
      <c r="M175" s="322"/>
      <c r="N175" s="322"/>
      <c r="O175" s="322"/>
      <c r="P175" s="322"/>
      <c r="Q175" s="322"/>
    </row>
    <row r="176" spans="5:17" ht="25.4" customHeight="1">
      <c r="F176" s="330"/>
      <c r="G176" s="322"/>
      <c r="H176" s="322"/>
      <c r="I176" s="322"/>
      <c r="J176" s="322"/>
      <c r="K176" s="322"/>
      <c r="L176" s="322"/>
      <c r="M176" s="322"/>
      <c r="N176" s="322"/>
      <c r="O176" s="322"/>
      <c r="P176" s="322"/>
      <c r="Q176" s="322"/>
    </row>
    <row r="177" spans="6:17" ht="25.4" customHeight="1">
      <c r="F177" s="330"/>
      <c r="G177" s="322"/>
      <c r="H177" s="322"/>
      <c r="I177" s="322"/>
      <c r="J177" s="322"/>
      <c r="K177" s="322"/>
      <c r="L177" s="322"/>
      <c r="M177" s="322"/>
      <c r="N177" s="322"/>
      <c r="O177" s="322"/>
      <c r="P177" s="322"/>
      <c r="Q177" s="322"/>
    </row>
    <row r="178" spans="6:17" ht="25.4" customHeight="1">
      <c r="F178" s="330"/>
      <c r="G178" s="322"/>
      <c r="H178" s="322"/>
      <c r="I178" s="322"/>
      <c r="J178" s="322"/>
      <c r="K178" s="322"/>
      <c r="L178" s="322"/>
      <c r="M178" s="322"/>
      <c r="N178" s="322"/>
      <c r="O178" s="322"/>
      <c r="P178" s="322"/>
      <c r="Q178" s="322"/>
    </row>
    <row r="179" spans="6:17" ht="25.4" customHeight="1">
      <c r="F179" s="330"/>
      <c r="G179" s="322"/>
      <c r="H179" s="322"/>
      <c r="I179" s="322"/>
      <c r="J179" s="322"/>
      <c r="K179" s="322"/>
      <c r="L179" s="322"/>
      <c r="M179" s="322"/>
      <c r="N179" s="322"/>
      <c r="O179" s="322"/>
      <c r="P179" s="322"/>
      <c r="Q179" s="322"/>
    </row>
    <row r="180" spans="6:17" ht="25.4" customHeight="1">
      <c r="F180" s="330"/>
      <c r="G180" s="322"/>
      <c r="H180" s="322"/>
      <c r="I180" s="322"/>
      <c r="J180" s="322"/>
      <c r="K180" s="322"/>
      <c r="L180" s="322"/>
      <c r="M180" s="322"/>
      <c r="N180" s="322"/>
      <c r="O180" s="322"/>
      <c r="P180" s="322"/>
      <c r="Q180" s="322"/>
    </row>
    <row r="181" spans="6:17" ht="25.4" customHeight="1">
      <c r="F181" s="330"/>
      <c r="G181" s="322"/>
      <c r="H181" s="322"/>
      <c r="I181" s="322"/>
      <c r="J181" s="322"/>
      <c r="K181" s="322"/>
      <c r="L181" s="322"/>
      <c r="M181" s="322"/>
      <c r="N181" s="322"/>
      <c r="O181" s="322"/>
      <c r="P181" s="322"/>
      <c r="Q181" s="322"/>
    </row>
    <row r="182" spans="6:17" ht="25.4" customHeight="1">
      <c r="F182" s="330"/>
      <c r="G182" s="322"/>
      <c r="H182" s="322"/>
      <c r="I182" s="322"/>
      <c r="J182" s="322"/>
      <c r="K182" s="322"/>
      <c r="L182" s="322"/>
      <c r="M182" s="322"/>
      <c r="N182" s="322"/>
      <c r="O182" s="322"/>
      <c r="P182" s="322"/>
      <c r="Q182" s="322"/>
    </row>
    <row r="183" spans="6:17" ht="25.4" customHeight="1">
      <c r="F183" s="330"/>
      <c r="G183" s="322"/>
      <c r="H183" s="322"/>
      <c r="I183" s="322"/>
      <c r="J183" s="322"/>
      <c r="K183" s="322"/>
      <c r="L183" s="322"/>
      <c r="M183" s="322"/>
      <c r="N183" s="322"/>
      <c r="O183" s="322"/>
      <c r="P183" s="322"/>
      <c r="Q183" s="322"/>
    </row>
    <row r="184" spans="6:17" ht="25.4" customHeight="1">
      <c r="F184" s="330"/>
      <c r="G184" s="322"/>
      <c r="H184" s="322"/>
      <c r="I184" s="322"/>
      <c r="J184" s="322"/>
      <c r="K184" s="322"/>
      <c r="L184" s="322"/>
      <c r="M184" s="322"/>
      <c r="N184" s="322"/>
      <c r="O184" s="322"/>
      <c r="P184" s="322"/>
      <c r="Q184" s="322"/>
    </row>
    <row r="185" spans="6:17" ht="25.4" customHeight="1">
      <c r="F185" s="330"/>
      <c r="G185" s="322"/>
      <c r="H185" s="322"/>
      <c r="I185" s="322"/>
      <c r="J185" s="322"/>
      <c r="K185" s="322"/>
      <c r="L185" s="322"/>
      <c r="M185" s="322"/>
      <c r="N185" s="322"/>
      <c r="O185" s="322"/>
      <c r="P185" s="322"/>
      <c r="Q185" s="322"/>
    </row>
    <row r="186" spans="6:17" ht="25.4" customHeight="1">
      <c r="F186" s="330"/>
      <c r="G186" s="322"/>
      <c r="H186" s="322"/>
      <c r="I186" s="322"/>
      <c r="J186" s="322"/>
      <c r="K186" s="322"/>
      <c r="L186" s="322"/>
      <c r="M186" s="322"/>
      <c r="N186" s="322"/>
      <c r="O186" s="322"/>
      <c r="P186" s="322"/>
      <c r="Q186" s="322"/>
    </row>
    <row r="187" spans="6:17" ht="25.4" customHeight="1">
      <c r="F187" s="330"/>
      <c r="G187" s="322"/>
      <c r="H187" s="322"/>
      <c r="I187" s="322"/>
      <c r="J187" s="322"/>
      <c r="K187" s="322"/>
      <c r="L187" s="322"/>
      <c r="M187" s="322"/>
      <c r="N187" s="322"/>
      <c r="O187" s="322"/>
      <c r="P187" s="322"/>
      <c r="Q187" s="322"/>
    </row>
    <row r="188" spans="6:17" ht="25.4" customHeight="1">
      <c r="F188" s="330"/>
      <c r="G188" s="322"/>
      <c r="H188" s="322"/>
      <c r="I188" s="322"/>
      <c r="J188" s="322"/>
      <c r="K188" s="322"/>
      <c r="L188" s="322"/>
      <c r="M188" s="322"/>
      <c r="N188" s="322"/>
      <c r="O188" s="322"/>
      <c r="P188" s="322"/>
      <c r="Q188" s="322"/>
    </row>
    <row r="189" spans="6:17" ht="25.4" customHeight="1">
      <c r="F189" s="330"/>
      <c r="G189" s="322"/>
      <c r="H189" s="322"/>
      <c r="I189" s="322"/>
      <c r="J189" s="322"/>
      <c r="K189" s="322"/>
      <c r="L189" s="322"/>
      <c r="M189" s="322"/>
      <c r="N189" s="322"/>
      <c r="O189" s="322"/>
      <c r="P189" s="322"/>
      <c r="Q189" s="322"/>
    </row>
    <row r="190" spans="6:17" ht="25.4" customHeight="1">
      <c r="F190" s="330"/>
      <c r="G190" s="322"/>
      <c r="H190" s="322"/>
      <c r="I190" s="322"/>
      <c r="J190" s="322"/>
      <c r="K190" s="322"/>
      <c r="L190" s="322"/>
      <c r="M190" s="322"/>
      <c r="N190" s="322"/>
      <c r="O190" s="322"/>
      <c r="P190" s="322"/>
      <c r="Q190" s="322"/>
    </row>
    <row r="191" spans="6:17" ht="25.4" customHeight="1">
      <c r="F191" s="330"/>
      <c r="G191" s="322"/>
      <c r="H191" s="322"/>
      <c r="I191" s="322"/>
      <c r="J191" s="322"/>
      <c r="K191" s="322"/>
      <c r="L191" s="322"/>
      <c r="M191" s="322"/>
      <c r="N191" s="322"/>
      <c r="O191" s="322"/>
      <c r="P191" s="322"/>
      <c r="Q191" s="322"/>
    </row>
    <row r="192" spans="6:17" ht="25.4" customHeight="1">
      <c r="F192" s="330"/>
      <c r="G192" s="322"/>
      <c r="H192" s="322"/>
      <c r="I192" s="322"/>
      <c r="J192" s="322"/>
      <c r="K192" s="322"/>
      <c r="L192" s="322"/>
      <c r="M192" s="322"/>
      <c r="N192" s="322"/>
      <c r="O192" s="322"/>
      <c r="P192" s="322"/>
      <c r="Q192" s="322"/>
    </row>
    <row r="193" spans="6:17" ht="25.4" customHeight="1">
      <c r="F193" s="330"/>
      <c r="G193" s="322"/>
      <c r="H193" s="322"/>
      <c r="I193" s="322"/>
      <c r="J193" s="322"/>
      <c r="K193" s="322"/>
      <c r="L193" s="322"/>
      <c r="M193" s="322"/>
      <c r="N193" s="322"/>
      <c r="O193" s="322"/>
      <c r="P193" s="322"/>
      <c r="Q193" s="322"/>
    </row>
    <row r="194" spans="6:17" ht="25.4" customHeight="1">
      <c r="F194" s="330"/>
      <c r="G194" s="322"/>
      <c r="H194" s="322"/>
      <c r="I194" s="322"/>
      <c r="J194" s="322"/>
      <c r="K194" s="322"/>
      <c r="L194" s="322"/>
      <c r="M194" s="322"/>
      <c r="N194" s="322"/>
      <c r="O194" s="322"/>
      <c r="P194" s="322"/>
      <c r="Q194" s="322"/>
    </row>
    <row r="195" spans="6:17" ht="25.4" customHeight="1">
      <c r="F195" s="330"/>
      <c r="G195" s="322"/>
      <c r="H195" s="322"/>
      <c r="I195" s="322"/>
      <c r="J195" s="322"/>
      <c r="K195" s="322"/>
      <c r="L195" s="322"/>
      <c r="M195" s="322"/>
      <c r="N195" s="322"/>
      <c r="O195" s="322"/>
      <c r="P195" s="322"/>
      <c r="Q195" s="322"/>
    </row>
    <row r="196" spans="6:17" ht="25.4" customHeight="1">
      <c r="F196" s="330"/>
      <c r="G196" s="322"/>
      <c r="H196" s="322"/>
      <c r="I196" s="322"/>
      <c r="J196" s="322"/>
      <c r="K196" s="322"/>
      <c r="L196" s="322"/>
      <c r="M196" s="322"/>
      <c r="N196" s="322"/>
      <c r="O196" s="322"/>
      <c r="P196" s="322"/>
      <c r="Q196" s="322"/>
    </row>
    <row r="197" spans="6:17" ht="25.4" customHeight="1">
      <c r="F197" s="330"/>
      <c r="G197" s="322"/>
      <c r="H197" s="322"/>
      <c r="I197" s="322"/>
      <c r="J197" s="322"/>
      <c r="K197" s="322"/>
      <c r="L197" s="322"/>
      <c r="M197" s="322"/>
      <c r="N197" s="322"/>
      <c r="O197" s="322"/>
      <c r="P197" s="322"/>
      <c r="Q197" s="322"/>
    </row>
    <row r="198" spans="6:17" ht="25.4" customHeight="1">
      <c r="F198" s="330"/>
      <c r="G198" s="322"/>
      <c r="H198" s="322"/>
      <c r="I198" s="322"/>
      <c r="J198" s="322"/>
      <c r="K198" s="322"/>
      <c r="L198" s="322"/>
      <c r="M198" s="322"/>
      <c r="N198" s="322"/>
      <c r="O198" s="322"/>
      <c r="P198" s="322"/>
      <c r="Q198" s="322"/>
    </row>
    <row r="199" spans="6:17" ht="25.4" customHeight="1">
      <c r="F199" s="330"/>
      <c r="G199" s="322"/>
      <c r="H199" s="322"/>
      <c r="I199" s="322"/>
      <c r="J199" s="322"/>
      <c r="K199" s="322"/>
      <c r="L199" s="322"/>
      <c r="M199" s="322"/>
      <c r="N199" s="322"/>
      <c r="O199" s="322"/>
      <c r="P199" s="322"/>
      <c r="Q199" s="322"/>
    </row>
    <row r="200" spans="6:17" ht="25.4" customHeight="1">
      <c r="F200" s="330"/>
      <c r="G200" s="322"/>
      <c r="H200" s="322"/>
      <c r="I200" s="322"/>
      <c r="J200" s="322"/>
      <c r="K200" s="322"/>
      <c r="L200" s="322"/>
      <c r="M200" s="322"/>
      <c r="N200" s="322"/>
      <c r="O200" s="322"/>
      <c r="P200" s="322"/>
      <c r="Q200" s="322"/>
    </row>
    <row r="201" spans="6:17" ht="25.4" customHeight="1">
      <c r="F201" s="330"/>
      <c r="G201" s="322"/>
      <c r="H201" s="322"/>
      <c r="I201" s="322"/>
      <c r="J201" s="322"/>
      <c r="K201" s="322"/>
      <c r="L201" s="322"/>
      <c r="M201" s="322"/>
      <c r="N201" s="322"/>
      <c r="O201" s="322"/>
      <c r="P201" s="322"/>
      <c r="Q201" s="322"/>
    </row>
    <row r="202" spans="6:17" ht="25.4" customHeight="1">
      <c r="F202" s="330"/>
      <c r="G202" s="322"/>
      <c r="H202" s="322"/>
      <c r="I202" s="322"/>
      <c r="J202" s="322"/>
      <c r="K202" s="322"/>
      <c r="L202" s="322"/>
      <c r="M202" s="322"/>
      <c r="N202" s="322"/>
      <c r="O202" s="322"/>
      <c r="P202" s="322"/>
      <c r="Q202" s="322"/>
    </row>
    <row r="203" spans="6:17" ht="25.4" customHeight="1">
      <c r="F203" s="330"/>
      <c r="G203" s="322"/>
      <c r="H203" s="322"/>
      <c r="I203" s="322"/>
      <c r="J203" s="322"/>
      <c r="K203" s="322"/>
      <c r="L203" s="322"/>
      <c r="M203" s="322"/>
      <c r="N203" s="322"/>
      <c r="O203" s="322"/>
      <c r="P203" s="322"/>
      <c r="Q203" s="322"/>
    </row>
    <row r="204" spans="6:17" ht="25.4" customHeight="1">
      <c r="F204" s="330"/>
      <c r="G204" s="322"/>
      <c r="H204" s="322"/>
      <c r="I204" s="322"/>
      <c r="J204" s="322"/>
      <c r="K204" s="322"/>
      <c r="L204" s="322"/>
      <c r="M204" s="322"/>
      <c r="N204" s="322"/>
      <c r="O204" s="322"/>
      <c r="P204" s="322"/>
      <c r="Q204" s="322"/>
    </row>
    <row r="205" spans="6:17" ht="25.4" customHeight="1">
      <c r="F205" s="330"/>
      <c r="G205" s="322"/>
      <c r="H205" s="322"/>
      <c r="I205" s="322"/>
      <c r="J205" s="322"/>
      <c r="K205" s="322"/>
      <c r="L205" s="322"/>
      <c r="M205" s="322"/>
      <c r="N205" s="322"/>
      <c r="O205" s="322"/>
      <c r="P205" s="322"/>
      <c r="Q205" s="322"/>
    </row>
    <row r="206" spans="6:17" ht="25.4" customHeight="1">
      <c r="F206" s="330"/>
      <c r="G206" s="322"/>
      <c r="H206" s="322"/>
      <c r="I206" s="322"/>
      <c r="J206" s="322"/>
      <c r="K206" s="322"/>
      <c r="L206" s="322"/>
      <c r="M206" s="322"/>
      <c r="N206" s="322"/>
      <c r="O206" s="322"/>
      <c r="P206" s="322"/>
      <c r="Q206" s="322"/>
    </row>
    <row r="207" spans="6:17" ht="25.4" customHeight="1">
      <c r="F207" s="330"/>
      <c r="G207" s="322"/>
      <c r="H207" s="322"/>
      <c r="I207" s="322"/>
      <c r="J207" s="322"/>
      <c r="K207" s="322"/>
      <c r="L207" s="322"/>
      <c r="M207" s="322"/>
      <c r="N207" s="322"/>
      <c r="O207" s="322"/>
      <c r="P207" s="322"/>
      <c r="Q207" s="322"/>
    </row>
    <row r="208" spans="6:17" ht="25.4" customHeight="1">
      <c r="F208" s="330"/>
      <c r="G208" s="322"/>
      <c r="H208" s="322"/>
      <c r="I208" s="322"/>
      <c r="J208" s="322"/>
      <c r="K208" s="322"/>
      <c r="L208" s="322"/>
      <c r="M208" s="322"/>
      <c r="N208" s="322"/>
      <c r="O208" s="322"/>
      <c r="P208" s="322"/>
      <c r="Q208" s="322"/>
    </row>
    <row r="209" spans="6:17" ht="25.4" customHeight="1">
      <c r="F209" s="330"/>
      <c r="G209" s="322"/>
      <c r="H209" s="322"/>
      <c r="I209" s="322"/>
      <c r="J209" s="322"/>
      <c r="K209" s="322"/>
      <c r="L209" s="322"/>
      <c r="M209" s="322"/>
      <c r="N209" s="322"/>
      <c r="O209" s="322"/>
      <c r="P209" s="322"/>
      <c r="Q209" s="322"/>
    </row>
    <row r="210" spans="6:17" ht="25.4" customHeight="1">
      <c r="F210" s="330"/>
      <c r="G210" s="322"/>
      <c r="H210" s="322"/>
      <c r="I210" s="322"/>
      <c r="J210" s="322"/>
      <c r="K210" s="322"/>
      <c r="L210" s="322"/>
      <c r="M210" s="322"/>
      <c r="N210" s="322"/>
      <c r="O210" s="322"/>
      <c r="P210" s="322"/>
      <c r="Q210" s="322"/>
    </row>
    <row r="211" spans="6:17" ht="25.4" customHeight="1">
      <c r="F211" s="330"/>
      <c r="G211" s="322"/>
      <c r="H211" s="322"/>
      <c r="I211" s="322"/>
      <c r="J211" s="322"/>
      <c r="K211" s="322"/>
      <c r="L211" s="322"/>
      <c r="M211" s="322"/>
      <c r="N211" s="322"/>
      <c r="O211" s="322"/>
      <c r="P211" s="322"/>
      <c r="Q211" s="322"/>
    </row>
    <row r="212" spans="6:17" ht="25.4" customHeight="1">
      <c r="F212" s="330"/>
      <c r="G212" s="322"/>
      <c r="H212" s="322"/>
      <c r="I212" s="322"/>
      <c r="J212" s="322"/>
      <c r="K212" s="322"/>
      <c r="L212" s="322"/>
      <c r="M212" s="322"/>
      <c r="N212" s="322"/>
      <c r="O212" s="322"/>
      <c r="P212" s="322"/>
      <c r="Q212" s="322"/>
    </row>
    <row r="213" spans="6:17" ht="25.4" customHeight="1">
      <c r="F213" s="330"/>
      <c r="G213" s="322"/>
      <c r="H213" s="322"/>
      <c r="I213" s="322"/>
      <c r="J213" s="322"/>
      <c r="K213" s="322"/>
      <c r="L213" s="322"/>
      <c r="M213" s="322"/>
      <c r="N213" s="322"/>
      <c r="O213" s="322"/>
      <c r="P213" s="322"/>
      <c r="Q213" s="322"/>
    </row>
    <row r="214" spans="6:17" ht="25.4" customHeight="1">
      <c r="F214" s="330"/>
      <c r="G214" s="322"/>
      <c r="H214" s="322"/>
      <c r="I214" s="322"/>
      <c r="J214" s="322"/>
      <c r="K214" s="322"/>
      <c r="L214" s="322"/>
      <c r="M214" s="322"/>
      <c r="N214" s="322"/>
      <c r="O214" s="322"/>
      <c r="P214" s="322"/>
      <c r="Q214" s="322"/>
    </row>
    <row r="215" spans="6:17" ht="25.4" customHeight="1">
      <c r="F215" s="330"/>
      <c r="G215" s="322"/>
      <c r="H215" s="322"/>
      <c r="I215" s="322"/>
      <c r="J215" s="322"/>
      <c r="K215" s="322"/>
      <c r="L215" s="322"/>
      <c r="M215" s="322"/>
      <c r="N215" s="322"/>
      <c r="O215" s="322"/>
      <c r="P215" s="322"/>
      <c r="Q215" s="322"/>
    </row>
    <row r="216" spans="6:17" ht="25.4" customHeight="1">
      <c r="F216" s="330"/>
      <c r="G216" s="322"/>
      <c r="H216" s="322"/>
      <c r="I216" s="322"/>
      <c r="J216" s="322"/>
      <c r="K216" s="322"/>
      <c r="L216" s="322"/>
      <c r="M216" s="322"/>
      <c r="N216" s="322"/>
      <c r="O216" s="322"/>
      <c r="P216" s="322"/>
      <c r="Q216" s="322"/>
    </row>
    <row r="217" spans="6:17" ht="25.4" customHeight="1">
      <c r="F217" s="330"/>
      <c r="G217" s="322"/>
      <c r="H217" s="322"/>
      <c r="I217" s="322"/>
      <c r="J217" s="322"/>
      <c r="K217" s="322"/>
      <c r="L217" s="322"/>
      <c r="M217" s="322"/>
      <c r="N217" s="322"/>
      <c r="O217" s="322"/>
      <c r="P217" s="322"/>
      <c r="Q217" s="322"/>
    </row>
    <row r="218" spans="6:17" ht="25.4" customHeight="1">
      <c r="F218" s="330"/>
      <c r="G218" s="322"/>
      <c r="H218" s="322"/>
      <c r="I218" s="322"/>
      <c r="J218" s="322"/>
      <c r="K218" s="322"/>
      <c r="L218" s="322"/>
      <c r="M218" s="322"/>
      <c r="N218" s="322"/>
      <c r="O218" s="322"/>
      <c r="P218" s="322"/>
      <c r="Q218" s="322"/>
    </row>
    <row r="219" spans="6:17" ht="25.4" customHeight="1">
      <c r="F219" s="330"/>
      <c r="G219" s="322"/>
      <c r="H219" s="322"/>
      <c r="I219" s="322"/>
      <c r="J219" s="322"/>
      <c r="K219" s="322"/>
      <c r="L219" s="322"/>
      <c r="M219" s="322"/>
      <c r="N219" s="322"/>
      <c r="O219" s="322"/>
      <c r="P219" s="322"/>
      <c r="Q219" s="322"/>
    </row>
    <row r="220" spans="6:17" ht="25.4" customHeight="1">
      <c r="F220" s="330"/>
      <c r="G220" s="322"/>
      <c r="H220" s="322"/>
      <c r="I220" s="322"/>
      <c r="J220" s="322"/>
      <c r="K220" s="322"/>
      <c r="L220" s="322"/>
      <c r="M220" s="322"/>
      <c r="N220" s="322"/>
      <c r="O220" s="322"/>
      <c r="P220" s="322"/>
      <c r="Q220" s="322"/>
    </row>
    <row r="221" spans="6:17" ht="25.4" customHeight="1">
      <c r="F221" s="330"/>
      <c r="G221" s="322"/>
      <c r="H221" s="322"/>
      <c r="I221" s="322"/>
      <c r="J221" s="322"/>
      <c r="K221" s="322"/>
      <c r="L221" s="322"/>
      <c r="M221" s="322"/>
      <c r="N221" s="322"/>
      <c r="O221" s="322"/>
      <c r="P221" s="322"/>
      <c r="Q221" s="322"/>
    </row>
    <row r="222" spans="6:17" ht="25.4" customHeight="1">
      <c r="F222" s="330"/>
      <c r="G222" s="322"/>
      <c r="H222" s="322"/>
      <c r="I222" s="322"/>
      <c r="J222" s="322"/>
      <c r="K222" s="322"/>
      <c r="L222" s="322"/>
      <c r="M222" s="322"/>
      <c r="N222" s="322"/>
      <c r="O222" s="322"/>
      <c r="P222" s="322"/>
      <c r="Q222" s="322"/>
    </row>
    <row r="223" spans="6:17" ht="25.4" customHeight="1">
      <c r="F223" s="330"/>
      <c r="G223" s="322"/>
      <c r="H223" s="322"/>
      <c r="I223" s="322"/>
      <c r="J223" s="322"/>
      <c r="K223" s="322"/>
      <c r="L223" s="322"/>
      <c r="M223" s="322"/>
      <c r="N223" s="322"/>
      <c r="O223" s="322"/>
      <c r="P223" s="322"/>
      <c r="Q223" s="322"/>
    </row>
    <row r="224" spans="6:17" ht="25.4" customHeight="1">
      <c r="F224" s="330"/>
      <c r="G224" s="322"/>
      <c r="H224" s="322"/>
      <c r="I224" s="322"/>
      <c r="J224" s="322"/>
      <c r="K224" s="322"/>
      <c r="L224" s="322"/>
      <c r="M224" s="322"/>
      <c r="N224" s="322"/>
      <c r="O224" s="322"/>
      <c r="P224" s="322"/>
      <c r="Q224" s="322"/>
    </row>
    <row r="225" spans="6:17" ht="25.4" customHeight="1">
      <c r="F225" s="330"/>
      <c r="G225" s="322"/>
      <c r="H225" s="322"/>
      <c r="I225" s="322"/>
      <c r="J225" s="322"/>
      <c r="K225" s="322"/>
      <c r="L225" s="322"/>
      <c r="M225" s="322"/>
      <c r="N225" s="322"/>
      <c r="O225" s="322"/>
      <c r="P225" s="322"/>
      <c r="Q225" s="322"/>
    </row>
    <row r="226" spans="6:17" ht="25.4" customHeight="1">
      <c r="F226" s="330"/>
      <c r="G226" s="322"/>
      <c r="H226" s="322"/>
      <c r="I226" s="322"/>
      <c r="J226" s="322"/>
      <c r="K226" s="322"/>
      <c r="L226" s="322"/>
      <c r="M226" s="322"/>
      <c r="N226" s="322"/>
      <c r="O226" s="322"/>
      <c r="P226" s="322"/>
      <c r="Q226" s="322"/>
    </row>
    <row r="227" spans="6:17" ht="25.4" customHeight="1">
      <c r="F227" s="330"/>
      <c r="G227" s="322"/>
      <c r="H227" s="322"/>
      <c r="I227" s="322"/>
      <c r="J227" s="322"/>
      <c r="K227" s="322"/>
      <c r="L227" s="322"/>
      <c r="M227" s="322"/>
      <c r="N227" s="322"/>
      <c r="O227" s="322"/>
      <c r="P227" s="322"/>
      <c r="Q227" s="322"/>
    </row>
    <row r="228" spans="6:17" ht="25.4" customHeight="1">
      <c r="F228" s="330"/>
      <c r="G228" s="322"/>
      <c r="H228" s="322"/>
      <c r="I228" s="322"/>
      <c r="J228" s="322"/>
      <c r="K228" s="322"/>
      <c r="L228" s="322"/>
      <c r="M228" s="322"/>
      <c r="N228" s="322"/>
      <c r="O228" s="322"/>
      <c r="P228" s="322"/>
      <c r="Q228" s="322"/>
    </row>
    <row r="229" spans="6:17" ht="25.4" customHeight="1">
      <c r="F229" s="330"/>
      <c r="G229" s="322"/>
      <c r="H229" s="322"/>
      <c r="I229" s="322"/>
      <c r="J229" s="322"/>
      <c r="K229" s="322"/>
      <c r="L229" s="322"/>
      <c r="M229" s="322"/>
      <c r="N229" s="322"/>
      <c r="O229" s="322"/>
      <c r="P229" s="322"/>
      <c r="Q229" s="322"/>
    </row>
    <row r="230" spans="6:17" ht="25.4" customHeight="1">
      <c r="F230" s="330"/>
      <c r="G230" s="322"/>
      <c r="H230" s="322"/>
      <c r="I230" s="322"/>
      <c r="J230" s="322"/>
      <c r="K230" s="322"/>
      <c r="L230" s="322"/>
      <c r="M230" s="322"/>
      <c r="N230" s="322"/>
      <c r="O230" s="322"/>
      <c r="P230" s="322"/>
      <c r="Q230" s="322"/>
    </row>
    <row r="231" spans="6:17" ht="25.4" customHeight="1">
      <c r="F231" s="330"/>
      <c r="G231" s="322"/>
      <c r="H231" s="322"/>
      <c r="I231" s="322"/>
      <c r="J231" s="322"/>
      <c r="K231" s="322"/>
      <c r="L231" s="322"/>
      <c r="M231" s="322"/>
      <c r="N231" s="322"/>
      <c r="O231" s="322"/>
      <c r="P231" s="322"/>
      <c r="Q231" s="322"/>
    </row>
    <row r="232" spans="6:17" ht="25.4" customHeight="1">
      <c r="F232" s="330"/>
      <c r="G232" s="322"/>
      <c r="H232" s="322"/>
      <c r="I232" s="322"/>
      <c r="J232" s="322"/>
      <c r="K232" s="322"/>
      <c r="L232" s="322"/>
      <c r="M232" s="322"/>
      <c r="N232" s="322"/>
      <c r="O232" s="322"/>
      <c r="P232" s="322"/>
      <c r="Q232" s="322"/>
    </row>
    <row r="233" spans="6:17" ht="25.4" customHeight="1">
      <c r="F233" s="330"/>
      <c r="G233" s="322"/>
      <c r="H233" s="322"/>
      <c r="I233" s="322"/>
      <c r="J233" s="322"/>
      <c r="K233" s="322"/>
      <c r="L233" s="322"/>
      <c r="M233" s="322"/>
      <c r="N233" s="322"/>
      <c r="O233" s="322"/>
      <c r="P233" s="322"/>
      <c r="Q233" s="322"/>
    </row>
    <row r="234" spans="6:17" ht="25.4" customHeight="1">
      <c r="F234" s="330"/>
      <c r="G234" s="322"/>
      <c r="H234" s="322"/>
      <c r="I234" s="322"/>
      <c r="J234" s="322"/>
      <c r="K234" s="322"/>
      <c r="L234" s="322"/>
      <c r="M234" s="322"/>
      <c r="N234" s="322"/>
      <c r="O234" s="322"/>
      <c r="P234" s="322"/>
      <c r="Q234" s="322"/>
    </row>
    <row r="235" spans="6:17" ht="25.4" customHeight="1">
      <c r="F235" s="330"/>
      <c r="G235" s="322"/>
      <c r="H235" s="322"/>
      <c r="I235" s="322"/>
      <c r="J235" s="322"/>
      <c r="K235" s="322"/>
      <c r="L235" s="322"/>
      <c r="M235" s="322"/>
      <c r="N235" s="322"/>
      <c r="O235" s="322"/>
      <c r="P235" s="322"/>
      <c r="Q235" s="322"/>
    </row>
    <row r="236" spans="6:17" ht="25.4" customHeight="1">
      <c r="F236" s="330"/>
      <c r="G236" s="322"/>
      <c r="H236" s="322"/>
      <c r="I236" s="322"/>
      <c r="J236" s="322"/>
      <c r="K236" s="322"/>
      <c r="L236" s="322"/>
      <c r="M236" s="322"/>
      <c r="N236" s="322"/>
      <c r="O236" s="322"/>
      <c r="P236" s="322"/>
      <c r="Q236" s="322"/>
    </row>
    <row r="237" spans="6:17" ht="25.4" customHeight="1">
      <c r="F237" s="330"/>
      <c r="G237" s="322"/>
      <c r="H237" s="322"/>
      <c r="I237" s="322"/>
      <c r="J237" s="322"/>
      <c r="K237" s="322"/>
      <c r="L237" s="322"/>
      <c r="M237" s="322"/>
      <c r="N237" s="322"/>
      <c r="O237" s="322"/>
      <c r="P237" s="322"/>
      <c r="Q237" s="322"/>
    </row>
    <row r="238" spans="6:17" ht="25.4" customHeight="1">
      <c r="F238" s="330"/>
      <c r="G238" s="322"/>
      <c r="H238" s="322"/>
      <c r="I238" s="322"/>
      <c r="J238" s="322"/>
      <c r="K238" s="322"/>
      <c r="L238" s="322"/>
      <c r="M238" s="322"/>
      <c r="N238" s="322"/>
      <c r="O238" s="322"/>
      <c r="P238" s="322"/>
      <c r="Q238" s="322"/>
    </row>
    <row r="239" spans="6:17" ht="25.4" customHeight="1">
      <c r="F239" s="330"/>
      <c r="G239" s="322"/>
      <c r="H239" s="322"/>
      <c r="I239" s="322"/>
      <c r="J239" s="322"/>
      <c r="K239" s="322"/>
      <c r="L239" s="322"/>
      <c r="M239" s="322"/>
      <c r="N239" s="322"/>
      <c r="O239" s="322"/>
      <c r="P239" s="322"/>
      <c r="Q239" s="322"/>
    </row>
    <row r="240" spans="6:17" ht="25.4" customHeight="1">
      <c r="F240" s="330"/>
      <c r="G240" s="322"/>
      <c r="H240" s="322"/>
      <c r="I240" s="322"/>
      <c r="J240" s="322"/>
      <c r="K240" s="322"/>
      <c r="L240" s="322"/>
      <c r="M240" s="322"/>
      <c r="N240" s="322"/>
      <c r="O240" s="322"/>
      <c r="P240" s="322"/>
      <c r="Q240" s="322"/>
    </row>
    <row r="241" spans="6:17" ht="25.4" customHeight="1">
      <c r="F241" s="330"/>
      <c r="G241" s="322"/>
      <c r="H241" s="322"/>
      <c r="I241" s="322"/>
      <c r="J241" s="322"/>
      <c r="K241" s="322"/>
      <c r="L241" s="322"/>
      <c r="M241" s="322"/>
      <c r="N241" s="322"/>
      <c r="O241" s="322"/>
      <c r="P241" s="322"/>
      <c r="Q241" s="322"/>
    </row>
    <row r="242" spans="6:17" ht="25.4" customHeight="1">
      <c r="F242" s="330"/>
      <c r="G242" s="322"/>
      <c r="H242" s="322"/>
      <c r="I242" s="322"/>
      <c r="J242" s="322"/>
      <c r="K242" s="322"/>
      <c r="L242" s="322"/>
      <c r="M242" s="322"/>
      <c r="N242" s="322"/>
      <c r="O242" s="322"/>
      <c r="P242" s="322"/>
      <c r="Q242" s="322"/>
    </row>
    <row r="243" spans="6:17" ht="25.4" customHeight="1">
      <c r="F243" s="330"/>
      <c r="G243" s="322"/>
      <c r="H243" s="322"/>
      <c r="I243" s="322"/>
      <c r="J243" s="322"/>
      <c r="K243" s="322"/>
      <c r="L243" s="322"/>
      <c r="M243" s="322"/>
      <c r="N243" s="322"/>
      <c r="O243" s="322"/>
      <c r="P243" s="322"/>
      <c r="Q243" s="322"/>
    </row>
    <row r="244" spans="6:17" ht="25.4" customHeight="1">
      <c r="F244" s="330"/>
      <c r="G244" s="322"/>
      <c r="H244" s="322"/>
      <c r="I244" s="322"/>
      <c r="J244" s="322"/>
      <c r="K244" s="322"/>
      <c r="L244" s="322"/>
      <c r="M244" s="322"/>
      <c r="N244" s="322"/>
      <c r="O244" s="322"/>
      <c r="P244" s="322"/>
      <c r="Q244" s="322"/>
    </row>
    <row r="245" spans="6:17" ht="25.4" customHeight="1">
      <c r="F245" s="330"/>
      <c r="G245" s="322"/>
      <c r="H245" s="322"/>
      <c r="I245" s="322"/>
      <c r="J245" s="322"/>
      <c r="K245" s="322"/>
      <c r="L245" s="322"/>
      <c r="M245" s="322"/>
      <c r="N245" s="322"/>
      <c r="O245" s="322"/>
      <c r="P245" s="322"/>
      <c r="Q245" s="322"/>
    </row>
    <row r="246" spans="6:17" ht="25.4" customHeight="1">
      <c r="F246" s="330"/>
      <c r="G246" s="322"/>
      <c r="H246" s="322"/>
      <c r="I246" s="322"/>
      <c r="J246" s="322"/>
      <c r="K246" s="322"/>
      <c r="L246" s="322"/>
      <c r="M246" s="322"/>
      <c r="N246" s="322"/>
      <c r="O246" s="322"/>
      <c r="P246" s="322"/>
      <c r="Q246" s="322"/>
    </row>
    <row r="247" spans="6:17" ht="25.4" customHeight="1">
      <c r="F247" s="330"/>
      <c r="G247" s="322"/>
      <c r="H247" s="322"/>
      <c r="I247" s="322"/>
      <c r="J247" s="322"/>
      <c r="K247" s="322"/>
      <c r="L247" s="322"/>
      <c r="M247" s="322"/>
      <c r="N247" s="322"/>
      <c r="O247" s="322"/>
      <c r="P247" s="322"/>
      <c r="Q247" s="322"/>
    </row>
    <row r="248" spans="6:17" ht="25.4" customHeight="1">
      <c r="F248" s="330"/>
      <c r="G248" s="322"/>
      <c r="H248" s="322"/>
      <c r="I248" s="322"/>
      <c r="J248" s="322"/>
      <c r="K248" s="322"/>
      <c r="L248" s="322"/>
      <c r="M248" s="322"/>
      <c r="N248" s="322"/>
      <c r="O248" s="322"/>
      <c r="P248" s="322"/>
      <c r="Q248" s="322"/>
    </row>
    <row r="249" spans="6:17" ht="25.4" customHeight="1">
      <c r="F249" s="330"/>
      <c r="G249" s="322"/>
      <c r="H249" s="322"/>
      <c r="I249" s="322"/>
      <c r="J249" s="322"/>
      <c r="K249" s="322"/>
      <c r="L249" s="322"/>
      <c r="M249" s="322"/>
      <c r="N249" s="322"/>
      <c r="O249" s="322"/>
      <c r="P249" s="322"/>
      <c r="Q249" s="322"/>
    </row>
    <row r="250" spans="6:17" ht="25.4" customHeight="1">
      <c r="F250" s="330"/>
      <c r="G250" s="322"/>
      <c r="H250" s="322"/>
      <c r="I250" s="322"/>
      <c r="J250" s="322"/>
      <c r="K250" s="322"/>
      <c r="L250" s="322"/>
      <c r="M250" s="322"/>
      <c r="N250" s="322"/>
      <c r="O250" s="322"/>
      <c r="P250" s="322"/>
      <c r="Q250" s="322"/>
    </row>
    <row r="251" spans="6:17" ht="25.4" customHeight="1">
      <c r="F251" s="330"/>
      <c r="G251" s="322"/>
      <c r="H251" s="322"/>
      <c r="I251" s="322"/>
      <c r="J251" s="322"/>
      <c r="K251" s="322"/>
      <c r="L251" s="322"/>
      <c r="M251" s="322"/>
      <c r="N251" s="322"/>
      <c r="O251" s="322"/>
      <c r="P251" s="322"/>
      <c r="Q251" s="322"/>
    </row>
    <row r="252" spans="6:17" ht="25.4" customHeight="1">
      <c r="F252" s="330"/>
      <c r="G252" s="322"/>
      <c r="H252" s="322"/>
      <c r="I252" s="322"/>
      <c r="J252" s="322"/>
      <c r="K252" s="322"/>
      <c r="L252" s="322"/>
      <c r="M252" s="322"/>
      <c r="N252" s="322"/>
      <c r="O252" s="322"/>
      <c r="P252" s="322"/>
      <c r="Q252" s="322"/>
    </row>
    <row r="253" spans="6:17" ht="25.4" customHeight="1">
      <c r="F253" s="330"/>
      <c r="G253" s="322"/>
      <c r="H253" s="322"/>
      <c r="I253" s="322"/>
      <c r="J253" s="322"/>
      <c r="K253" s="322"/>
      <c r="L253" s="322"/>
      <c r="M253" s="322"/>
      <c r="N253" s="322"/>
      <c r="O253" s="322"/>
      <c r="P253" s="322"/>
      <c r="Q253" s="322"/>
    </row>
    <row r="254" spans="6:17" ht="25.4" customHeight="1">
      <c r="F254" s="330"/>
      <c r="G254" s="322"/>
      <c r="H254" s="322"/>
      <c r="I254" s="322"/>
      <c r="J254" s="322"/>
      <c r="K254" s="322"/>
      <c r="L254" s="322"/>
      <c r="M254" s="322"/>
      <c r="N254" s="322"/>
      <c r="O254" s="322"/>
      <c r="P254" s="322"/>
      <c r="Q254" s="322"/>
    </row>
    <row r="255" spans="6:17" ht="25.4" customHeight="1">
      <c r="F255" s="330"/>
      <c r="G255" s="322"/>
      <c r="H255" s="322"/>
      <c r="I255" s="322"/>
      <c r="J255" s="322"/>
      <c r="K255" s="322"/>
      <c r="L255" s="322"/>
      <c r="M255" s="322"/>
      <c r="N255" s="322"/>
      <c r="O255" s="322"/>
      <c r="P255" s="322"/>
      <c r="Q255" s="322"/>
    </row>
    <row r="256" spans="6:17" ht="25.4" customHeight="1">
      <c r="F256" s="330"/>
      <c r="G256" s="322"/>
      <c r="H256" s="322"/>
      <c r="I256" s="322"/>
      <c r="J256" s="322"/>
      <c r="K256" s="322"/>
      <c r="L256" s="322"/>
      <c r="M256" s="322"/>
      <c r="N256" s="322"/>
      <c r="O256" s="322"/>
      <c r="P256" s="322"/>
      <c r="Q256" s="322"/>
    </row>
    <row r="257" spans="6:17" ht="25.4" customHeight="1">
      <c r="F257" s="330"/>
      <c r="G257" s="322"/>
      <c r="H257" s="322"/>
      <c r="I257" s="322"/>
      <c r="J257" s="322"/>
      <c r="K257" s="322"/>
      <c r="L257" s="322"/>
      <c r="M257" s="322"/>
      <c r="N257" s="322"/>
      <c r="O257" s="322"/>
      <c r="P257" s="322"/>
      <c r="Q257" s="322"/>
    </row>
    <row r="258" spans="6:17" ht="25.4" customHeight="1">
      <c r="F258" s="330"/>
      <c r="G258" s="322"/>
      <c r="H258" s="322"/>
      <c r="I258" s="322"/>
      <c r="J258" s="322"/>
      <c r="K258" s="322"/>
      <c r="L258" s="322"/>
      <c r="M258" s="322"/>
      <c r="N258" s="322"/>
      <c r="O258" s="322"/>
      <c r="P258" s="322"/>
      <c r="Q258" s="322"/>
    </row>
    <row r="259" spans="6:17" ht="25.4" customHeight="1">
      <c r="F259" s="330"/>
      <c r="G259" s="322"/>
      <c r="H259" s="322"/>
      <c r="I259" s="322"/>
      <c r="J259" s="322"/>
      <c r="K259" s="322"/>
      <c r="L259" s="322"/>
      <c r="M259" s="322"/>
      <c r="N259" s="322"/>
      <c r="O259" s="322"/>
      <c r="P259" s="322"/>
      <c r="Q259" s="322"/>
    </row>
    <row r="260" spans="6:17" ht="25.4" customHeight="1">
      <c r="F260" s="330"/>
      <c r="G260" s="322"/>
      <c r="H260" s="322"/>
      <c r="I260" s="322"/>
      <c r="J260" s="322"/>
      <c r="K260" s="322"/>
      <c r="L260" s="322"/>
      <c r="M260" s="322"/>
      <c r="N260" s="322"/>
      <c r="O260" s="322"/>
      <c r="P260" s="322"/>
      <c r="Q260" s="322"/>
    </row>
    <row r="261" spans="6:17" ht="25.4" customHeight="1">
      <c r="F261" s="330"/>
      <c r="G261" s="322"/>
      <c r="H261" s="322"/>
      <c r="I261" s="322"/>
      <c r="J261" s="322"/>
      <c r="K261" s="322"/>
      <c r="L261" s="322"/>
      <c r="M261" s="322"/>
      <c r="N261" s="322"/>
      <c r="O261" s="322"/>
      <c r="P261" s="322"/>
      <c r="Q261" s="322"/>
    </row>
    <row r="262" spans="6:17" ht="25.4" customHeight="1">
      <c r="F262" s="330"/>
      <c r="G262" s="322"/>
      <c r="H262" s="322"/>
      <c r="I262" s="322"/>
      <c r="J262" s="322"/>
      <c r="K262" s="322"/>
      <c r="L262" s="322"/>
      <c r="M262" s="322"/>
      <c r="N262" s="322"/>
      <c r="O262" s="322"/>
      <c r="P262" s="322"/>
      <c r="Q262" s="322"/>
    </row>
    <row r="263" spans="6:17" ht="25.4" customHeight="1">
      <c r="F263" s="330"/>
      <c r="G263" s="322"/>
      <c r="H263" s="322"/>
      <c r="I263" s="322"/>
      <c r="J263" s="322"/>
      <c r="K263" s="322"/>
      <c r="L263" s="322"/>
      <c r="M263" s="322"/>
      <c r="N263" s="322"/>
      <c r="O263" s="322"/>
      <c r="P263" s="322"/>
      <c r="Q263" s="322"/>
    </row>
    <row r="264" spans="6:17" ht="25.4" customHeight="1">
      <c r="F264" s="330"/>
      <c r="G264" s="322"/>
      <c r="H264" s="322"/>
      <c r="I264" s="322"/>
      <c r="J264" s="322"/>
      <c r="K264" s="322"/>
      <c r="L264" s="322"/>
      <c r="M264" s="322"/>
      <c r="N264" s="322"/>
      <c r="O264" s="322"/>
      <c r="P264" s="322"/>
      <c r="Q264" s="322"/>
    </row>
    <row r="265" spans="6:17" ht="25.4" customHeight="1">
      <c r="F265" s="330"/>
      <c r="G265" s="322"/>
      <c r="H265" s="322"/>
      <c r="I265" s="322"/>
      <c r="J265" s="322"/>
      <c r="K265" s="322"/>
      <c r="L265" s="322"/>
      <c r="M265" s="322"/>
      <c r="N265" s="322"/>
      <c r="O265" s="322"/>
      <c r="P265" s="322"/>
      <c r="Q265" s="322"/>
    </row>
    <row r="266" spans="6:17" ht="25.4" customHeight="1">
      <c r="F266" s="330"/>
      <c r="G266" s="322"/>
      <c r="H266" s="322"/>
      <c r="I266" s="322"/>
      <c r="J266" s="322"/>
      <c r="K266" s="322"/>
      <c r="L266" s="322"/>
      <c r="M266" s="322"/>
      <c r="N266" s="322"/>
      <c r="O266" s="322"/>
      <c r="P266" s="322"/>
      <c r="Q266" s="322"/>
    </row>
    <row r="267" spans="6:17" ht="25.4" customHeight="1">
      <c r="F267" s="330"/>
      <c r="G267" s="322"/>
      <c r="H267" s="322"/>
      <c r="I267" s="322"/>
      <c r="J267" s="322"/>
      <c r="K267" s="322"/>
      <c r="L267" s="322"/>
      <c r="M267" s="322"/>
      <c r="N267" s="322"/>
      <c r="O267" s="322"/>
      <c r="P267" s="322"/>
      <c r="Q267" s="322"/>
    </row>
    <row r="268" spans="6:17" ht="25.4" customHeight="1">
      <c r="F268" s="330"/>
      <c r="G268" s="322"/>
      <c r="H268" s="322"/>
      <c r="I268" s="322"/>
      <c r="J268" s="322"/>
      <c r="K268" s="322"/>
      <c r="L268" s="322"/>
      <c r="M268" s="322"/>
      <c r="N268" s="322"/>
      <c r="O268" s="322"/>
      <c r="P268" s="322"/>
      <c r="Q268" s="322"/>
    </row>
    <row r="269" spans="6:17" ht="25.4" customHeight="1">
      <c r="F269" s="330"/>
      <c r="G269" s="322"/>
      <c r="H269" s="322"/>
      <c r="I269" s="322"/>
      <c r="J269" s="322"/>
      <c r="K269" s="322"/>
      <c r="L269" s="322"/>
      <c r="M269" s="322"/>
      <c r="N269" s="322"/>
      <c r="O269" s="322"/>
      <c r="P269" s="322"/>
      <c r="Q269" s="322"/>
    </row>
    <row r="270" spans="6:17" ht="25.4" customHeight="1">
      <c r="F270" s="330"/>
      <c r="G270" s="322"/>
      <c r="H270" s="322"/>
      <c r="I270" s="322"/>
      <c r="J270" s="322"/>
      <c r="K270" s="322"/>
      <c r="L270" s="322"/>
      <c r="M270" s="322"/>
      <c r="N270" s="322"/>
      <c r="O270" s="322"/>
      <c r="P270" s="322"/>
      <c r="Q270" s="322"/>
    </row>
    <row r="271" spans="6:17" ht="25.4" customHeight="1">
      <c r="F271" s="330"/>
      <c r="G271" s="322"/>
      <c r="H271" s="322"/>
      <c r="I271" s="322"/>
      <c r="J271" s="322"/>
      <c r="K271" s="322"/>
      <c r="L271" s="322"/>
      <c r="M271" s="322"/>
      <c r="N271" s="322"/>
      <c r="O271" s="322"/>
      <c r="P271" s="322"/>
      <c r="Q271" s="322"/>
    </row>
    <row r="272" spans="6:17" ht="25.4" customHeight="1">
      <c r="F272" s="330"/>
      <c r="G272" s="322"/>
      <c r="H272" s="322"/>
      <c r="I272" s="322"/>
      <c r="J272" s="322"/>
      <c r="K272" s="322"/>
      <c r="L272" s="322"/>
      <c r="M272" s="322"/>
      <c r="N272" s="322"/>
      <c r="O272" s="322"/>
      <c r="P272" s="322"/>
      <c r="Q272" s="322"/>
    </row>
    <row r="273" spans="6:17" ht="25.4" customHeight="1">
      <c r="F273" s="330"/>
      <c r="G273" s="322"/>
      <c r="H273" s="322"/>
      <c r="I273" s="322"/>
      <c r="J273" s="322"/>
      <c r="K273" s="322"/>
      <c r="L273" s="322"/>
      <c r="M273" s="322"/>
      <c r="N273" s="322"/>
      <c r="O273" s="322"/>
      <c r="P273" s="322"/>
      <c r="Q273" s="322"/>
    </row>
    <row r="274" spans="6:17" ht="25.4" customHeight="1">
      <c r="F274" s="330"/>
      <c r="G274" s="322"/>
      <c r="H274" s="322"/>
      <c r="I274" s="322"/>
      <c r="J274" s="322"/>
      <c r="K274" s="322"/>
      <c r="L274" s="322"/>
      <c r="M274" s="322"/>
      <c r="N274" s="322"/>
      <c r="O274" s="322"/>
      <c r="P274" s="322"/>
      <c r="Q274" s="322"/>
    </row>
    <row r="275" spans="6:17" ht="25.4" customHeight="1">
      <c r="F275" s="330"/>
      <c r="G275" s="322"/>
      <c r="H275" s="322"/>
      <c r="I275" s="322"/>
      <c r="J275" s="322"/>
      <c r="K275" s="322"/>
      <c r="L275" s="322"/>
      <c r="M275" s="322"/>
      <c r="N275" s="322"/>
      <c r="O275" s="322"/>
      <c r="P275" s="322"/>
      <c r="Q275" s="322"/>
    </row>
    <row r="276" spans="6:17" ht="25.4" customHeight="1">
      <c r="F276" s="330"/>
      <c r="G276" s="322"/>
      <c r="H276" s="322"/>
      <c r="I276" s="322"/>
      <c r="J276" s="322"/>
      <c r="K276" s="322"/>
      <c r="L276" s="322"/>
      <c r="M276" s="322"/>
      <c r="N276" s="322"/>
      <c r="O276" s="322"/>
      <c r="P276" s="322"/>
      <c r="Q276" s="322"/>
    </row>
    <row r="277" spans="6:17" ht="25.4" customHeight="1">
      <c r="F277" s="330"/>
      <c r="G277" s="322"/>
      <c r="H277" s="322"/>
      <c r="I277" s="322"/>
      <c r="J277" s="322"/>
      <c r="K277" s="322"/>
      <c r="L277" s="322"/>
      <c r="M277" s="322"/>
      <c r="N277" s="322"/>
      <c r="O277" s="322"/>
      <c r="P277" s="322"/>
      <c r="Q277" s="322"/>
    </row>
    <row r="278" spans="6:17" ht="25.4" customHeight="1">
      <c r="F278" s="330"/>
      <c r="G278" s="322"/>
      <c r="H278" s="322"/>
      <c r="I278" s="322"/>
      <c r="J278" s="322"/>
      <c r="K278" s="322"/>
      <c r="L278" s="322"/>
      <c r="M278" s="322"/>
      <c r="N278" s="322"/>
      <c r="O278" s="322"/>
      <c r="P278" s="322"/>
      <c r="Q278" s="322"/>
    </row>
    <row r="279" spans="6:17" ht="25.4" customHeight="1">
      <c r="F279" s="330"/>
      <c r="G279" s="322"/>
      <c r="H279" s="322"/>
      <c r="I279" s="322"/>
      <c r="J279" s="322"/>
      <c r="K279" s="322"/>
      <c r="L279" s="322"/>
      <c r="M279" s="322"/>
      <c r="N279" s="322"/>
      <c r="O279" s="322"/>
      <c r="P279" s="322"/>
      <c r="Q279" s="322"/>
    </row>
    <row r="280" spans="6:17" ht="25.4" customHeight="1">
      <c r="F280" s="330"/>
      <c r="G280" s="322"/>
      <c r="H280" s="322"/>
      <c r="I280" s="322"/>
      <c r="J280" s="322"/>
      <c r="K280" s="322"/>
      <c r="L280" s="322"/>
      <c r="M280" s="322"/>
      <c r="N280" s="322"/>
      <c r="O280" s="322"/>
      <c r="P280" s="322"/>
      <c r="Q280" s="322"/>
    </row>
    <row r="281" spans="6:17" ht="25.4" customHeight="1">
      <c r="F281" s="330"/>
      <c r="G281" s="322"/>
      <c r="H281" s="322"/>
      <c r="I281" s="322"/>
      <c r="J281" s="322"/>
      <c r="K281" s="322"/>
      <c r="L281" s="322"/>
      <c r="M281" s="322"/>
      <c r="N281" s="322"/>
      <c r="O281" s="322"/>
      <c r="P281" s="322"/>
      <c r="Q281" s="322"/>
    </row>
    <row r="282" spans="6:17" ht="25.4" customHeight="1">
      <c r="F282" s="330"/>
      <c r="G282" s="322"/>
      <c r="H282" s="322"/>
      <c r="I282" s="322"/>
      <c r="J282" s="322"/>
      <c r="K282" s="322"/>
      <c r="L282" s="322"/>
      <c r="M282" s="322"/>
      <c r="N282" s="322"/>
      <c r="O282" s="322"/>
      <c r="P282" s="322"/>
      <c r="Q282" s="322"/>
    </row>
    <row r="283" spans="6:17" ht="25.4" customHeight="1">
      <c r="F283" s="330"/>
      <c r="G283" s="322"/>
      <c r="H283" s="322"/>
      <c r="I283" s="322"/>
      <c r="J283" s="322"/>
      <c r="K283" s="322"/>
      <c r="L283" s="322"/>
      <c r="M283" s="322"/>
      <c r="N283" s="322"/>
      <c r="O283" s="322"/>
      <c r="P283" s="322"/>
      <c r="Q283" s="322"/>
    </row>
    <row r="284" spans="6:17" ht="25.4" customHeight="1">
      <c r="F284" s="330"/>
      <c r="G284" s="322"/>
      <c r="H284" s="322"/>
      <c r="I284" s="322"/>
      <c r="J284" s="322"/>
      <c r="K284" s="322"/>
      <c r="L284" s="322"/>
      <c r="M284" s="322"/>
      <c r="N284" s="322"/>
      <c r="O284" s="322"/>
      <c r="P284" s="322"/>
      <c r="Q284" s="322"/>
    </row>
    <row r="285" spans="6:17" ht="25.4" customHeight="1">
      <c r="F285" s="330"/>
      <c r="G285" s="322"/>
      <c r="H285" s="322"/>
      <c r="I285" s="322"/>
      <c r="J285" s="322"/>
      <c r="K285" s="322"/>
      <c r="L285" s="322"/>
      <c r="M285" s="322"/>
      <c r="N285" s="322"/>
      <c r="O285" s="322"/>
      <c r="P285" s="322"/>
      <c r="Q285" s="322"/>
    </row>
    <row r="286" spans="6:17" ht="25.4" customHeight="1">
      <c r="F286" s="330"/>
      <c r="G286" s="322"/>
      <c r="H286" s="322"/>
      <c r="I286" s="322"/>
      <c r="J286" s="322"/>
      <c r="K286" s="322"/>
      <c r="L286" s="322"/>
      <c r="M286" s="322"/>
      <c r="N286" s="322"/>
      <c r="O286" s="322"/>
      <c r="P286" s="322"/>
      <c r="Q286" s="322"/>
    </row>
    <row r="287" spans="6:17" ht="25.4" customHeight="1">
      <c r="F287" s="330"/>
      <c r="G287" s="322"/>
      <c r="H287" s="322"/>
      <c r="I287" s="322"/>
      <c r="J287" s="322"/>
      <c r="K287" s="322"/>
      <c r="L287" s="322"/>
      <c r="M287" s="322"/>
      <c r="N287" s="322"/>
      <c r="O287" s="322"/>
      <c r="P287" s="322"/>
      <c r="Q287" s="322"/>
    </row>
    <row r="288" spans="6:17" ht="25.4" customHeight="1">
      <c r="F288" s="330"/>
      <c r="G288" s="322"/>
      <c r="H288" s="322"/>
      <c r="I288" s="322"/>
      <c r="J288" s="322"/>
      <c r="K288" s="322"/>
      <c r="L288" s="322"/>
      <c r="M288" s="322"/>
      <c r="N288" s="322"/>
      <c r="O288" s="322"/>
      <c r="P288" s="322"/>
      <c r="Q288" s="322"/>
    </row>
    <row r="289" spans="6:17" ht="25.4" customHeight="1">
      <c r="F289" s="330"/>
      <c r="G289" s="322"/>
      <c r="H289" s="322"/>
      <c r="I289" s="322"/>
      <c r="J289" s="322"/>
      <c r="K289" s="322"/>
      <c r="L289" s="322"/>
      <c r="M289" s="322"/>
      <c r="N289" s="322"/>
      <c r="O289" s="322"/>
      <c r="P289" s="322"/>
      <c r="Q289" s="322"/>
    </row>
    <row r="290" spans="6:17" ht="25.4" customHeight="1">
      <c r="F290" s="330"/>
      <c r="G290" s="322"/>
      <c r="H290" s="322"/>
      <c r="I290" s="322"/>
      <c r="J290" s="322"/>
      <c r="K290" s="322"/>
      <c r="L290" s="322"/>
      <c r="M290" s="322"/>
      <c r="N290" s="322"/>
      <c r="O290" s="322"/>
      <c r="P290" s="322"/>
      <c r="Q290" s="322"/>
    </row>
    <row r="291" spans="6:17" ht="25.4" customHeight="1">
      <c r="F291" s="330"/>
      <c r="G291" s="322"/>
      <c r="H291" s="322"/>
      <c r="I291" s="322"/>
      <c r="J291" s="322"/>
      <c r="K291" s="322"/>
      <c r="L291" s="322"/>
      <c r="M291" s="322"/>
      <c r="N291" s="322"/>
      <c r="O291" s="322"/>
      <c r="P291" s="322"/>
      <c r="Q291" s="322"/>
    </row>
    <row r="292" spans="6:17" ht="25.4" customHeight="1">
      <c r="F292" s="330"/>
      <c r="G292" s="322"/>
      <c r="H292" s="322"/>
      <c r="I292" s="322"/>
      <c r="J292" s="322"/>
      <c r="K292" s="322"/>
      <c r="L292" s="322"/>
      <c r="M292" s="322"/>
      <c r="N292" s="322"/>
      <c r="O292" s="322"/>
      <c r="P292" s="322"/>
      <c r="Q292" s="322"/>
    </row>
    <row r="293" spans="6:17" ht="25.4" customHeight="1">
      <c r="F293" s="330"/>
      <c r="G293" s="322"/>
      <c r="H293" s="322"/>
      <c r="I293" s="322"/>
      <c r="J293" s="322"/>
      <c r="K293" s="322"/>
      <c r="L293" s="322"/>
      <c r="M293" s="322"/>
      <c r="N293" s="322"/>
      <c r="O293" s="322"/>
      <c r="P293" s="322"/>
      <c r="Q293" s="322"/>
    </row>
    <row r="294" spans="6:17" ht="25.4" customHeight="1">
      <c r="F294" s="330"/>
      <c r="G294" s="322"/>
      <c r="H294" s="322"/>
      <c r="I294" s="322"/>
      <c r="J294" s="322"/>
      <c r="K294" s="322"/>
      <c r="L294" s="322"/>
      <c r="M294" s="322"/>
      <c r="N294" s="322"/>
      <c r="O294" s="322"/>
      <c r="P294" s="322"/>
      <c r="Q294" s="322"/>
    </row>
    <row r="295" spans="6:17" ht="25.4" customHeight="1">
      <c r="F295" s="330"/>
      <c r="G295" s="322"/>
      <c r="H295" s="322"/>
      <c r="I295" s="322"/>
      <c r="J295" s="322"/>
      <c r="K295" s="322"/>
      <c r="L295" s="322"/>
      <c r="M295" s="322"/>
      <c r="N295" s="322"/>
      <c r="O295" s="322"/>
      <c r="P295" s="322"/>
      <c r="Q295" s="322"/>
    </row>
    <row r="296" spans="6:17" ht="25.4" customHeight="1">
      <c r="F296" s="330"/>
      <c r="G296" s="322"/>
      <c r="H296" s="322"/>
      <c r="I296" s="322"/>
      <c r="J296" s="322"/>
      <c r="K296" s="322"/>
      <c r="L296" s="322"/>
      <c r="M296" s="322"/>
      <c r="N296" s="322"/>
      <c r="O296" s="322"/>
      <c r="P296" s="322"/>
      <c r="Q296" s="322"/>
    </row>
    <row r="297" spans="6:17" ht="25.4" customHeight="1">
      <c r="F297" s="330"/>
      <c r="G297" s="322"/>
      <c r="H297" s="322"/>
      <c r="I297" s="322"/>
      <c r="J297" s="322"/>
      <c r="K297" s="322"/>
      <c r="L297" s="322"/>
      <c r="M297" s="322"/>
      <c r="N297" s="322"/>
      <c r="O297" s="322"/>
      <c r="P297" s="322"/>
      <c r="Q297" s="322"/>
    </row>
    <row r="298" spans="6:17" ht="25.4" customHeight="1">
      <c r="F298" s="330"/>
      <c r="G298" s="322"/>
      <c r="H298" s="322"/>
      <c r="I298" s="322"/>
      <c r="J298" s="322"/>
      <c r="K298" s="322"/>
      <c r="L298" s="322"/>
      <c r="M298" s="322"/>
      <c r="N298" s="322"/>
      <c r="O298" s="322"/>
      <c r="P298" s="322"/>
      <c r="Q298" s="322"/>
    </row>
    <row r="299" spans="6:17" ht="25.4" customHeight="1">
      <c r="F299" s="330"/>
      <c r="G299" s="322"/>
      <c r="H299" s="322"/>
      <c r="I299" s="322"/>
      <c r="J299" s="322"/>
      <c r="K299" s="322"/>
      <c r="L299" s="322"/>
      <c r="M299" s="322"/>
      <c r="N299" s="322"/>
      <c r="O299" s="322"/>
      <c r="P299" s="322"/>
      <c r="Q299" s="322"/>
    </row>
    <row r="300" spans="6:17" ht="25.4" customHeight="1">
      <c r="F300" s="330"/>
      <c r="G300" s="322"/>
      <c r="H300" s="322"/>
      <c r="I300" s="322"/>
      <c r="J300" s="322"/>
      <c r="K300" s="322"/>
      <c r="L300" s="322"/>
      <c r="M300" s="322"/>
      <c r="N300" s="322"/>
      <c r="O300" s="322"/>
      <c r="P300" s="322"/>
      <c r="Q300" s="322"/>
    </row>
    <row r="301" spans="6:17" ht="25.4" customHeight="1">
      <c r="F301" s="330"/>
      <c r="G301" s="322"/>
      <c r="H301" s="322"/>
      <c r="I301" s="322"/>
      <c r="J301" s="322"/>
      <c r="K301" s="322"/>
      <c r="L301" s="322"/>
      <c r="M301" s="322"/>
      <c r="N301" s="322"/>
      <c r="O301" s="322"/>
      <c r="P301" s="322"/>
      <c r="Q301" s="322"/>
    </row>
    <row r="302" spans="6:17" ht="25.4" customHeight="1">
      <c r="F302" s="330"/>
      <c r="G302" s="322"/>
      <c r="H302" s="322"/>
      <c r="I302" s="322"/>
      <c r="J302" s="322"/>
      <c r="K302" s="322"/>
      <c r="L302" s="322"/>
      <c r="M302" s="322"/>
      <c r="N302" s="322"/>
      <c r="O302" s="322"/>
      <c r="P302" s="322"/>
      <c r="Q302" s="322"/>
    </row>
    <row r="303" spans="6:17" ht="25.4" customHeight="1">
      <c r="F303" s="330"/>
      <c r="G303" s="322"/>
      <c r="H303" s="322"/>
      <c r="I303" s="322"/>
      <c r="J303" s="322"/>
      <c r="K303" s="322"/>
      <c r="L303" s="322"/>
      <c r="M303" s="322"/>
      <c r="N303" s="322"/>
      <c r="O303" s="322"/>
      <c r="P303" s="322"/>
      <c r="Q303" s="322"/>
    </row>
    <row r="304" spans="6:17" ht="25.4" customHeight="1">
      <c r="F304" s="330"/>
      <c r="G304" s="322"/>
      <c r="H304" s="322"/>
      <c r="I304" s="322"/>
      <c r="J304" s="322"/>
      <c r="K304" s="322"/>
      <c r="L304" s="322"/>
      <c r="M304" s="322"/>
      <c r="N304" s="322"/>
      <c r="O304" s="322"/>
      <c r="P304" s="322"/>
      <c r="Q304" s="322"/>
    </row>
    <row r="305" spans="6:17" ht="25.4" customHeight="1">
      <c r="F305" s="330"/>
      <c r="G305" s="322"/>
      <c r="H305" s="322"/>
      <c r="I305" s="322"/>
      <c r="J305" s="322"/>
      <c r="K305" s="322"/>
      <c r="L305" s="322"/>
      <c r="M305" s="322"/>
      <c r="N305" s="322"/>
      <c r="O305" s="322"/>
      <c r="P305" s="322"/>
      <c r="Q305" s="322"/>
    </row>
    <row r="306" spans="6:17" ht="25.4" customHeight="1">
      <c r="F306" s="330"/>
      <c r="G306" s="322"/>
      <c r="H306" s="322"/>
      <c r="I306" s="322"/>
      <c r="J306" s="322"/>
      <c r="K306" s="322"/>
      <c r="L306" s="322"/>
      <c r="M306" s="322"/>
      <c r="N306" s="322"/>
      <c r="O306" s="322"/>
      <c r="P306" s="322"/>
      <c r="Q306" s="322"/>
    </row>
    <row r="307" spans="6:17" ht="25.4" customHeight="1">
      <c r="F307" s="330"/>
      <c r="G307" s="322"/>
      <c r="H307" s="322"/>
      <c r="I307" s="322"/>
      <c r="J307" s="322"/>
      <c r="K307" s="322"/>
      <c r="L307" s="322"/>
      <c r="M307" s="322"/>
      <c r="N307" s="322"/>
      <c r="O307" s="322"/>
      <c r="P307" s="322"/>
      <c r="Q307" s="322"/>
    </row>
    <row r="308" spans="6:17" ht="25.4" customHeight="1">
      <c r="F308" s="330"/>
      <c r="G308" s="322"/>
      <c r="H308" s="322"/>
      <c r="I308" s="322"/>
      <c r="J308" s="322"/>
      <c r="K308" s="322"/>
      <c r="L308" s="322"/>
      <c r="M308" s="322"/>
      <c r="N308" s="322"/>
      <c r="O308" s="322"/>
      <c r="P308" s="322"/>
      <c r="Q308" s="322"/>
    </row>
    <row r="309" spans="6:17" ht="25.4" customHeight="1">
      <c r="F309" s="330"/>
      <c r="G309" s="322"/>
      <c r="H309" s="322"/>
      <c r="I309" s="322"/>
      <c r="J309" s="322"/>
      <c r="K309" s="322"/>
      <c r="L309" s="322"/>
      <c r="M309" s="322"/>
      <c r="N309" s="322"/>
      <c r="O309" s="322"/>
      <c r="P309" s="322"/>
      <c r="Q309" s="322"/>
    </row>
    <row r="310" spans="6:17" ht="25.4" customHeight="1">
      <c r="F310" s="330"/>
      <c r="G310" s="322"/>
      <c r="H310" s="322"/>
      <c r="I310" s="322"/>
      <c r="J310" s="322"/>
      <c r="K310" s="322"/>
      <c r="L310" s="322"/>
      <c r="M310" s="322"/>
      <c r="N310" s="322"/>
      <c r="O310" s="322"/>
      <c r="P310" s="322"/>
      <c r="Q310" s="322"/>
    </row>
    <row r="311" spans="6:17" ht="25.4" customHeight="1">
      <c r="F311" s="330"/>
      <c r="G311" s="322"/>
      <c r="H311" s="322"/>
      <c r="I311" s="322"/>
      <c r="J311" s="322"/>
      <c r="K311" s="322"/>
      <c r="L311" s="322"/>
      <c r="M311" s="322"/>
      <c r="N311" s="322"/>
      <c r="O311" s="322"/>
      <c r="P311" s="322"/>
      <c r="Q311" s="322"/>
    </row>
    <row r="312" spans="6:17" ht="25.4" customHeight="1">
      <c r="F312" s="330"/>
      <c r="G312" s="322"/>
      <c r="H312" s="322"/>
      <c r="I312" s="322"/>
      <c r="J312" s="322"/>
      <c r="K312" s="322"/>
      <c r="L312" s="322"/>
      <c r="M312" s="322"/>
      <c r="N312" s="322"/>
      <c r="O312" s="322"/>
      <c r="P312" s="322"/>
      <c r="Q312" s="322"/>
    </row>
    <row r="313" spans="6:17" ht="25.4" customHeight="1">
      <c r="F313" s="330"/>
      <c r="G313" s="322"/>
      <c r="H313" s="322"/>
      <c r="I313" s="322"/>
      <c r="J313" s="322"/>
      <c r="K313" s="322"/>
      <c r="L313" s="322"/>
      <c r="M313" s="322"/>
      <c r="N313" s="322"/>
      <c r="O313" s="322"/>
      <c r="P313" s="322"/>
      <c r="Q313" s="322"/>
    </row>
    <row r="314" spans="6:17" ht="25.4" customHeight="1">
      <c r="F314" s="330"/>
      <c r="G314" s="322"/>
      <c r="H314" s="322"/>
      <c r="I314" s="322"/>
      <c r="J314" s="322"/>
      <c r="K314" s="322"/>
      <c r="L314" s="322"/>
      <c r="M314" s="322"/>
      <c r="N314" s="322"/>
      <c r="O314" s="322"/>
      <c r="P314" s="322"/>
      <c r="Q314" s="322"/>
    </row>
    <row r="315" spans="6:17" ht="25.4" customHeight="1">
      <c r="F315" s="330"/>
      <c r="G315" s="322"/>
      <c r="H315" s="322"/>
      <c r="I315" s="322"/>
      <c r="J315" s="322"/>
      <c r="K315" s="322"/>
      <c r="L315" s="322"/>
      <c r="M315" s="322"/>
      <c r="N315" s="322"/>
      <c r="O315" s="322"/>
      <c r="P315" s="322"/>
      <c r="Q315" s="322"/>
    </row>
    <row r="316" spans="6:17" ht="25.4" customHeight="1">
      <c r="F316" s="330"/>
      <c r="G316" s="322"/>
      <c r="H316" s="322"/>
      <c r="I316" s="322"/>
      <c r="J316" s="322"/>
      <c r="K316" s="322"/>
      <c r="L316" s="322"/>
      <c r="M316" s="322"/>
      <c r="N316" s="322"/>
      <c r="O316" s="322"/>
      <c r="P316" s="322"/>
      <c r="Q316" s="322"/>
    </row>
    <row r="317" spans="6:17" ht="25.4" customHeight="1">
      <c r="F317" s="330"/>
      <c r="G317" s="322"/>
      <c r="H317" s="322"/>
      <c r="I317" s="322"/>
      <c r="J317" s="322"/>
      <c r="K317" s="322"/>
      <c r="L317" s="322"/>
      <c r="M317" s="322"/>
      <c r="N317" s="322"/>
      <c r="O317" s="322"/>
      <c r="P317" s="322"/>
      <c r="Q317" s="322"/>
    </row>
    <row r="318" spans="6:17" ht="25.4" customHeight="1">
      <c r="F318" s="330"/>
      <c r="G318" s="322"/>
      <c r="H318" s="322"/>
      <c r="I318" s="322"/>
      <c r="J318" s="322"/>
      <c r="K318" s="322"/>
      <c r="L318" s="322"/>
      <c r="M318" s="322"/>
      <c r="N318" s="322"/>
      <c r="O318" s="322"/>
      <c r="P318" s="322"/>
      <c r="Q318" s="322"/>
    </row>
    <row r="319" spans="6:17" ht="25.4" customHeight="1">
      <c r="F319" s="330"/>
      <c r="G319" s="322"/>
      <c r="H319" s="322"/>
      <c r="I319" s="322"/>
      <c r="J319" s="322"/>
      <c r="K319" s="322"/>
      <c r="L319" s="322"/>
      <c r="M319" s="322"/>
      <c r="N319" s="322"/>
      <c r="O319" s="322"/>
      <c r="P319" s="322"/>
      <c r="Q319" s="322"/>
    </row>
    <row r="320" spans="6:17" ht="25.4" customHeight="1">
      <c r="F320" s="330"/>
      <c r="G320" s="322"/>
      <c r="H320" s="322"/>
      <c r="I320" s="322"/>
      <c r="J320" s="322"/>
      <c r="K320" s="322"/>
      <c r="L320" s="322"/>
      <c r="M320" s="322"/>
      <c r="N320" s="322"/>
      <c r="O320" s="322"/>
      <c r="P320" s="322"/>
      <c r="Q320" s="322"/>
    </row>
    <row r="321" spans="6:17" ht="25.4" customHeight="1">
      <c r="F321" s="330"/>
      <c r="G321" s="322"/>
      <c r="H321" s="322"/>
      <c r="I321" s="322"/>
      <c r="J321" s="322"/>
      <c r="K321" s="322"/>
      <c r="L321" s="322"/>
      <c r="M321" s="322"/>
      <c r="N321" s="322"/>
      <c r="O321" s="322"/>
      <c r="P321" s="322"/>
      <c r="Q321" s="322"/>
    </row>
    <row r="322" spans="6:17" ht="25.4" customHeight="1">
      <c r="F322" s="330"/>
      <c r="G322" s="322"/>
      <c r="H322" s="322"/>
      <c r="I322" s="322"/>
      <c r="J322" s="322"/>
      <c r="K322" s="322"/>
      <c r="L322" s="322"/>
      <c r="M322" s="322"/>
      <c r="N322" s="322"/>
      <c r="O322" s="322"/>
      <c r="P322" s="322"/>
      <c r="Q322" s="322"/>
    </row>
    <row r="323" spans="6:17" ht="25.4" customHeight="1">
      <c r="F323" s="330"/>
      <c r="G323" s="322"/>
      <c r="H323" s="322"/>
      <c r="I323" s="322"/>
      <c r="J323" s="322"/>
      <c r="K323" s="322"/>
      <c r="L323" s="322"/>
      <c r="M323" s="322"/>
      <c r="N323" s="322"/>
      <c r="O323" s="322"/>
      <c r="P323" s="322"/>
      <c r="Q323" s="322"/>
    </row>
    <row r="324" spans="6:17" ht="25.4" customHeight="1">
      <c r="F324" s="330"/>
      <c r="G324" s="322"/>
      <c r="H324" s="322"/>
      <c r="I324" s="322"/>
      <c r="J324" s="322"/>
      <c r="K324" s="322"/>
      <c r="L324" s="322"/>
      <c r="M324" s="322"/>
      <c r="N324" s="322"/>
      <c r="O324" s="322"/>
      <c r="P324" s="322"/>
      <c r="Q324" s="322"/>
    </row>
    <row r="325" spans="6:17" ht="25.4" customHeight="1">
      <c r="F325" s="330"/>
      <c r="G325" s="322"/>
      <c r="H325" s="322"/>
      <c r="I325" s="322"/>
      <c r="J325" s="322"/>
      <c r="K325" s="322"/>
      <c r="L325" s="322"/>
      <c r="M325" s="322"/>
      <c r="N325" s="322"/>
      <c r="O325" s="322"/>
      <c r="P325" s="322"/>
      <c r="Q325" s="322"/>
    </row>
    <row r="326" spans="6:17" ht="25.4" customHeight="1">
      <c r="F326" s="330"/>
      <c r="G326" s="322"/>
      <c r="H326" s="322"/>
      <c r="I326" s="322"/>
      <c r="J326" s="322"/>
      <c r="K326" s="322"/>
      <c r="L326" s="322"/>
      <c r="M326" s="322"/>
      <c r="N326" s="322"/>
      <c r="O326" s="322"/>
      <c r="P326" s="322"/>
      <c r="Q326" s="322"/>
    </row>
    <row r="327" spans="6:17" ht="25.4" customHeight="1">
      <c r="F327" s="330"/>
      <c r="G327" s="322"/>
      <c r="H327" s="322"/>
      <c r="I327" s="322"/>
      <c r="J327" s="322"/>
      <c r="K327" s="322"/>
      <c r="L327" s="322"/>
      <c r="M327" s="322"/>
      <c r="N327" s="322"/>
      <c r="O327" s="322"/>
      <c r="P327" s="322"/>
      <c r="Q327" s="322"/>
    </row>
    <row r="328" spans="6:17" ht="25.4" customHeight="1">
      <c r="F328" s="330"/>
      <c r="G328" s="322"/>
      <c r="H328" s="322"/>
      <c r="I328" s="322"/>
      <c r="J328" s="322"/>
      <c r="K328" s="322"/>
      <c r="L328" s="322"/>
      <c r="M328" s="322"/>
      <c r="N328" s="322"/>
      <c r="O328" s="322"/>
      <c r="P328" s="322"/>
      <c r="Q328" s="322"/>
    </row>
    <row r="329" spans="6:17" ht="25.4" customHeight="1">
      <c r="F329" s="330"/>
      <c r="G329" s="322"/>
      <c r="H329" s="322"/>
      <c r="I329" s="322"/>
      <c r="J329" s="322"/>
      <c r="K329" s="322"/>
      <c r="L329" s="322"/>
      <c r="M329" s="322"/>
      <c r="N329" s="322"/>
      <c r="O329" s="322"/>
      <c r="P329" s="322"/>
      <c r="Q329" s="322"/>
    </row>
    <row r="330" spans="6:17" ht="25.4" customHeight="1">
      <c r="F330" s="330"/>
      <c r="G330" s="322"/>
      <c r="H330" s="322"/>
      <c r="I330" s="322"/>
      <c r="J330" s="322"/>
      <c r="K330" s="322"/>
      <c r="L330" s="322"/>
      <c r="M330" s="322"/>
      <c r="N330" s="322"/>
      <c r="O330" s="322"/>
      <c r="P330" s="322"/>
      <c r="Q330" s="322"/>
    </row>
    <row r="331" spans="6:17" ht="25.4" customHeight="1">
      <c r="F331" s="330"/>
      <c r="G331" s="322"/>
      <c r="H331" s="322"/>
      <c r="I331" s="322"/>
      <c r="J331" s="322"/>
      <c r="K331" s="322"/>
      <c r="L331" s="322"/>
      <c r="M331" s="322"/>
      <c r="N331" s="322"/>
      <c r="O331" s="322"/>
      <c r="P331" s="322"/>
      <c r="Q331" s="322"/>
    </row>
    <row r="332" spans="6:17" ht="25.4" customHeight="1">
      <c r="F332" s="330"/>
      <c r="G332" s="322"/>
      <c r="H332" s="322"/>
      <c r="I332" s="322"/>
      <c r="J332" s="322"/>
      <c r="K332" s="322"/>
      <c r="L332" s="322"/>
      <c r="M332" s="322"/>
      <c r="N332" s="322"/>
      <c r="O332" s="322"/>
      <c r="P332" s="322"/>
      <c r="Q332" s="322"/>
    </row>
    <row r="333" spans="6:17" ht="25.4" customHeight="1">
      <c r="F333" s="330"/>
      <c r="G333" s="322"/>
      <c r="H333" s="322"/>
      <c r="I333" s="322"/>
      <c r="J333" s="322"/>
      <c r="K333" s="322"/>
      <c r="L333" s="322"/>
      <c r="M333" s="322"/>
      <c r="N333" s="322"/>
      <c r="O333" s="322"/>
      <c r="P333" s="322"/>
      <c r="Q333" s="322"/>
    </row>
    <row r="334" spans="6:17" ht="25.4" customHeight="1">
      <c r="F334" s="330"/>
      <c r="G334" s="322"/>
      <c r="H334" s="322"/>
      <c r="I334" s="322"/>
      <c r="J334" s="322"/>
      <c r="K334" s="322"/>
      <c r="L334" s="322"/>
      <c r="M334" s="322"/>
      <c r="N334" s="322"/>
      <c r="O334" s="322"/>
      <c r="P334" s="322"/>
      <c r="Q334" s="322"/>
    </row>
    <row r="335" spans="6:17" ht="25.4" customHeight="1">
      <c r="F335" s="330"/>
      <c r="G335" s="322"/>
      <c r="H335" s="322"/>
      <c r="I335" s="322"/>
      <c r="J335" s="322"/>
      <c r="K335" s="322"/>
      <c r="L335" s="322"/>
      <c r="M335" s="322"/>
      <c r="N335" s="322"/>
      <c r="O335" s="322"/>
      <c r="P335" s="322"/>
      <c r="Q335" s="322"/>
    </row>
    <row r="336" spans="6:17" ht="25.4" customHeight="1">
      <c r="F336" s="330"/>
      <c r="G336" s="322"/>
      <c r="H336" s="322"/>
      <c r="I336" s="322"/>
      <c r="J336" s="322"/>
      <c r="K336" s="322"/>
      <c r="L336" s="322"/>
      <c r="M336" s="322"/>
      <c r="N336" s="322"/>
      <c r="O336" s="322"/>
      <c r="P336" s="322"/>
      <c r="Q336" s="322"/>
    </row>
    <row r="337" spans="6:17" ht="25.4" customHeight="1">
      <c r="F337" s="330"/>
      <c r="G337" s="322"/>
      <c r="H337" s="322"/>
      <c r="I337" s="322"/>
      <c r="J337" s="322"/>
      <c r="K337" s="322"/>
      <c r="L337" s="322"/>
      <c r="M337" s="322"/>
      <c r="N337" s="322"/>
      <c r="O337" s="322"/>
      <c r="P337" s="322"/>
      <c r="Q337" s="322"/>
    </row>
    <row r="338" spans="6:17" ht="25.4" customHeight="1">
      <c r="F338" s="330"/>
      <c r="G338" s="322"/>
      <c r="H338" s="322"/>
      <c r="I338" s="322"/>
      <c r="J338" s="322"/>
      <c r="K338" s="322"/>
      <c r="L338" s="322"/>
      <c r="M338" s="322"/>
      <c r="N338" s="322"/>
      <c r="O338" s="322"/>
      <c r="P338" s="322"/>
      <c r="Q338" s="322"/>
    </row>
    <row r="339" spans="6:17" ht="25.4" customHeight="1">
      <c r="F339" s="330"/>
      <c r="G339" s="322"/>
      <c r="H339" s="322"/>
      <c r="I339" s="322"/>
      <c r="J339" s="322"/>
      <c r="K339" s="322"/>
      <c r="L339" s="322"/>
      <c r="M339" s="322"/>
      <c r="N339" s="322"/>
      <c r="O339" s="322"/>
      <c r="P339" s="322"/>
      <c r="Q339" s="322"/>
    </row>
    <row r="340" spans="6:17" ht="25.4" customHeight="1">
      <c r="F340" s="330"/>
      <c r="G340" s="322"/>
      <c r="H340" s="322"/>
      <c r="I340" s="322"/>
      <c r="J340" s="322"/>
      <c r="K340" s="322"/>
      <c r="L340" s="322"/>
      <c r="M340" s="322"/>
      <c r="N340" s="322"/>
      <c r="O340" s="322"/>
      <c r="P340" s="322"/>
      <c r="Q340" s="322"/>
    </row>
    <row r="341" spans="6:17" ht="25.4" customHeight="1">
      <c r="F341" s="330"/>
      <c r="G341" s="322"/>
      <c r="H341" s="322"/>
      <c r="I341" s="322"/>
      <c r="J341" s="322"/>
      <c r="K341" s="322"/>
      <c r="L341" s="322"/>
      <c r="M341" s="322"/>
      <c r="N341" s="322"/>
      <c r="O341" s="322"/>
      <c r="P341" s="322"/>
      <c r="Q341" s="322"/>
    </row>
    <row r="342" spans="6:17" ht="25.4" customHeight="1">
      <c r="F342" s="330"/>
      <c r="G342" s="322"/>
      <c r="H342" s="322"/>
      <c r="I342" s="322"/>
      <c r="J342" s="322"/>
      <c r="K342" s="322"/>
      <c r="L342" s="322"/>
      <c r="M342" s="322"/>
      <c r="N342" s="322"/>
      <c r="O342" s="322"/>
      <c r="P342" s="322"/>
      <c r="Q342" s="322"/>
    </row>
    <row r="343" spans="6:17" ht="25.4" customHeight="1">
      <c r="F343" s="330"/>
      <c r="G343" s="322"/>
      <c r="H343" s="322"/>
      <c r="I343" s="322"/>
      <c r="J343" s="322"/>
      <c r="K343" s="322"/>
      <c r="L343" s="322"/>
      <c r="M343" s="322"/>
      <c r="N343" s="322"/>
      <c r="O343" s="322"/>
      <c r="P343" s="322"/>
      <c r="Q343" s="322"/>
    </row>
    <row r="344" spans="6:17" ht="25.4" customHeight="1">
      <c r="F344" s="330"/>
      <c r="G344" s="322"/>
      <c r="H344" s="322"/>
      <c r="I344" s="322"/>
      <c r="J344" s="322"/>
      <c r="K344" s="322"/>
      <c r="L344" s="322"/>
      <c r="M344" s="322"/>
      <c r="N344" s="322"/>
      <c r="O344" s="322"/>
      <c r="P344" s="322"/>
      <c r="Q344" s="322"/>
    </row>
    <row r="345" spans="6:17" ht="25.4" customHeight="1">
      <c r="F345" s="330"/>
      <c r="G345" s="322"/>
      <c r="H345" s="322"/>
      <c r="I345" s="322"/>
      <c r="J345" s="322"/>
      <c r="K345" s="322"/>
      <c r="L345" s="322"/>
      <c r="M345" s="322"/>
      <c r="N345" s="322"/>
      <c r="O345" s="322"/>
      <c r="P345" s="322"/>
      <c r="Q345" s="322"/>
    </row>
    <row r="346" spans="6:17" ht="25.4" customHeight="1">
      <c r="F346" s="330"/>
      <c r="G346" s="322"/>
      <c r="H346" s="322"/>
      <c r="I346" s="322"/>
      <c r="J346" s="322"/>
      <c r="K346" s="322"/>
      <c r="L346" s="322"/>
      <c r="M346" s="322"/>
      <c r="N346" s="322"/>
      <c r="O346" s="322"/>
      <c r="P346" s="322"/>
      <c r="Q346" s="322"/>
    </row>
    <row r="347" spans="6:17" ht="25.4" customHeight="1">
      <c r="F347" s="330"/>
      <c r="G347" s="322"/>
      <c r="H347" s="322"/>
      <c r="I347" s="322"/>
      <c r="J347" s="322"/>
      <c r="K347" s="322"/>
      <c r="L347" s="322"/>
      <c r="M347" s="322"/>
      <c r="N347" s="322"/>
      <c r="O347" s="322"/>
      <c r="P347" s="322"/>
      <c r="Q347" s="322"/>
    </row>
    <row r="348" spans="6:17" ht="25.4" customHeight="1">
      <c r="F348" s="330"/>
      <c r="G348" s="322"/>
      <c r="H348" s="322"/>
      <c r="I348" s="322"/>
      <c r="J348" s="322"/>
      <c r="K348" s="322"/>
      <c r="L348" s="322"/>
      <c r="M348" s="322"/>
      <c r="N348" s="322"/>
      <c r="O348" s="322"/>
      <c r="P348" s="322"/>
      <c r="Q348" s="322"/>
    </row>
    <row r="349" spans="6:17" ht="25.4" customHeight="1">
      <c r="F349" s="330"/>
      <c r="G349" s="322"/>
      <c r="H349" s="322"/>
      <c r="I349" s="322"/>
      <c r="J349" s="322"/>
      <c r="K349" s="322"/>
      <c r="L349" s="322"/>
      <c r="M349" s="322"/>
      <c r="N349" s="322"/>
      <c r="O349" s="322"/>
      <c r="P349" s="322"/>
      <c r="Q349" s="322"/>
    </row>
    <row r="350" spans="6:17" ht="25.4" customHeight="1">
      <c r="F350" s="330"/>
      <c r="G350" s="322"/>
      <c r="H350" s="322"/>
      <c r="I350" s="322"/>
      <c r="J350" s="322"/>
      <c r="K350" s="322"/>
      <c r="L350" s="322"/>
      <c r="M350" s="322"/>
      <c r="N350" s="322"/>
      <c r="O350" s="322"/>
      <c r="P350" s="322"/>
      <c r="Q350" s="322"/>
    </row>
    <row r="351" spans="6:17" ht="25.4" customHeight="1">
      <c r="F351" s="330"/>
      <c r="G351" s="322"/>
      <c r="H351" s="322"/>
      <c r="I351" s="322"/>
      <c r="J351" s="322"/>
      <c r="K351" s="322"/>
      <c r="L351" s="322"/>
      <c r="M351" s="322"/>
      <c r="N351" s="322"/>
      <c r="O351" s="322"/>
      <c r="P351" s="322"/>
      <c r="Q351" s="322"/>
    </row>
    <row r="352" spans="6:17" ht="25.4" customHeight="1">
      <c r="F352" s="330"/>
      <c r="G352" s="322"/>
      <c r="H352" s="322"/>
      <c r="I352" s="322"/>
      <c r="J352" s="322"/>
      <c r="K352" s="322"/>
      <c r="L352" s="322"/>
      <c r="M352" s="322"/>
      <c r="N352" s="322"/>
      <c r="O352" s="322"/>
      <c r="P352" s="322"/>
      <c r="Q352" s="322"/>
    </row>
    <row r="353" spans="6:17" ht="25.4" customHeight="1">
      <c r="F353" s="330"/>
      <c r="G353" s="322"/>
      <c r="H353" s="322"/>
      <c r="I353" s="322"/>
      <c r="J353" s="322"/>
      <c r="K353" s="322"/>
      <c r="L353" s="322"/>
      <c r="M353" s="322"/>
      <c r="N353" s="322"/>
      <c r="O353" s="322"/>
      <c r="P353" s="322"/>
      <c r="Q353" s="322"/>
    </row>
    <row r="354" spans="6:17" ht="25.4" customHeight="1">
      <c r="F354" s="330"/>
      <c r="G354" s="322"/>
      <c r="H354" s="322"/>
      <c r="I354" s="322"/>
      <c r="J354" s="322"/>
      <c r="K354" s="322"/>
      <c r="L354" s="322"/>
      <c r="M354" s="322"/>
      <c r="N354" s="322"/>
      <c r="O354" s="322"/>
      <c r="P354" s="322"/>
      <c r="Q354" s="322"/>
    </row>
    <row r="355" spans="6:17" ht="25.4" customHeight="1">
      <c r="F355" s="330"/>
      <c r="G355" s="322"/>
      <c r="H355" s="322"/>
      <c r="I355" s="322"/>
      <c r="J355" s="322"/>
      <c r="K355" s="322"/>
      <c r="L355" s="322"/>
      <c r="M355" s="322"/>
      <c r="N355" s="322"/>
      <c r="O355" s="322"/>
      <c r="P355" s="322"/>
      <c r="Q355" s="322"/>
    </row>
    <row r="356" spans="6:17" ht="25.4" customHeight="1">
      <c r="F356" s="330"/>
      <c r="G356" s="322"/>
      <c r="H356" s="322"/>
      <c r="I356" s="322"/>
      <c r="J356" s="322"/>
      <c r="K356" s="322"/>
      <c r="L356" s="322"/>
      <c r="M356" s="322"/>
      <c r="N356" s="322"/>
      <c r="O356" s="322"/>
      <c r="P356" s="322"/>
      <c r="Q356" s="322"/>
    </row>
    <row r="357" spans="6:17" ht="25.4" customHeight="1">
      <c r="F357" s="330"/>
      <c r="G357" s="322"/>
      <c r="H357" s="322"/>
      <c r="I357" s="322"/>
      <c r="J357" s="322"/>
      <c r="K357" s="322"/>
      <c r="L357" s="322"/>
      <c r="M357" s="322"/>
      <c r="N357" s="322"/>
      <c r="O357" s="322"/>
      <c r="P357" s="322"/>
      <c r="Q357" s="322"/>
    </row>
    <row r="358" spans="6:17" ht="25.4" customHeight="1">
      <c r="F358" s="330"/>
      <c r="G358" s="322"/>
      <c r="H358" s="322"/>
      <c r="I358" s="322"/>
      <c r="J358" s="322"/>
      <c r="K358" s="322"/>
      <c r="L358" s="322"/>
      <c r="M358" s="322"/>
      <c r="N358" s="322"/>
      <c r="O358" s="322"/>
      <c r="P358" s="322"/>
      <c r="Q358" s="322"/>
    </row>
    <row r="359" spans="6:17" ht="25.4" customHeight="1">
      <c r="F359" s="330"/>
      <c r="G359" s="322"/>
      <c r="H359" s="322"/>
      <c r="I359" s="322"/>
      <c r="J359" s="322"/>
      <c r="K359" s="322"/>
      <c r="L359" s="322"/>
      <c r="M359" s="322"/>
      <c r="N359" s="322"/>
      <c r="O359" s="322"/>
      <c r="P359" s="322"/>
      <c r="Q359" s="322"/>
    </row>
    <row r="360" spans="6:17" ht="25.4" customHeight="1">
      <c r="F360" s="330"/>
      <c r="G360" s="322"/>
      <c r="H360" s="322"/>
      <c r="I360" s="322"/>
      <c r="J360" s="322"/>
      <c r="K360" s="322"/>
      <c r="L360" s="322"/>
      <c r="M360" s="322"/>
      <c r="N360" s="322"/>
      <c r="O360" s="322"/>
      <c r="P360" s="322"/>
      <c r="Q360" s="322"/>
    </row>
    <row r="361" spans="6:17" ht="25.4" customHeight="1">
      <c r="F361" s="330"/>
      <c r="G361" s="322"/>
      <c r="H361" s="322"/>
      <c r="I361" s="322"/>
      <c r="J361" s="322"/>
      <c r="K361" s="322"/>
      <c r="L361" s="322"/>
      <c r="M361" s="322"/>
      <c r="N361" s="322"/>
      <c r="O361" s="322"/>
      <c r="P361" s="322"/>
      <c r="Q361" s="322"/>
    </row>
    <row r="362" spans="6:17" ht="25.4" customHeight="1">
      <c r="F362" s="330"/>
      <c r="G362" s="322"/>
      <c r="H362" s="322"/>
      <c r="I362" s="322"/>
      <c r="J362" s="322"/>
      <c r="K362" s="322"/>
      <c r="L362" s="322"/>
      <c r="M362" s="322"/>
      <c r="N362" s="322"/>
      <c r="O362" s="322"/>
      <c r="P362" s="322"/>
      <c r="Q362" s="322"/>
    </row>
    <row r="363" spans="6:17" ht="25.4" customHeight="1">
      <c r="F363" s="330"/>
      <c r="G363" s="322"/>
      <c r="H363" s="322"/>
      <c r="I363" s="322"/>
      <c r="J363" s="322"/>
      <c r="K363" s="322"/>
      <c r="L363" s="322"/>
      <c r="M363" s="322"/>
      <c r="N363" s="322"/>
      <c r="O363" s="322"/>
      <c r="P363" s="322"/>
      <c r="Q363" s="322"/>
    </row>
    <row r="364" spans="6:17" ht="25.4" customHeight="1">
      <c r="F364" s="330"/>
      <c r="G364" s="322"/>
      <c r="H364" s="322"/>
      <c r="I364" s="322"/>
      <c r="J364" s="322"/>
      <c r="K364" s="322"/>
      <c r="L364" s="322"/>
      <c r="M364" s="322"/>
      <c r="N364" s="322"/>
      <c r="O364" s="322"/>
      <c r="P364" s="322"/>
      <c r="Q364" s="322"/>
    </row>
    <row r="365" spans="6:17" ht="25.4" customHeight="1">
      <c r="F365" s="330"/>
      <c r="G365" s="322"/>
      <c r="H365" s="322"/>
      <c r="I365" s="322"/>
      <c r="J365" s="322"/>
      <c r="K365" s="322"/>
      <c r="L365" s="322"/>
      <c r="M365" s="322"/>
      <c r="N365" s="322"/>
      <c r="O365" s="322"/>
      <c r="P365" s="322"/>
      <c r="Q365" s="322"/>
    </row>
    <row r="366" spans="6:17" ht="25.4" customHeight="1">
      <c r="F366" s="330"/>
      <c r="G366" s="322"/>
      <c r="H366" s="322"/>
      <c r="I366" s="322"/>
      <c r="J366" s="322"/>
      <c r="K366" s="322"/>
      <c r="L366" s="322"/>
      <c r="M366" s="322"/>
      <c r="N366" s="322"/>
      <c r="O366" s="322"/>
      <c r="P366" s="322"/>
      <c r="Q366" s="322"/>
    </row>
    <row r="367" spans="6:17" ht="25.4" customHeight="1">
      <c r="F367" s="330"/>
      <c r="G367" s="322"/>
      <c r="H367" s="322"/>
      <c r="I367" s="322"/>
      <c r="J367" s="322"/>
      <c r="K367" s="322"/>
      <c r="L367" s="322"/>
      <c r="M367" s="322"/>
      <c r="N367" s="322"/>
      <c r="O367" s="322"/>
      <c r="P367" s="322"/>
      <c r="Q367" s="322"/>
    </row>
    <row r="368" spans="6:17" ht="25.4" customHeight="1">
      <c r="F368" s="330"/>
      <c r="G368" s="322"/>
      <c r="H368" s="322"/>
      <c r="I368" s="322"/>
      <c r="J368" s="322"/>
      <c r="K368" s="322"/>
      <c r="L368" s="322"/>
      <c r="M368" s="322"/>
      <c r="N368" s="322"/>
      <c r="O368" s="322"/>
      <c r="P368" s="322"/>
      <c r="Q368" s="322"/>
    </row>
    <row r="369" spans="6:17" ht="25.4" customHeight="1">
      <c r="F369" s="330"/>
      <c r="G369" s="322"/>
      <c r="H369" s="322"/>
      <c r="I369" s="322"/>
      <c r="J369" s="322"/>
      <c r="K369" s="322"/>
      <c r="L369" s="322"/>
      <c r="M369" s="322"/>
      <c r="N369" s="322"/>
      <c r="O369" s="322"/>
      <c r="P369" s="322"/>
      <c r="Q369" s="322"/>
    </row>
    <row r="370" spans="6:17" ht="25.4" customHeight="1">
      <c r="F370" s="330"/>
      <c r="G370" s="322"/>
      <c r="H370" s="322"/>
      <c r="I370" s="322"/>
      <c r="J370" s="322"/>
      <c r="K370" s="322"/>
      <c r="L370" s="322"/>
      <c r="M370" s="322"/>
      <c r="N370" s="322"/>
      <c r="O370" s="322"/>
      <c r="P370" s="322"/>
      <c r="Q370" s="322"/>
    </row>
    <row r="371" spans="6:17" ht="25.4" customHeight="1">
      <c r="F371" s="330"/>
      <c r="G371" s="322"/>
      <c r="H371" s="322"/>
      <c r="I371" s="322"/>
      <c r="J371" s="322"/>
      <c r="K371" s="322"/>
      <c r="L371" s="322"/>
      <c r="M371" s="322"/>
      <c r="N371" s="322"/>
      <c r="O371" s="322"/>
      <c r="P371" s="322"/>
      <c r="Q371" s="322"/>
    </row>
    <row r="372" spans="6:17" ht="25.4" customHeight="1">
      <c r="F372" s="330"/>
      <c r="G372" s="322"/>
      <c r="H372" s="322"/>
      <c r="I372" s="322"/>
      <c r="J372" s="322"/>
      <c r="K372" s="322"/>
      <c r="L372" s="322"/>
      <c r="M372" s="322"/>
      <c r="N372" s="322"/>
      <c r="O372" s="322"/>
      <c r="P372" s="322"/>
      <c r="Q372" s="322"/>
    </row>
    <row r="373" spans="6:17" ht="25.4" customHeight="1">
      <c r="F373" s="330"/>
      <c r="G373" s="322"/>
      <c r="H373" s="322"/>
      <c r="I373" s="322"/>
      <c r="J373" s="322"/>
      <c r="K373" s="322"/>
      <c r="L373" s="322"/>
      <c r="M373" s="322"/>
      <c r="N373" s="322"/>
      <c r="O373" s="322"/>
      <c r="P373" s="322"/>
      <c r="Q373" s="322"/>
    </row>
    <row r="374" spans="6:17" ht="25.4" customHeight="1">
      <c r="F374" s="330"/>
      <c r="G374" s="322"/>
      <c r="H374" s="322"/>
      <c r="I374" s="322"/>
      <c r="J374" s="322"/>
      <c r="K374" s="322"/>
      <c r="L374" s="322"/>
      <c r="M374" s="322"/>
      <c r="N374" s="322"/>
      <c r="O374" s="322"/>
      <c r="P374" s="322"/>
      <c r="Q374" s="322"/>
    </row>
    <row r="375" spans="6:17" ht="25.4" customHeight="1">
      <c r="F375" s="330"/>
      <c r="G375" s="322"/>
      <c r="H375" s="322"/>
      <c r="I375" s="322"/>
      <c r="J375" s="322"/>
      <c r="K375" s="322"/>
      <c r="L375" s="322"/>
      <c r="M375" s="322"/>
      <c r="N375" s="322"/>
      <c r="O375" s="322"/>
      <c r="P375" s="322"/>
      <c r="Q375" s="322"/>
    </row>
    <row r="376" spans="6:17" ht="25.4" customHeight="1">
      <c r="F376" s="330"/>
      <c r="G376" s="322"/>
      <c r="H376" s="322"/>
      <c r="I376" s="322"/>
      <c r="J376" s="322"/>
      <c r="K376" s="322"/>
      <c r="L376" s="322"/>
      <c r="M376" s="322"/>
      <c r="N376" s="322"/>
      <c r="O376" s="322"/>
      <c r="P376" s="322"/>
      <c r="Q376" s="322"/>
    </row>
    <row r="377" spans="6:17" ht="25.4" customHeight="1">
      <c r="F377" s="330"/>
      <c r="G377" s="322"/>
      <c r="H377" s="322"/>
      <c r="I377" s="322"/>
      <c r="J377" s="322"/>
      <c r="K377" s="322"/>
      <c r="L377" s="322"/>
      <c r="M377" s="322"/>
      <c r="N377" s="322"/>
      <c r="O377" s="322"/>
      <c r="P377" s="322"/>
      <c r="Q377" s="322"/>
    </row>
    <row r="378" spans="6:17" ht="25.4" customHeight="1">
      <c r="F378" s="330"/>
      <c r="G378" s="322"/>
      <c r="H378" s="322"/>
      <c r="I378" s="322"/>
      <c r="J378" s="322"/>
      <c r="K378" s="322"/>
      <c r="L378" s="322"/>
      <c r="M378" s="322"/>
      <c r="N378" s="322"/>
      <c r="O378" s="322"/>
      <c r="P378" s="322"/>
      <c r="Q378" s="322"/>
    </row>
    <row r="379" spans="6:17" ht="25.4" customHeight="1">
      <c r="F379" s="330"/>
      <c r="G379" s="322"/>
      <c r="H379" s="322"/>
      <c r="I379" s="322"/>
      <c r="J379" s="322"/>
      <c r="K379" s="322"/>
      <c r="L379" s="322"/>
      <c r="M379" s="322"/>
      <c r="N379" s="322"/>
      <c r="O379" s="322"/>
      <c r="P379" s="322"/>
      <c r="Q379" s="322"/>
    </row>
    <row r="380" spans="6:17" ht="25.4" customHeight="1">
      <c r="F380" s="330"/>
      <c r="G380" s="322"/>
      <c r="H380" s="322"/>
      <c r="I380" s="322"/>
      <c r="J380" s="322"/>
      <c r="K380" s="322"/>
      <c r="L380" s="322"/>
      <c r="M380" s="322"/>
      <c r="N380" s="322"/>
      <c r="O380" s="322"/>
      <c r="P380" s="322"/>
      <c r="Q380" s="322"/>
    </row>
    <row r="381" spans="6:17" ht="25.4" customHeight="1">
      <c r="F381" s="330"/>
      <c r="G381" s="322"/>
      <c r="H381" s="322"/>
      <c r="I381" s="322"/>
      <c r="J381" s="322"/>
      <c r="K381" s="322"/>
      <c r="L381" s="322"/>
      <c r="M381" s="322"/>
      <c r="N381" s="322"/>
      <c r="O381" s="322"/>
      <c r="P381" s="322"/>
      <c r="Q381" s="322"/>
    </row>
    <row r="382" spans="6:17" ht="25.4" customHeight="1">
      <c r="F382" s="330"/>
      <c r="G382" s="322"/>
      <c r="H382" s="322"/>
      <c r="I382" s="322"/>
      <c r="J382" s="322"/>
      <c r="K382" s="322"/>
      <c r="L382" s="322"/>
      <c r="M382" s="322"/>
      <c r="N382" s="322"/>
      <c r="O382" s="322"/>
      <c r="P382" s="322"/>
      <c r="Q382" s="322"/>
    </row>
    <row r="383" spans="6:17" ht="25.4" customHeight="1">
      <c r="F383" s="330"/>
      <c r="G383" s="322"/>
      <c r="H383" s="322"/>
      <c r="I383" s="322"/>
      <c r="J383" s="322"/>
      <c r="K383" s="322"/>
      <c r="L383" s="322"/>
      <c r="M383" s="322"/>
      <c r="N383" s="322"/>
      <c r="O383" s="322"/>
      <c r="P383" s="322"/>
      <c r="Q383" s="322"/>
    </row>
    <row r="384" spans="6:17" ht="25.4" customHeight="1">
      <c r="F384" s="330"/>
      <c r="G384" s="322"/>
      <c r="H384" s="322"/>
      <c r="I384" s="322"/>
      <c r="J384" s="322"/>
      <c r="K384" s="322"/>
      <c r="L384" s="322"/>
      <c r="M384" s="322"/>
      <c r="N384" s="322"/>
      <c r="O384" s="322"/>
      <c r="P384" s="322"/>
      <c r="Q384" s="322"/>
    </row>
    <row r="385" spans="6:17" ht="25.4" customHeight="1">
      <c r="F385" s="330"/>
      <c r="G385" s="322"/>
      <c r="H385" s="322"/>
      <c r="I385" s="322"/>
      <c r="J385" s="322"/>
      <c r="K385" s="322"/>
      <c r="L385" s="322"/>
      <c r="M385" s="322"/>
      <c r="N385" s="322"/>
      <c r="O385" s="322"/>
      <c r="P385" s="322"/>
      <c r="Q385" s="322"/>
    </row>
    <row r="386" spans="6:17" ht="25.4" customHeight="1">
      <c r="F386" s="330"/>
      <c r="G386" s="322"/>
      <c r="H386" s="322"/>
      <c r="I386" s="322"/>
      <c r="J386" s="322"/>
      <c r="K386" s="322"/>
      <c r="L386" s="322"/>
      <c r="M386" s="322"/>
      <c r="N386" s="322"/>
      <c r="O386" s="322"/>
      <c r="P386" s="322"/>
      <c r="Q386" s="322"/>
    </row>
    <row r="387" spans="6:17" ht="25.4" customHeight="1">
      <c r="F387" s="330"/>
      <c r="G387" s="322"/>
      <c r="H387" s="322"/>
      <c r="I387" s="322"/>
      <c r="J387" s="322"/>
      <c r="K387" s="322"/>
      <c r="L387" s="322"/>
      <c r="M387" s="322"/>
      <c r="N387" s="322"/>
      <c r="O387" s="322"/>
      <c r="P387" s="322"/>
      <c r="Q387" s="322"/>
    </row>
    <row r="388" spans="6:17" ht="25.4" customHeight="1">
      <c r="F388" s="330"/>
      <c r="G388" s="322"/>
      <c r="H388" s="322"/>
      <c r="I388" s="322"/>
      <c r="J388" s="322"/>
      <c r="K388" s="322"/>
      <c r="L388" s="322"/>
      <c r="M388" s="322"/>
      <c r="N388" s="322"/>
      <c r="O388" s="322"/>
      <c r="P388" s="322"/>
      <c r="Q388" s="322"/>
    </row>
    <row r="389" spans="6:17" ht="25.4" customHeight="1">
      <c r="F389" s="330"/>
      <c r="G389" s="322"/>
      <c r="H389" s="322"/>
      <c r="I389" s="322"/>
      <c r="J389" s="322"/>
      <c r="K389" s="322"/>
      <c r="L389" s="322"/>
      <c r="M389" s="322"/>
      <c r="N389" s="322"/>
      <c r="O389" s="322"/>
      <c r="P389" s="322"/>
      <c r="Q389" s="322"/>
    </row>
    <row r="390" spans="6:17" ht="25.4" customHeight="1">
      <c r="F390" s="330"/>
      <c r="G390" s="322"/>
      <c r="H390" s="322"/>
      <c r="I390" s="322"/>
      <c r="J390" s="322"/>
      <c r="K390" s="322"/>
      <c r="L390" s="322"/>
      <c r="M390" s="322"/>
      <c r="N390" s="322"/>
      <c r="O390" s="322"/>
      <c r="P390" s="322"/>
      <c r="Q390" s="322"/>
    </row>
    <row r="391" spans="6:17" ht="25.4" customHeight="1">
      <c r="F391" s="330"/>
      <c r="G391" s="322"/>
      <c r="H391" s="322"/>
      <c r="I391" s="322"/>
      <c r="J391" s="322"/>
      <c r="K391" s="322"/>
      <c r="L391" s="322"/>
      <c r="M391" s="322"/>
      <c r="N391" s="322"/>
      <c r="O391" s="322"/>
      <c r="P391" s="322"/>
      <c r="Q391" s="322"/>
    </row>
    <row r="392" spans="6:17" ht="25.4" customHeight="1">
      <c r="F392" s="330"/>
      <c r="G392" s="322"/>
      <c r="H392" s="322"/>
      <c r="I392" s="322"/>
      <c r="J392" s="322"/>
      <c r="K392" s="322"/>
      <c r="L392" s="322"/>
      <c r="M392" s="322"/>
      <c r="N392" s="322"/>
      <c r="O392" s="322"/>
      <c r="P392" s="322"/>
      <c r="Q392" s="322"/>
    </row>
    <row r="393" spans="6:17" ht="25.4" customHeight="1">
      <c r="F393" s="330"/>
      <c r="G393" s="322"/>
      <c r="H393" s="322"/>
      <c r="I393" s="322"/>
      <c r="J393" s="322"/>
      <c r="K393" s="322"/>
      <c r="L393" s="322"/>
      <c r="M393" s="322"/>
      <c r="N393" s="322"/>
      <c r="O393" s="322"/>
      <c r="P393" s="322"/>
      <c r="Q393" s="322"/>
    </row>
    <row r="394" spans="6:17" ht="25.4" customHeight="1">
      <c r="F394" s="330"/>
      <c r="G394" s="322"/>
      <c r="H394" s="322"/>
      <c r="I394" s="322"/>
      <c r="J394" s="322"/>
      <c r="K394" s="322"/>
      <c r="L394" s="322"/>
      <c r="M394" s="322"/>
      <c r="N394" s="322"/>
      <c r="O394" s="322"/>
      <c r="P394" s="322"/>
      <c r="Q394" s="322"/>
    </row>
    <row r="395" spans="6:17" ht="25.4" customHeight="1">
      <c r="F395" s="330"/>
      <c r="G395" s="322"/>
      <c r="H395" s="322"/>
      <c r="I395" s="322"/>
      <c r="J395" s="322"/>
      <c r="K395" s="322"/>
      <c r="L395" s="322"/>
      <c r="M395" s="322"/>
      <c r="N395" s="322"/>
      <c r="O395" s="322"/>
      <c r="P395" s="322"/>
      <c r="Q395" s="322"/>
    </row>
    <row r="396" spans="6:17" ht="25.4" customHeight="1">
      <c r="F396" s="330"/>
      <c r="G396" s="322"/>
      <c r="H396" s="322"/>
      <c r="I396" s="322"/>
      <c r="J396" s="322"/>
      <c r="K396" s="322"/>
      <c r="L396" s="322"/>
      <c r="M396" s="322"/>
      <c r="N396" s="322"/>
      <c r="O396" s="322"/>
      <c r="P396" s="322"/>
      <c r="Q396" s="322"/>
    </row>
    <row r="397" spans="6:17" ht="25.4" customHeight="1">
      <c r="F397" s="330"/>
      <c r="G397" s="322"/>
      <c r="H397" s="322"/>
      <c r="I397" s="322"/>
      <c r="J397" s="322"/>
      <c r="K397" s="322"/>
      <c r="L397" s="322"/>
      <c r="M397" s="322"/>
      <c r="N397" s="322"/>
      <c r="O397" s="322"/>
      <c r="P397" s="322"/>
      <c r="Q397" s="322"/>
    </row>
    <row r="398" spans="6:17" ht="25.4" customHeight="1">
      <c r="F398" s="330"/>
      <c r="G398" s="322"/>
      <c r="H398" s="322"/>
      <c r="I398" s="322"/>
      <c r="J398" s="322"/>
      <c r="K398" s="322"/>
      <c r="L398" s="322"/>
      <c r="M398" s="322"/>
      <c r="N398" s="322"/>
      <c r="O398" s="322"/>
      <c r="P398" s="322"/>
      <c r="Q398" s="322"/>
    </row>
    <row r="399" spans="6:17" ht="25.4" customHeight="1">
      <c r="F399" s="330"/>
      <c r="G399" s="322"/>
      <c r="H399" s="322"/>
      <c r="I399" s="322"/>
      <c r="J399" s="322"/>
      <c r="K399" s="322"/>
      <c r="L399" s="322"/>
      <c r="M399" s="322"/>
      <c r="N399" s="322"/>
      <c r="O399" s="322"/>
      <c r="P399" s="322"/>
      <c r="Q399" s="322"/>
    </row>
    <row r="400" spans="6:17" ht="25.4" customHeight="1">
      <c r="F400" s="330"/>
      <c r="G400" s="322"/>
      <c r="H400" s="322"/>
      <c r="I400" s="322"/>
      <c r="J400" s="322"/>
      <c r="K400" s="322"/>
      <c r="L400" s="322"/>
      <c r="M400" s="322"/>
      <c r="N400" s="322"/>
      <c r="O400" s="322"/>
      <c r="P400" s="322"/>
      <c r="Q400" s="322"/>
    </row>
    <row r="401" spans="6:17" ht="25.4" customHeight="1">
      <c r="F401" s="330"/>
      <c r="G401" s="322"/>
      <c r="H401" s="322"/>
      <c r="I401" s="322"/>
      <c r="J401" s="322"/>
      <c r="K401" s="322"/>
      <c r="L401" s="322"/>
      <c r="M401" s="322"/>
      <c r="N401" s="322"/>
      <c r="O401" s="322"/>
      <c r="P401" s="322"/>
      <c r="Q401" s="322"/>
    </row>
    <row r="402" spans="6:17" ht="25.4" customHeight="1">
      <c r="F402" s="330"/>
      <c r="G402" s="322"/>
      <c r="H402" s="322"/>
      <c r="I402" s="322"/>
      <c r="J402" s="322"/>
      <c r="K402" s="322"/>
      <c r="L402" s="322"/>
      <c r="M402" s="322"/>
      <c r="N402" s="322"/>
      <c r="O402" s="322"/>
      <c r="P402" s="322"/>
      <c r="Q402" s="322"/>
    </row>
    <row r="403" spans="6:17" ht="25.4" customHeight="1">
      <c r="F403" s="330"/>
      <c r="G403" s="322"/>
      <c r="H403" s="322"/>
      <c r="I403" s="322"/>
      <c r="J403" s="322"/>
      <c r="K403" s="322"/>
      <c r="L403" s="322"/>
      <c r="M403" s="322"/>
      <c r="N403" s="322"/>
      <c r="O403" s="322"/>
      <c r="P403" s="322"/>
      <c r="Q403" s="322"/>
    </row>
    <row r="404" spans="6:17" ht="25.4" customHeight="1">
      <c r="F404" s="330"/>
      <c r="G404" s="322"/>
      <c r="H404" s="322"/>
      <c r="I404" s="322"/>
      <c r="J404" s="322"/>
      <c r="K404" s="322"/>
      <c r="L404" s="322"/>
      <c r="M404" s="322"/>
      <c r="N404" s="322"/>
      <c r="O404" s="322"/>
      <c r="P404" s="322"/>
      <c r="Q404" s="322"/>
    </row>
    <row r="405" spans="6:17" ht="25.4" customHeight="1">
      <c r="F405" s="330"/>
      <c r="G405" s="322"/>
      <c r="H405" s="322"/>
      <c r="I405" s="322"/>
      <c r="J405" s="322"/>
      <c r="K405" s="322"/>
      <c r="L405" s="322"/>
      <c r="M405" s="322"/>
      <c r="N405" s="322"/>
      <c r="O405" s="322"/>
      <c r="P405" s="322"/>
      <c r="Q405" s="322"/>
    </row>
    <row r="406" spans="6:17" ht="25.4" customHeight="1">
      <c r="F406" s="330"/>
      <c r="G406" s="322"/>
      <c r="H406" s="322"/>
      <c r="I406" s="322"/>
      <c r="J406" s="322"/>
      <c r="K406" s="322"/>
      <c r="L406" s="322"/>
      <c r="M406" s="322"/>
      <c r="N406" s="322"/>
      <c r="O406" s="322"/>
      <c r="P406" s="322"/>
      <c r="Q406" s="322"/>
    </row>
    <row r="407" spans="6:17" ht="25.4" customHeight="1">
      <c r="F407" s="330"/>
      <c r="G407" s="322"/>
      <c r="H407" s="322"/>
      <c r="I407" s="322"/>
      <c r="J407" s="322"/>
      <c r="K407" s="322"/>
      <c r="L407" s="322"/>
      <c r="M407" s="322"/>
      <c r="N407" s="322"/>
      <c r="O407" s="322"/>
      <c r="P407" s="322"/>
      <c r="Q407" s="322"/>
    </row>
    <row r="408" spans="6:17" ht="25.4" customHeight="1">
      <c r="F408" s="330"/>
      <c r="G408" s="322"/>
      <c r="H408" s="322"/>
      <c r="I408" s="322"/>
      <c r="J408" s="322"/>
      <c r="K408" s="322"/>
      <c r="L408" s="322"/>
      <c r="M408" s="322"/>
      <c r="N408" s="322"/>
      <c r="O408" s="322"/>
      <c r="P408" s="322"/>
      <c r="Q408" s="322"/>
    </row>
    <row r="409" spans="6:17" ht="25.4" customHeight="1">
      <c r="F409" s="330"/>
      <c r="G409" s="322"/>
      <c r="H409" s="322"/>
      <c r="I409" s="322"/>
      <c r="J409" s="322"/>
      <c r="K409" s="322"/>
      <c r="L409" s="322"/>
      <c r="M409" s="322"/>
      <c r="N409" s="322"/>
      <c r="O409" s="322"/>
      <c r="P409" s="322"/>
      <c r="Q409" s="322"/>
    </row>
    <row r="410" spans="6:17" ht="25.4" customHeight="1">
      <c r="F410" s="330"/>
      <c r="G410" s="322"/>
      <c r="H410" s="322"/>
      <c r="I410" s="322"/>
      <c r="J410" s="322"/>
      <c r="K410" s="322"/>
      <c r="L410" s="322"/>
      <c r="M410" s="322"/>
      <c r="N410" s="322"/>
      <c r="O410" s="322"/>
      <c r="P410" s="322"/>
      <c r="Q410" s="322"/>
    </row>
    <row r="411" spans="6:17" ht="25.4" customHeight="1">
      <c r="F411" s="330"/>
      <c r="G411" s="322"/>
      <c r="H411" s="322"/>
      <c r="I411" s="322"/>
      <c r="J411" s="322"/>
      <c r="K411" s="322"/>
      <c r="L411" s="322"/>
      <c r="M411" s="322"/>
      <c r="N411" s="322"/>
      <c r="O411" s="322"/>
      <c r="P411" s="322"/>
      <c r="Q411" s="322"/>
    </row>
    <row r="412" spans="6:17" ht="25.4" customHeight="1">
      <c r="F412" s="330"/>
      <c r="G412" s="322"/>
      <c r="H412" s="322"/>
      <c r="I412" s="322"/>
      <c r="J412" s="322"/>
      <c r="K412" s="322"/>
      <c r="L412" s="322"/>
      <c r="M412" s="322"/>
      <c r="N412" s="322"/>
      <c r="O412" s="322"/>
      <c r="P412" s="322"/>
      <c r="Q412" s="322"/>
    </row>
    <row r="413" spans="6:17" ht="25.4" customHeight="1">
      <c r="F413" s="330"/>
      <c r="G413" s="322"/>
      <c r="H413" s="322"/>
      <c r="I413" s="322"/>
      <c r="J413" s="322"/>
      <c r="K413" s="322"/>
      <c r="L413" s="322"/>
      <c r="M413" s="322"/>
      <c r="N413" s="322"/>
      <c r="O413" s="322"/>
      <c r="P413" s="322"/>
      <c r="Q413" s="322"/>
    </row>
    <row r="414" spans="6:17" ht="25.4" customHeight="1">
      <c r="F414" s="330"/>
      <c r="G414" s="322"/>
      <c r="H414" s="322"/>
      <c r="I414" s="322"/>
      <c r="J414" s="322"/>
      <c r="K414" s="322"/>
      <c r="L414" s="322"/>
      <c r="M414" s="322"/>
      <c r="N414" s="322"/>
      <c r="O414" s="322"/>
      <c r="P414" s="322"/>
      <c r="Q414" s="322"/>
    </row>
    <row r="415" spans="6:17" ht="25.4" customHeight="1">
      <c r="F415" s="330"/>
      <c r="G415" s="322"/>
      <c r="H415" s="322"/>
      <c r="I415" s="322"/>
      <c r="J415" s="322"/>
      <c r="K415" s="322"/>
      <c r="L415" s="322"/>
      <c r="M415" s="322"/>
      <c r="N415" s="322"/>
      <c r="O415" s="322"/>
      <c r="P415" s="322"/>
      <c r="Q415" s="322"/>
    </row>
    <row r="416" spans="6:17" ht="25.4" customHeight="1">
      <c r="F416" s="330"/>
      <c r="G416" s="322"/>
      <c r="H416" s="322"/>
      <c r="I416" s="322"/>
      <c r="J416" s="322"/>
      <c r="K416" s="322"/>
      <c r="L416" s="322"/>
      <c r="M416" s="322"/>
      <c r="N416" s="322"/>
      <c r="O416" s="322"/>
      <c r="P416" s="322"/>
      <c r="Q416" s="322"/>
    </row>
    <row r="417" spans="6:17" ht="25.4" customHeight="1">
      <c r="F417" s="330"/>
      <c r="G417" s="322"/>
      <c r="H417" s="322"/>
      <c r="I417" s="322"/>
      <c r="J417" s="322"/>
      <c r="K417" s="322"/>
      <c r="L417" s="322"/>
      <c r="M417" s="322"/>
      <c r="N417" s="322"/>
      <c r="O417" s="322"/>
      <c r="P417" s="322"/>
      <c r="Q417" s="322"/>
    </row>
    <row r="418" spans="6:17" ht="25.4" customHeight="1">
      <c r="F418" s="330"/>
      <c r="G418" s="322"/>
      <c r="H418" s="322"/>
      <c r="I418" s="322"/>
      <c r="J418" s="322"/>
      <c r="K418" s="322"/>
      <c r="L418" s="322"/>
      <c r="M418" s="322"/>
      <c r="N418" s="322"/>
      <c r="O418" s="322"/>
      <c r="P418" s="322"/>
      <c r="Q418" s="322"/>
    </row>
    <row r="419" spans="6:17" ht="25.4" customHeight="1">
      <c r="F419" s="330"/>
      <c r="G419" s="322"/>
      <c r="H419" s="322"/>
      <c r="I419" s="322"/>
      <c r="J419" s="322"/>
      <c r="K419" s="322"/>
      <c r="L419" s="322"/>
      <c r="M419" s="322"/>
      <c r="N419" s="322"/>
      <c r="O419" s="322"/>
      <c r="P419" s="322"/>
      <c r="Q419" s="322"/>
    </row>
    <row r="420" spans="6:17" ht="25.4" customHeight="1">
      <c r="F420" s="330"/>
      <c r="G420" s="322"/>
      <c r="H420" s="322"/>
      <c r="I420" s="322"/>
      <c r="J420" s="322"/>
      <c r="K420" s="322"/>
      <c r="L420" s="322"/>
      <c r="M420" s="322"/>
      <c r="N420" s="322"/>
      <c r="O420" s="322"/>
      <c r="P420" s="322"/>
      <c r="Q420" s="322"/>
    </row>
    <row r="421" spans="6:17" ht="25.4" customHeight="1">
      <c r="F421" s="330"/>
      <c r="G421" s="322"/>
      <c r="H421" s="322"/>
      <c r="I421" s="322"/>
      <c r="J421" s="322"/>
      <c r="K421" s="322"/>
      <c r="L421" s="322"/>
      <c r="M421" s="322"/>
      <c r="N421" s="322"/>
      <c r="O421" s="322"/>
      <c r="P421" s="322"/>
      <c r="Q421" s="322"/>
    </row>
    <row r="422" spans="6:17" ht="25.4" customHeight="1">
      <c r="F422" s="330"/>
      <c r="G422" s="322"/>
      <c r="H422" s="322"/>
      <c r="I422" s="322"/>
      <c r="J422" s="322"/>
      <c r="K422" s="322"/>
      <c r="L422" s="322"/>
      <c r="M422" s="322"/>
      <c r="N422" s="322"/>
      <c r="O422" s="322"/>
      <c r="P422" s="322"/>
      <c r="Q422" s="322"/>
    </row>
    <row r="423" spans="6:17" ht="25.4" customHeight="1">
      <c r="F423" s="330"/>
      <c r="G423" s="322"/>
      <c r="H423" s="322"/>
      <c r="I423" s="322"/>
      <c r="J423" s="322"/>
      <c r="K423" s="322"/>
      <c r="L423" s="322"/>
      <c r="M423" s="322"/>
      <c r="N423" s="322"/>
      <c r="O423" s="322"/>
      <c r="P423" s="322"/>
      <c r="Q423" s="322"/>
    </row>
    <row r="424" spans="6:17" ht="25.4" customHeight="1">
      <c r="F424" s="330"/>
      <c r="G424" s="322"/>
      <c r="H424" s="322"/>
      <c r="I424" s="322"/>
      <c r="J424" s="322"/>
      <c r="K424" s="322"/>
      <c r="L424" s="322"/>
      <c r="M424" s="322"/>
      <c r="N424" s="322"/>
      <c r="O424" s="322"/>
      <c r="P424" s="322"/>
      <c r="Q424" s="322"/>
    </row>
    <row r="425" spans="6:17" ht="25.4" customHeight="1">
      <c r="F425" s="330"/>
      <c r="G425" s="322"/>
      <c r="H425" s="322"/>
      <c r="I425" s="322"/>
      <c r="J425" s="322"/>
      <c r="K425" s="322"/>
      <c r="L425" s="322"/>
      <c r="M425" s="322"/>
      <c r="N425" s="322"/>
      <c r="O425" s="322"/>
      <c r="P425" s="322"/>
      <c r="Q425" s="322"/>
    </row>
    <row r="426" spans="6:17" ht="25.4" customHeight="1">
      <c r="F426" s="330"/>
      <c r="G426" s="322"/>
      <c r="H426" s="322"/>
      <c r="I426" s="322"/>
      <c r="J426" s="322"/>
      <c r="K426" s="322"/>
      <c r="L426" s="322"/>
      <c r="M426" s="322"/>
      <c r="N426" s="322"/>
      <c r="O426" s="322"/>
      <c r="P426" s="322"/>
      <c r="Q426" s="322"/>
    </row>
    <row r="427" spans="6:17" ht="25.4" customHeight="1">
      <c r="F427" s="330"/>
      <c r="G427" s="322"/>
      <c r="H427" s="322"/>
      <c r="I427" s="322"/>
      <c r="J427" s="322"/>
      <c r="K427" s="322"/>
      <c r="L427" s="322"/>
      <c r="M427" s="322"/>
      <c r="N427" s="322"/>
      <c r="O427" s="322"/>
      <c r="P427" s="322"/>
      <c r="Q427" s="322"/>
    </row>
    <row r="428" spans="6:17" ht="25.4" customHeight="1">
      <c r="F428" s="330"/>
      <c r="G428" s="322"/>
      <c r="H428" s="322"/>
      <c r="I428" s="322"/>
      <c r="J428" s="322"/>
      <c r="K428" s="322"/>
      <c r="L428" s="322"/>
      <c r="M428" s="322"/>
      <c r="N428" s="322"/>
      <c r="O428" s="322"/>
      <c r="P428" s="322"/>
      <c r="Q428" s="322"/>
    </row>
    <row r="429" spans="6:17" ht="25.4" customHeight="1">
      <c r="F429" s="330"/>
      <c r="G429" s="322"/>
      <c r="H429" s="322"/>
      <c r="I429" s="322"/>
      <c r="J429" s="322"/>
      <c r="K429" s="322"/>
      <c r="L429" s="322"/>
      <c r="M429" s="322"/>
      <c r="N429" s="322"/>
      <c r="O429" s="322"/>
      <c r="P429" s="322"/>
      <c r="Q429" s="322"/>
    </row>
    <row r="430" spans="6:17" ht="25.4" customHeight="1">
      <c r="F430" s="330"/>
      <c r="G430" s="322"/>
      <c r="H430" s="322"/>
      <c r="I430" s="322"/>
      <c r="J430" s="322"/>
      <c r="K430" s="322"/>
      <c r="L430" s="322"/>
      <c r="M430" s="322"/>
      <c r="N430" s="322"/>
      <c r="O430" s="322"/>
      <c r="P430" s="322"/>
      <c r="Q430" s="322"/>
    </row>
    <row r="431" spans="6:17" ht="25.4" customHeight="1">
      <c r="F431" s="330"/>
      <c r="G431" s="322"/>
      <c r="H431" s="322"/>
      <c r="I431" s="322"/>
      <c r="J431" s="322"/>
      <c r="K431" s="322"/>
      <c r="L431" s="322"/>
      <c r="M431" s="322"/>
      <c r="N431" s="322"/>
      <c r="O431" s="322"/>
      <c r="P431" s="322"/>
      <c r="Q431" s="322"/>
    </row>
    <row r="432" spans="6:17" ht="25.4" customHeight="1">
      <c r="F432" s="330"/>
      <c r="G432" s="322"/>
      <c r="H432" s="322"/>
      <c r="I432" s="322"/>
      <c r="J432" s="322"/>
      <c r="K432" s="322"/>
      <c r="L432" s="322"/>
      <c r="M432" s="322"/>
      <c r="N432" s="322"/>
      <c r="O432" s="322"/>
      <c r="P432" s="322"/>
      <c r="Q432" s="322"/>
    </row>
    <row r="433" spans="6:17" ht="25.4" customHeight="1">
      <c r="F433" s="330"/>
      <c r="G433" s="322"/>
      <c r="H433" s="322"/>
      <c r="I433" s="322"/>
      <c r="J433" s="322"/>
      <c r="K433" s="322"/>
      <c r="L433" s="322"/>
      <c r="M433" s="322"/>
      <c r="N433" s="322"/>
      <c r="O433" s="322"/>
      <c r="P433" s="322"/>
      <c r="Q433" s="322"/>
    </row>
    <row r="434" spans="6:17" ht="25.4" customHeight="1">
      <c r="F434" s="330"/>
      <c r="G434" s="322"/>
      <c r="H434" s="322"/>
      <c r="I434" s="322"/>
      <c r="J434" s="322"/>
      <c r="K434" s="322"/>
      <c r="L434" s="322"/>
      <c r="M434" s="322"/>
      <c r="N434" s="322"/>
      <c r="O434" s="322"/>
      <c r="P434" s="322"/>
      <c r="Q434" s="322"/>
    </row>
    <row r="435" spans="6:17" ht="25.4" customHeight="1">
      <c r="F435" s="330"/>
      <c r="G435" s="322"/>
      <c r="H435" s="322"/>
      <c r="I435" s="322"/>
      <c r="J435" s="322"/>
      <c r="K435" s="322"/>
      <c r="L435" s="322"/>
      <c r="M435" s="322"/>
      <c r="N435" s="322"/>
      <c r="O435" s="322"/>
      <c r="P435" s="322"/>
      <c r="Q435" s="322"/>
    </row>
    <row r="436" spans="6:17" ht="25.4" customHeight="1">
      <c r="F436" s="330"/>
      <c r="G436" s="322"/>
      <c r="H436" s="322"/>
      <c r="I436" s="322"/>
      <c r="J436" s="322"/>
      <c r="K436" s="322"/>
      <c r="L436" s="322"/>
      <c r="M436" s="322"/>
      <c r="N436" s="322"/>
      <c r="O436" s="322"/>
      <c r="P436" s="322"/>
      <c r="Q436" s="322"/>
    </row>
    <row r="437" spans="6:17" ht="25.4" customHeight="1">
      <c r="F437" s="330"/>
      <c r="G437" s="322"/>
      <c r="H437" s="322"/>
      <c r="I437" s="322"/>
      <c r="J437" s="322"/>
      <c r="K437" s="322"/>
      <c r="L437" s="322"/>
      <c r="M437" s="322"/>
      <c r="N437" s="322"/>
      <c r="O437" s="322"/>
      <c r="P437" s="322"/>
      <c r="Q437" s="322"/>
    </row>
    <row r="438" spans="6:17" ht="25.4" customHeight="1">
      <c r="F438" s="330"/>
      <c r="G438" s="322"/>
      <c r="H438" s="322"/>
      <c r="I438" s="322"/>
      <c r="J438" s="322"/>
      <c r="K438" s="322"/>
      <c r="L438" s="322"/>
      <c r="M438" s="322"/>
      <c r="N438" s="322"/>
      <c r="O438" s="322"/>
      <c r="P438" s="322"/>
      <c r="Q438" s="322"/>
    </row>
    <row r="439" spans="6:17" ht="25.4" customHeight="1">
      <c r="F439" s="330"/>
      <c r="G439" s="322"/>
      <c r="H439" s="322"/>
      <c r="I439" s="322"/>
      <c r="J439" s="322"/>
      <c r="K439" s="322"/>
      <c r="L439" s="322"/>
      <c r="M439" s="322"/>
      <c r="N439" s="322"/>
      <c r="O439" s="322"/>
      <c r="P439" s="322"/>
      <c r="Q439" s="322"/>
    </row>
    <row r="440" spans="6:17" ht="25.4" customHeight="1">
      <c r="F440" s="330"/>
      <c r="G440" s="322"/>
      <c r="H440" s="322"/>
      <c r="I440" s="322"/>
      <c r="J440" s="322"/>
      <c r="K440" s="322"/>
      <c r="L440" s="322"/>
      <c r="M440" s="322"/>
      <c r="N440" s="322"/>
      <c r="O440" s="322"/>
      <c r="P440" s="322"/>
      <c r="Q440" s="322"/>
    </row>
    <row r="441" spans="6:17" ht="25.4" customHeight="1">
      <c r="F441" s="330"/>
      <c r="G441" s="322"/>
      <c r="H441" s="322"/>
      <c r="I441" s="322"/>
      <c r="J441" s="322"/>
      <c r="K441" s="322"/>
      <c r="L441" s="322"/>
      <c r="M441" s="322"/>
      <c r="N441" s="322"/>
      <c r="O441" s="322"/>
      <c r="P441" s="322"/>
      <c r="Q441" s="322"/>
    </row>
    <row r="442" spans="6:17" ht="25.4" customHeight="1">
      <c r="F442" s="330"/>
      <c r="G442" s="322"/>
      <c r="H442" s="322"/>
      <c r="I442" s="322"/>
      <c r="J442" s="322"/>
      <c r="K442" s="322"/>
      <c r="L442" s="322"/>
      <c r="M442" s="322"/>
      <c r="N442" s="322"/>
      <c r="O442" s="322"/>
      <c r="P442" s="322"/>
      <c r="Q442" s="322"/>
    </row>
    <row r="443" spans="6:17" ht="25.4" customHeight="1">
      <c r="F443" s="330"/>
      <c r="G443" s="322"/>
      <c r="H443" s="322"/>
      <c r="I443" s="322"/>
      <c r="J443" s="322"/>
      <c r="K443" s="322"/>
      <c r="L443" s="322"/>
      <c r="M443" s="322"/>
      <c r="N443" s="322"/>
      <c r="O443" s="322"/>
      <c r="P443" s="322"/>
      <c r="Q443" s="322"/>
    </row>
    <row r="444" spans="6:17" ht="25.4" customHeight="1">
      <c r="F444" s="330"/>
      <c r="G444" s="322"/>
      <c r="H444" s="322"/>
      <c r="I444" s="322"/>
      <c r="J444" s="322"/>
      <c r="K444" s="322"/>
      <c r="L444" s="322"/>
      <c r="M444" s="322"/>
      <c r="N444" s="322"/>
      <c r="O444" s="322"/>
      <c r="P444" s="322"/>
      <c r="Q444" s="322"/>
    </row>
    <row r="445" spans="6:17" ht="25.4" customHeight="1">
      <c r="F445" s="330"/>
      <c r="G445" s="322"/>
      <c r="H445" s="322"/>
      <c r="I445" s="322"/>
      <c r="J445" s="322"/>
      <c r="K445" s="322"/>
      <c r="L445" s="322"/>
      <c r="M445" s="322"/>
      <c r="N445" s="322"/>
      <c r="O445" s="322"/>
      <c r="P445" s="322"/>
      <c r="Q445" s="322"/>
    </row>
    <row r="446" spans="6:17" ht="25.4" customHeight="1">
      <c r="F446" s="330"/>
      <c r="G446" s="322"/>
      <c r="H446" s="322"/>
      <c r="I446" s="322"/>
      <c r="J446" s="322"/>
      <c r="K446" s="322"/>
      <c r="L446" s="322"/>
      <c r="M446" s="322"/>
      <c r="N446" s="322"/>
      <c r="O446" s="322"/>
      <c r="P446" s="322"/>
      <c r="Q446" s="322"/>
    </row>
    <row r="447" spans="6:17" ht="25.4" customHeight="1">
      <c r="F447" s="330"/>
      <c r="G447" s="322"/>
      <c r="H447" s="322"/>
      <c r="I447" s="322"/>
      <c r="J447" s="322"/>
      <c r="K447" s="322"/>
      <c r="L447" s="322"/>
      <c r="M447" s="322"/>
      <c r="N447" s="322"/>
      <c r="O447" s="322"/>
      <c r="P447" s="322"/>
      <c r="Q447" s="322"/>
    </row>
    <row r="448" spans="6:17" ht="25.4" customHeight="1">
      <c r="F448" s="330"/>
      <c r="G448" s="322"/>
      <c r="H448" s="322"/>
      <c r="I448" s="322"/>
      <c r="J448" s="322"/>
      <c r="K448" s="322"/>
      <c r="L448" s="322"/>
      <c r="M448" s="322"/>
      <c r="N448" s="322"/>
      <c r="O448" s="322"/>
      <c r="P448" s="322"/>
      <c r="Q448" s="322"/>
    </row>
    <row r="449" spans="6:17" ht="25.4" customHeight="1">
      <c r="F449" s="330"/>
      <c r="G449" s="322"/>
      <c r="H449" s="322"/>
      <c r="I449" s="322"/>
      <c r="J449" s="322"/>
      <c r="K449" s="322"/>
      <c r="L449" s="322"/>
      <c r="M449" s="322"/>
      <c r="N449" s="322"/>
      <c r="O449" s="322"/>
      <c r="P449" s="322"/>
      <c r="Q449" s="322"/>
    </row>
    <row r="450" spans="6:17" ht="25.4" customHeight="1">
      <c r="F450" s="330"/>
      <c r="G450" s="322"/>
      <c r="H450" s="322"/>
      <c r="I450" s="322"/>
      <c r="J450" s="322"/>
      <c r="K450" s="322"/>
      <c r="L450" s="322"/>
      <c r="M450" s="322"/>
      <c r="N450" s="322"/>
      <c r="O450" s="322"/>
      <c r="P450" s="322"/>
      <c r="Q450" s="322"/>
    </row>
    <row r="451" spans="6:17" ht="25.4" customHeight="1">
      <c r="F451" s="330"/>
      <c r="G451" s="322"/>
      <c r="H451" s="322"/>
      <c r="I451" s="322"/>
      <c r="J451" s="322"/>
      <c r="K451" s="322"/>
      <c r="L451" s="322"/>
      <c r="M451" s="322"/>
      <c r="N451" s="322"/>
      <c r="O451" s="322"/>
      <c r="P451" s="322"/>
      <c r="Q451" s="322"/>
    </row>
    <row r="452" spans="6:17" ht="25.4" customHeight="1">
      <c r="F452" s="330"/>
      <c r="G452" s="322"/>
      <c r="H452" s="322"/>
      <c r="I452" s="322"/>
      <c r="J452" s="322"/>
      <c r="K452" s="322"/>
      <c r="L452" s="322"/>
      <c r="M452" s="322"/>
      <c r="N452" s="322"/>
      <c r="O452" s="322"/>
      <c r="P452" s="322"/>
      <c r="Q452" s="322"/>
    </row>
    <row r="453" spans="6:17" ht="25.4" customHeight="1">
      <c r="F453" s="330"/>
      <c r="G453" s="322"/>
      <c r="H453" s="322"/>
      <c r="I453" s="322"/>
      <c r="J453" s="322"/>
      <c r="K453" s="322"/>
      <c r="L453" s="322"/>
      <c r="M453" s="322"/>
      <c r="N453" s="322"/>
      <c r="O453" s="322"/>
      <c r="P453" s="322"/>
      <c r="Q453" s="322"/>
    </row>
    <row r="454" spans="6:17" ht="25.4" customHeight="1">
      <c r="F454" s="330"/>
      <c r="G454" s="322"/>
      <c r="H454" s="322"/>
      <c r="I454" s="322"/>
      <c r="J454" s="322"/>
      <c r="K454" s="322"/>
      <c r="L454" s="322"/>
      <c r="M454" s="322"/>
      <c r="N454" s="322"/>
      <c r="O454" s="322"/>
      <c r="P454" s="322"/>
      <c r="Q454" s="322"/>
    </row>
    <row r="455" spans="6:17" ht="25.4" customHeight="1">
      <c r="F455" s="330"/>
      <c r="G455" s="322"/>
      <c r="H455" s="322"/>
      <c r="I455" s="322"/>
      <c r="J455" s="322"/>
      <c r="K455" s="322"/>
      <c r="L455" s="322"/>
      <c r="M455" s="322"/>
      <c r="N455" s="322"/>
      <c r="O455" s="322"/>
      <c r="P455" s="322"/>
      <c r="Q455" s="322"/>
    </row>
    <row r="456" spans="6:17" ht="25.4" customHeight="1">
      <c r="F456" s="330"/>
      <c r="G456" s="322"/>
      <c r="H456" s="322"/>
      <c r="I456" s="322"/>
      <c r="J456" s="322"/>
      <c r="K456" s="322"/>
      <c r="L456" s="322"/>
      <c r="M456" s="322"/>
      <c r="N456" s="322"/>
      <c r="O456" s="322"/>
      <c r="P456" s="322"/>
      <c r="Q456" s="322"/>
    </row>
    <row r="457" spans="6:17" ht="25.4" customHeight="1">
      <c r="F457" s="330"/>
      <c r="G457" s="322"/>
      <c r="H457" s="322"/>
      <c r="I457" s="322"/>
      <c r="J457" s="322"/>
      <c r="K457" s="322"/>
      <c r="L457" s="322"/>
      <c r="M457" s="322"/>
      <c r="N457" s="322"/>
      <c r="O457" s="322"/>
      <c r="P457" s="322"/>
      <c r="Q457" s="322"/>
    </row>
    <row r="458" spans="6:17" ht="25.4"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5234375" defaultRowHeight="15.9"/>
  <cols>
    <col min="1" max="1" width="5.3046875" style="353" customWidth="1"/>
    <col min="2" max="2" width="84.3828125" style="353" customWidth="1"/>
    <col min="3" max="3" width="14.84375" style="353" customWidth="1"/>
    <col min="4" max="4" width="14" style="353" customWidth="1"/>
    <col min="5" max="5" width="15.3828125" style="353" customWidth="1"/>
    <col min="6" max="6" width="9.15234375" style="353"/>
    <col min="7" max="7" width="10.84375" style="353" customWidth="1"/>
    <col min="8" max="16384" width="9.15234375" style="353"/>
  </cols>
  <sheetData>
    <row r="1" spans="2:7" ht="26.15">
      <c r="B1" s="1129" t="s">
        <v>11</v>
      </c>
      <c r="C1" s="1129"/>
      <c r="D1" s="1129"/>
      <c r="E1" s="1129"/>
      <c r="F1" s="352"/>
      <c r="G1" s="352"/>
    </row>
    <row r="2" spans="2:7" ht="26.15">
      <c r="B2" s="1129" t="s">
        <v>756</v>
      </c>
      <c r="C2" s="1129"/>
      <c r="D2" s="1129"/>
      <c r="E2" s="1129"/>
      <c r="F2" s="352"/>
      <c r="G2" s="352"/>
    </row>
    <row r="3" spans="2:7" ht="20.6">
      <c r="B3" s="1115"/>
      <c r="C3" s="1115"/>
      <c r="D3" s="1115"/>
      <c r="E3" s="1115"/>
      <c r="F3" s="352"/>
      <c r="G3" s="352"/>
    </row>
    <row r="4" spans="2:7" ht="21" thickBot="1">
      <c r="B4" s="1244"/>
      <c r="C4" s="1244"/>
      <c r="D4" s="1244"/>
      <c r="E4" s="1244"/>
      <c r="F4" s="352"/>
      <c r="G4" s="352"/>
    </row>
    <row r="5" spans="2:7" ht="48" customHeight="1">
      <c r="B5" s="1108" t="s">
        <v>662</v>
      </c>
      <c r="C5" s="1224" t="s">
        <v>663</v>
      </c>
      <c r="D5" s="1225"/>
      <c r="E5" s="1226"/>
    </row>
    <row r="6" spans="2:7">
      <c r="B6" s="1109"/>
      <c r="C6" s="1095" t="s">
        <v>664</v>
      </c>
      <c r="D6" s="937" t="s">
        <v>665</v>
      </c>
      <c r="E6" s="938" t="s">
        <v>666</v>
      </c>
    </row>
    <row r="7" spans="2:7" ht="29.25" customHeight="1">
      <c r="B7" s="1110"/>
      <c r="C7" s="1096"/>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5" customHeight="1">
      <c r="B13" s="1111" t="s">
        <v>671</v>
      </c>
      <c r="C13" s="1221" t="s">
        <v>663</v>
      </c>
      <c r="D13" s="1222"/>
      <c r="E13" s="1223"/>
    </row>
    <row r="14" spans="2:7">
      <c r="B14" s="1109"/>
      <c r="C14" s="1095" t="s">
        <v>664</v>
      </c>
      <c r="D14" s="951" t="s">
        <v>665</v>
      </c>
      <c r="E14" s="952" t="s">
        <v>666</v>
      </c>
    </row>
    <row r="15" spans="2:7">
      <c r="B15" s="1110"/>
      <c r="C15" s="1096"/>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3" thickBot="1">
      <c r="B22" s="354"/>
      <c r="C22" s="355"/>
      <c r="D22" s="355"/>
      <c r="E22" s="355"/>
    </row>
    <row r="23" spans="2:5" ht="34.4" customHeight="1">
      <c r="B23" s="1112" t="s">
        <v>677</v>
      </c>
      <c r="C23" s="1227" t="s">
        <v>663</v>
      </c>
      <c r="D23" s="1228"/>
      <c r="E23" s="1229"/>
    </row>
    <row r="24" spans="2:5">
      <c r="B24" s="1113"/>
      <c r="C24" s="1095" t="s">
        <v>664</v>
      </c>
      <c r="D24" s="937" t="s">
        <v>665</v>
      </c>
      <c r="E24" s="958" t="s">
        <v>666</v>
      </c>
    </row>
    <row r="25" spans="2:5">
      <c r="B25" s="1114"/>
      <c r="C25" s="1096"/>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5" customHeight="1">
      <c r="B31" s="1103" t="s">
        <v>679</v>
      </c>
      <c r="C31" s="1221" t="s">
        <v>663</v>
      </c>
      <c r="D31" s="1222"/>
      <c r="E31" s="1230"/>
    </row>
    <row r="32" spans="2:5">
      <c r="B32" s="1104"/>
      <c r="C32" s="1095" t="s">
        <v>664</v>
      </c>
      <c r="D32" s="937" t="s">
        <v>665</v>
      </c>
      <c r="E32" s="958" t="s">
        <v>666</v>
      </c>
    </row>
    <row r="33" spans="2:7">
      <c r="B33" s="1105"/>
      <c r="C33" s="1096"/>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6" t="s">
        <v>682</v>
      </c>
      <c r="C42" s="1106"/>
      <c r="D42" s="1106"/>
      <c r="E42" s="1106"/>
    </row>
    <row r="43" spans="2:7">
      <c r="B43" s="1106"/>
      <c r="C43" s="1106"/>
      <c r="D43" s="1106"/>
      <c r="E43" s="1106"/>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8"/>
      <c r="D46" s="360"/>
      <c r="E46" s="360"/>
    </row>
    <row r="47" spans="2:7">
      <c r="B47" s="362" t="s">
        <v>684</v>
      </c>
      <c r="D47" s="360"/>
      <c r="E47" s="360"/>
      <c r="G47" s="1159"/>
    </row>
    <row r="48" spans="2:7">
      <c r="D48" s="360"/>
      <c r="E48" s="360"/>
    </row>
    <row r="49" spans="2:5" ht="15" customHeight="1">
      <c r="B49" s="1106"/>
      <c r="C49" s="1106"/>
      <c r="D49" s="1106"/>
      <c r="E49" s="1106"/>
    </row>
    <row r="50" spans="2:5">
      <c r="B50" s="1106"/>
      <c r="C50" s="1106"/>
      <c r="D50" s="1106"/>
      <c r="E50" s="1106"/>
    </row>
    <row r="51" spans="2:5">
      <c r="B51" s="1106"/>
      <c r="C51" s="1106"/>
      <c r="D51" s="1106"/>
      <c r="E51" s="1106"/>
    </row>
    <row r="52" spans="2:5" ht="20.6">
      <c r="B52" s="1115" t="str">
        <f>B1</f>
        <v>THE FLORIDA COLLEGE SYSTEM</v>
      </c>
      <c r="C52" s="1115"/>
      <c r="D52" s="1115"/>
      <c r="E52" s="1115"/>
    </row>
    <row r="53" spans="2:5" ht="20.6">
      <c r="B53" s="1115" t="str">
        <f>B2&amp;" , cont."</f>
        <v>FALL 2022-23 TUITION INCREASED BY 0% , cont.</v>
      </c>
      <c r="C53" s="1115"/>
      <c r="D53" s="1115"/>
      <c r="E53" s="1115"/>
    </row>
    <row r="54" spans="2:5" ht="20.6">
      <c r="B54" s="1115"/>
      <c r="C54" s="1115"/>
      <c r="D54" s="1115"/>
      <c r="E54" s="1115"/>
    </row>
    <row r="55" spans="2:5" ht="16.3" thickBot="1">
      <c r="B55" s="354"/>
      <c r="C55" s="356"/>
      <c r="D55" s="356"/>
      <c r="E55" s="356"/>
    </row>
    <row r="56" spans="2:5" ht="33" customHeight="1">
      <c r="B56" s="1098" t="s">
        <v>685</v>
      </c>
      <c r="C56" s="1227" t="s">
        <v>663</v>
      </c>
      <c r="D56" s="1228"/>
      <c r="E56" s="1229"/>
    </row>
    <row r="57" spans="2:5">
      <c r="B57" s="1099"/>
      <c r="C57" s="1095" t="s">
        <v>664</v>
      </c>
      <c r="D57" s="937" t="s">
        <v>665</v>
      </c>
      <c r="E57" s="958" t="s">
        <v>666</v>
      </c>
    </row>
    <row r="58" spans="2:5">
      <c r="B58" s="1100"/>
      <c r="C58" s="1096"/>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1" t="s">
        <v>688</v>
      </c>
      <c r="C63" s="1221" t="s">
        <v>663</v>
      </c>
      <c r="D63" s="1222"/>
      <c r="E63" s="1230"/>
    </row>
    <row r="64" spans="2:5">
      <c r="B64" s="1099"/>
      <c r="C64" s="1095" t="s">
        <v>664</v>
      </c>
      <c r="D64" s="937" t="s">
        <v>665</v>
      </c>
      <c r="E64" s="958" t="s">
        <v>666</v>
      </c>
    </row>
    <row r="65" spans="2:16">
      <c r="B65" s="1100"/>
      <c r="C65" s="1096"/>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3" thickBot="1">
      <c r="B71" s="354"/>
      <c r="C71" s="363"/>
      <c r="D71" s="363"/>
      <c r="E71" s="363"/>
    </row>
    <row r="72" spans="2:16" ht="32.25" customHeight="1">
      <c r="B72" s="1092" t="s">
        <v>691</v>
      </c>
      <c r="C72" s="1227" t="s">
        <v>692</v>
      </c>
      <c r="D72" s="1228"/>
      <c r="E72" s="1229"/>
    </row>
    <row r="73" spans="2:16">
      <c r="B73" s="1093"/>
      <c r="C73" s="1095" t="s">
        <v>664</v>
      </c>
      <c r="D73" s="937" t="s">
        <v>665</v>
      </c>
      <c r="E73" s="958" t="s">
        <v>666</v>
      </c>
    </row>
    <row r="74" spans="2:16">
      <c r="B74" s="1094"/>
      <c r="C74" s="1096"/>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7"/>
      <c r="G76" s="1107"/>
      <c r="H76" s="1107"/>
      <c r="I76" s="1107"/>
      <c r="J76" s="1107"/>
      <c r="K76" s="1107"/>
      <c r="L76" s="1107"/>
      <c r="M76" s="1107"/>
      <c r="N76" s="1107"/>
      <c r="O76" s="1107"/>
      <c r="P76" s="1107"/>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7"/>
      <c r="G78" s="1107"/>
      <c r="H78" s="1107"/>
      <c r="I78" s="1107"/>
      <c r="J78" s="1107"/>
      <c r="K78" s="1107"/>
      <c r="L78" s="1107"/>
      <c r="M78" s="1107"/>
      <c r="N78" s="1107"/>
      <c r="O78" s="1107"/>
      <c r="P78" s="1107"/>
    </row>
    <row r="79" spans="2:16" ht="15" customHeight="1">
      <c r="B79" s="357" t="s">
        <v>695</v>
      </c>
      <c r="C79" s="358"/>
      <c r="D79" s="358"/>
      <c r="E79" s="358"/>
    </row>
    <row r="80" spans="2:16" ht="15" customHeight="1">
      <c r="B80" s="357"/>
      <c r="C80" s="358"/>
      <c r="D80" s="358"/>
      <c r="E80" s="358"/>
    </row>
    <row r="81" spans="2:5" ht="30.65" customHeight="1">
      <c r="B81" s="1102" t="s">
        <v>696</v>
      </c>
      <c r="C81" s="1102"/>
      <c r="D81" s="1102"/>
      <c r="E81" s="1102"/>
    </row>
    <row r="83" spans="2:5" ht="15" customHeight="1"/>
    <row r="85" spans="2:5">
      <c r="B85" s="360"/>
      <c r="C85" s="1160"/>
      <c r="D85" s="1160"/>
      <c r="E85" s="1160"/>
    </row>
    <row r="86" spans="2:5">
      <c r="B86" s="360"/>
      <c r="C86" s="361"/>
      <c r="D86" s="361"/>
      <c r="E86" s="361"/>
    </row>
    <row r="87" spans="2:5">
      <c r="B87" s="360"/>
      <c r="C87" s="1158"/>
      <c r="D87" s="360"/>
      <c r="E87" s="360"/>
    </row>
    <row r="88" spans="2:5">
      <c r="B88" s="360"/>
      <c r="C88" s="1158"/>
      <c r="D88" s="360"/>
      <c r="E88" s="360"/>
    </row>
    <row r="89" spans="2:5">
      <c r="B89" s="360"/>
      <c r="C89" s="360"/>
      <c r="D89" s="360"/>
      <c r="E89" s="360"/>
    </row>
    <row r="90" spans="2:5">
      <c r="B90" s="360"/>
      <c r="C90" s="360"/>
      <c r="D90" s="360"/>
      <c r="E90" s="360"/>
    </row>
    <row r="91" spans="2:5">
      <c r="B91" s="1097"/>
      <c r="C91" s="1097"/>
      <c r="D91" s="1097"/>
      <c r="E91" s="1097"/>
    </row>
    <row r="92" spans="2:5">
      <c r="B92" s="1097"/>
      <c r="C92" s="1097"/>
      <c r="D92" s="1097"/>
      <c r="E92" s="1097"/>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3828125" defaultRowHeight="14.6"/>
  <cols>
    <col min="1" max="1" width="58.69140625" style="97" customWidth="1"/>
    <col min="2" max="2" width="8.3828125" style="97" customWidth="1"/>
    <col min="3" max="3" width="57.15234375" style="97" customWidth="1"/>
    <col min="4" max="4" width="5" style="97" customWidth="1"/>
    <col min="5" max="16384" width="12.3828125" style="97"/>
  </cols>
  <sheetData>
    <row r="1" spans="1:21" s="101" customFormat="1" ht="26.15">
      <c r="A1" s="1129" t="s">
        <v>11</v>
      </c>
      <c r="B1" s="1129"/>
      <c r="C1" s="1129"/>
    </row>
    <row r="2" spans="1:21" s="101" customFormat="1" ht="21" customHeight="1" thickBot="1">
      <c r="A2" s="1129" t="s">
        <v>757</v>
      </c>
      <c r="B2" s="1129"/>
      <c r="C2" s="1129"/>
      <c r="D2" s="102"/>
      <c r="E2" s="102"/>
      <c r="F2" s="102"/>
      <c r="G2" s="102"/>
      <c r="H2" s="102"/>
      <c r="I2" s="102"/>
      <c r="J2" s="102"/>
      <c r="K2" s="102"/>
      <c r="L2" s="102"/>
      <c r="M2" s="102"/>
      <c r="N2" s="102"/>
      <c r="O2" s="102"/>
      <c r="P2" s="102"/>
      <c r="Q2" s="102"/>
      <c r="R2" s="102"/>
      <c r="S2" s="102"/>
      <c r="T2" s="102"/>
      <c r="U2" s="102"/>
    </row>
    <row r="3" spans="1:21" s="101" customFormat="1" ht="26.5" customHeight="1">
      <c r="A3" s="1243" t="s">
        <v>697</v>
      </c>
      <c r="B3" s="1231"/>
      <c r="C3" s="1232"/>
      <c r="D3" s="102"/>
      <c r="E3" s="102"/>
      <c r="F3" s="102"/>
      <c r="G3" s="102"/>
      <c r="H3" s="102"/>
      <c r="I3" s="102"/>
      <c r="J3" s="102"/>
      <c r="K3" s="102"/>
      <c r="L3" s="102"/>
      <c r="M3" s="102"/>
      <c r="N3" s="102"/>
      <c r="O3" s="102"/>
      <c r="P3" s="102"/>
      <c r="Q3" s="102"/>
      <c r="R3" s="102"/>
      <c r="S3" s="102"/>
      <c r="T3" s="102"/>
      <c r="U3" s="102"/>
    </row>
    <row r="4" spans="1:21" s="101" customFormat="1" ht="41.15">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1.15">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1"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5" customHeight="1">
      <c r="A7" s="1237" t="s">
        <v>702</v>
      </c>
      <c r="B7" s="1238"/>
      <c r="C7" s="1239"/>
      <c r="D7" s="102"/>
      <c r="E7" s="102"/>
      <c r="F7" s="102"/>
      <c r="G7" s="102"/>
      <c r="H7" s="102"/>
      <c r="I7" s="102"/>
      <c r="J7" s="102"/>
      <c r="K7" s="102"/>
      <c r="L7" s="102"/>
      <c r="M7" s="102"/>
      <c r="N7" s="102"/>
      <c r="O7" s="102"/>
      <c r="P7" s="102"/>
      <c r="Q7" s="102"/>
      <c r="R7" s="102"/>
      <c r="S7" s="102"/>
      <c r="T7" s="102"/>
      <c r="U7" s="102"/>
    </row>
    <row r="8" spans="1:21" s="101" customFormat="1" ht="41.15">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1.15">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5"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5" customHeight="1">
      <c r="A11" s="1237" t="s">
        <v>704</v>
      </c>
      <c r="B11" s="1238"/>
      <c r="C11" s="1239"/>
      <c r="D11" s="102"/>
      <c r="E11" s="102"/>
      <c r="F11" s="102"/>
      <c r="G11" s="102"/>
      <c r="H11" s="102"/>
      <c r="I11" s="102"/>
      <c r="J11" s="102"/>
      <c r="K11" s="102"/>
      <c r="L11" s="102"/>
      <c r="M11" s="102"/>
      <c r="N11" s="102"/>
      <c r="O11" s="102"/>
      <c r="P11" s="102"/>
      <c r="Q11" s="102"/>
      <c r="R11" s="102"/>
      <c r="S11" s="102"/>
      <c r="T11" s="102"/>
      <c r="U11" s="102"/>
    </row>
    <row r="12" spans="1:21" s="101" customFormat="1" ht="29.15"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5" customHeight="1">
      <c r="A14" s="1240" t="s">
        <v>708</v>
      </c>
      <c r="B14" s="1241"/>
      <c r="C14" s="1242"/>
      <c r="D14" s="102"/>
      <c r="E14" s="102"/>
      <c r="F14" s="102"/>
      <c r="G14" s="102"/>
      <c r="H14" s="102"/>
      <c r="I14" s="102"/>
      <c r="J14" s="102"/>
      <c r="K14" s="102"/>
      <c r="L14" s="102"/>
      <c r="M14" s="102"/>
      <c r="N14" s="102"/>
      <c r="O14" s="102"/>
      <c r="P14" s="102"/>
      <c r="Q14" s="102"/>
      <c r="R14" s="102"/>
      <c r="S14" s="102"/>
      <c r="T14" s="102"/>
      <c r="U14" s="102"/>
    </row>
    <row r="15" spans="1:21" s="101" customFormat="1" ht="28"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8"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5" customHeight="1">
      <c r="A17" s="1237" t="s">
        <v>710</v>
      </c>
      <c r="B17" s="1238"/>
      <c r="C17" s="1239"/>
      <c r="D17" s="102"/>
      <c r="E17" s="102"/>
      <c r="F17" s="102"/>
      <c r="G17" s="102"/>
      <c r="H17" s="102"/>
      <c r="I17" s="102"/>
      <c r="J17" s="102"/>
      <c r="K17" s="102"/>
      <c r="L17" s="102"/>
      <c r="M17" s="102"/>
      <c r="N17" s="102"/>
      <c r="O17" s="102"/>
      <c r="P17" s="102"/>
      <c r="Q17" s="102"/>
      <c r="R17" s="102"/>
      <c r="S17" s="102"/>
      <c r="T17" s="102"/>
      <c r="U17" s="102"/>
    </row>
    <row r="18" spans="1:21" s="101" customFormat="1" ht="41.15">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1"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5" customHeight="1">
      <c r="A20" s="1237" t="s">
        <v>713</v>
      </c>
      <c r="B20" s="1238"/>
      <c r="C20" s="1239"/>
      <c r="D20" s="102"/>
      <c r="E20" s="102"/>
      <c r="F20" s="102"/>
      <c r="G20" s="102"/>
      <c r="H20" s="102"/>
      <c r="I20" s="102"/>
      <c r="J20" s="102"/>
      <c r="K20" s="102"/>
      <c r="L20" s="102"/>
      <c r="M20" s="102"/>
      <c r="N20" s="102"/>
      <c r="O20" s="102"/>
      <c r="P20" s="102"/>
      <c r="Q20" s="102"/>
      <c r="R20" s="102"/>
      <c r="S20" s="102"/>
      <c r="T20" s="102"/>
      <c r="U20" s="102"/>
    </row>
    <row r="21" spans="1:21" s="101" customFormat="1" ht="20.6">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8"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5" customHeight="1">
      <c r="A23" s="1237" t="s">
        <v>714</v>
      </c>
      <c r="B23" s="1238"/>
      <c r="C23" s="1239"/>
      <c r="D23" s="102"/>
      <c r="E23" s="102"/>
      <c r="F23" s="102"/>
      <c r="G23" s="102"/>
      <c r="H23" s="102"/>
      <c r="I23" s="102"/>
      <c r="J23" s="102"/>
      <c r="K23" s="102"/>
      <c r="L23" s="102"/>
      <c r="M23" s="102"/>
      <c r="N23" s="102"/>
      <c r="O23" s="102"/>
      <c r="P23" s="102"/>
      <c r="Q23" s="102"/>
      <c r="R23" s="102"/>
      <c r="S23" s="102"/>
      <c r="T23" s="102"/>
      <c r="U23" s="102"/>
    </row>
    <row r="24" spans="1:21" s="101" customFormat="1" ht="20.6">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8"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5" customHeight="1">
      <c r="A26" s="1237" t="s">
        <v>715</v>
      </c>
      <c r="B26" s="1238"/>
      <c r="C26" s="1239"/>
      <c r="D26" s="102"/>
      <c r="E26" s="102"/>
      <c r="F26" s="102"/>
      <c r="G26" s="102"/>
      <c r="H26" s="102"/>
      <c r="I26" s="102"/>
      <c r="J26" s="102"/>
      <c r="K26" s="102"/>
      <c r="L26" s="102"/>
      <c r="M26" s="102"/>
      <c r="N26" s="102"/>
      <c r="O26" s="102"/>
      <c r="P26" s="102"/>
      <c r="Q26" s="102"/>
      <c r="R26" s="102"/>
      <c r="S26" s="102"/>
      <c r="T26" s="102"/>
      <c r="U26" s="102"/>
    </row>
    <row r="27" spans="1:21" s="101" customFormat="1" ht="20.6">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8"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4" customHeight="1">
      <c r="A30" s="1233" t="s">
        <v>716</v>
      </c>
      <c r="B30" s="1233"/>
      <c r="C30" s="1233"/>
    </row>
    <row r="31" spans="1:21" ht="14.5" customHeight="1">
      <c r="A31" s="1234"/>
      <c r="B31" s="1234"/>
      <c r="C31" s="1234"/>
    </row>
    <row r="32" spans="1:21" ht="31.4" customHeight="1">
      <c r="A32" s="1233" t="s">
        <v>717</v>
      </c>
      <c r="B32" s="1233"/>
      <c r="C32" s="1233"/>
    </row>
    <row r="33" spans="1:3" ht="14.5" customHeight="1">
      <c r="A33" s="1234"/>
      <c r="B33" s="1234"/>
      <c r="C33" s="1234"/>
    </row>
    <row r="34" spans="1:3" ht="30" customHeight="1">
      <c r="A34" s="1233" t="s">
        <v>718</v>
      </c>
      <c r="B34" s="1233"/>
      <c r="C34" s="1233"/>
    </row>
    <row r="35" spans="1:3" ht="14.5" customHeight="1">
      <c r="A35" s="1234"/>
      <c r="B35" s="1234"/>
      <c r="C35" s="1234"/>
    </row>
    <row r="36" spans="1:3" ht="15" customHeight="1">
      <c r="A36" s="1235" t="s">
        <v>719</v>
      </c>
      <c r="B36" s="1234"/>
      <c r="C36" s="1234"/>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4375" defaultRowHeight="12.4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www.w3.org/XML/1998/namespace"/>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Paige, Bethoria</cp:lastModifiedBy>
  <cp:revision/>
  <cp:lastPrinted>2022-06-22T14:44:32Z</cp:lastPrinted>
  <dcterms:created xsi:type="dcterms:W3CDTF">2005-03-22T15:46:43Z</dcterms:created>
  <dcterms:modified xsi:type="dcterms:W3CDTF">2022-06-24T18:05:21Z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