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sstanfor\Desktop\2021-22 Budget Prep\2021-22 Budget Submission\"/>
    </mc:Choice>
  </mc:AlternateContent>
  <bookViews>
    <workbookView xWindow="0" yWindow="0" windowWidth="17928" windowHeight="8460" firstSheet="4"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F13" i="6" l="1"/>
  <c r="S113" i="23" l="1"/>
  <c r="T113" i="23" s="1"/>
  <c r="V113" i="23"/>
  <c r="AD113" i="23"/>
  <c r="AG113" i="23"/>
  <c r="AB113" i="23" s="1"/>
  <c r="Z113" i="23" s="1"/>
  <c r="E48" i="23" l="1"/>
  <c r="E49" i="23"/>
  <c r="E50" i="23"/>
  <c r="E51" i="23"/>
  <c r="E53" i="23"/>
  <c r="D57" i="23"/>
  <c r="E56" i="23"/>
  <c r="E52" i="23" l="1"/>
  <c r="G10" i="6"/>
  <c r="G11" i="6"/>
  <c r="G12" i="6"/>
  <c r="G13" i="6"/>
  <c r="H13" i="6" s="1"/>
  <c r="G15" i="7" s="1"/>
  <c r="G14" i="6"/>
  <c r="G15" i="6"/>
  <c r="F32" i="6"/>
  <c r="G32" i="6"/>
  <c r="H32" i="6" s="1"/>
  <c r="F33" i="6"/>
  <c r="G33" i="6"/>
  <c r="F34" i="6"/>
  <c r="G34" i="6"/>
  <c r="H34" i="6"/>
  <c r="G32" i="7"/>
  <c r="F35" i="6"/>
  <c r="G35" i="6"/>
  <c r="E19" i="6"/>
  <c r="F19" i="6" s="1"/>
  <c r="G21" i="7" s="1"/>
  <c r="E20" i="6"/>
  <c r="F20" i="6" s="1"/>
  <c r="G22" i="7" s="1"/>
  <c r="E21" i="6"/>
  <c r="F21" i="6"/>
  <c r="G23" i="7" s="1"/>
  <c r="E22" i="6"/>
  <c r="F22" i="6"/>
  <c r="G24" i="7" s="1"/>
  <c r="E23" i="6"/>
  <c r="F23" i="6" s="1"/>
  <c r="G25" i="7" s="1"/>
  <c r="E24" i="6"/>
  <c r="F24" i="6"/>
  <c r="G26" i="7" s="1"/>
  <c r="B34" i="5"/>
  <c r="H34" i="5" s="1"/>
  <c r="I34" i="5" s="1"/>
  <c r="B35" i="5"/>
  <c r="E40" i="6" s="1"/>
  <c r="F40" i="6" s="1"/>
  <c r="G38" i="7" s="1"/>
  <c r="B37" i="5"/>
  <c r="E41" i="6"/>
  <c r="F41" i="6"/>
  <c r="G39" i="7"/>
  <c r="B38" i="5"/>
  <c r="E42" i="6"/>
  <c r="F42" i="6"/>
  <c r="G40" i="7"/>
  <c r="G71" i="7"/>
  <c r="D102" i="3"/>
  <c r="G75" i="7" s="1"/>
  <c r="G96" i="7"/>
  <c r="G105" i="7"/>
  <c r="G115" i="7"/>
  <c r="G119" i="7"/>
  <c r="G128" i="7"/>
  <c r="G141" i="7"/>
  <c r="C76" i="23"/>
  <c r="D76" i="23" s="1"/>
  <c r="E76" i="23" s="1"/>
  <c r="F76" i="23" s="1"/>
  <c r="A113" i="23"/>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B66" i="23"/>
  <c r="A47" i="23"/>
  <c r="A44" i="23"/>
  <c r="A43" i="23"/>
  <c r="A65" i="23"/>
  <c r="E30" i="5"/>
  <c r="E29" i="5"/>
  <c r="H29" i="5" s="1"/>
  <c r="I29" i="5" s="1"/>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D104" i="3"/>
  <c r="G81" i="7" s="1"/>
  <c r="E104" i="3" s="1"/>
  <c r="C35" i="23"/>
  <c r="E103" i="3"/>
  <c r="D103" i="3" s="1"/>
  <c r="F103" i="3" s="1"/>
  <c r="B99" i="23"/>
  <c r="C71" i="23"/>
  <c r="D71" i="23"/>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F118" i="15" s="1"/>
  <c r="E118" i="15"/>
  <c r="F124" i="15"/>
  <c r="F127" i="15"/>
  <c r="F128" i="15"/>
  <c r="F129" i="15"/>
  <c r="F130" i="15"/>
  <c r="F131" i="15"/>
  <c r="F132" i="15"/>
  <c r="F133" i="15"/>
  <c r="F134" i="15"/>
  <c r="F135" i="15"/>
  <c r="E136" i="15"/>
  <c r="B53" i="22"/>
  <c r="D75" i="22"/>
  <c r="E75" i="22"/>
  <c r="E65" i="22"/>
  <c r="E66" i="22"/>
  <c r="D65" i="22"/>
  <c r="D67" i="22"/>
  <c r="D59" i="22"/>
  <c r="D60" i="22"/>
  <c r="D62" i="22"/>
  <c r="B52" i="22"/>
  <c r="E33" i="22"/>
  <c r="E34" i="22"/>
  <c r="D33" i="22"/>
  <c r="D34" i="22"/>
  <c r="D26" i="22"/>
  <c r="D38" i="22"/>
  <c r="C38" i="22"/>
  <c r="E15" i="22"/>
  <c r="D15" i="22"/>
  <c r="B46" i="22"/>
  <c r="E26" i="22"/>
  <c r="E59" i="22"/>
  <c r="E61" i="22"/>
  <c r="E38" i="22"/>
  <c r="B29" i="5"/>
  <c r="G14" i="5"/>
  <c r="H14" i="5" s="1"/>
  <c r="G254" i="7"/>
  <c r="E15" i="8"/>
  <c r="E36" i="6"/>
  <c r="D36" i="6"/>
  <c r="F36" i="6" s="1"/>
  <c r="D43" i="6"/>
  <c r="D26" i="6"/>
  <c r="E17" i="6"/>
  <c r="G20" i="5"/>
  <c r="H20" i="5"/>
  <c r="G19" i="5"/>
  <c r="H19" i="5"/>
  <c r="G22" i="5"/>
  <c r="H22" i="5"/>
  <c r="G23" i="5"/>
  <c r="H23" i="5"/>
  <c r="E20" i="12"/>
  <c r="E29" i="12"/>
  <c r="E30" i="12"/>
  <c r="G195" i="7"/>
  <c r="D21" i="8"/>
  <c r="E68" i="3"/>
  <c r="C94" i="12"/>
  <c r="B31" i="5"/>
  <c r="H31" i="5" s="1"/>
  <c r="I31" i="5" s="1"/>
  <c r="B30" i="5"/>
  <c r="G16" i="5"/>
  <c r="H16" i="5" s="1"/>
  <c r="G15" i="5"/>
  <c r="H15" i="5" s="1"/>
  <c r="D96" i="8"/>
  <c r="C96" i="8"/>
  <c r="B69" i="6"/>
  <c r="C93" i="3" s="1"/>
  <c r="E19" i="4"/>
  <c r="E69" i="3"/>
  <c r="E70" i="3"/>
  <c r="E71" i="3"/>
  <c r="E72" i="3"/>
  <c r="E73" i="3"/>
  <c r="B21" i="8"/>
  <c r="C21" i="8"/>
  <c r="E10" i="8"/>
  <c r="E12" i="8"/>
  <c r="E16" i="8"/>
  <c r="E17" i="8"/>
  <c r="E18" i="8"/>
  <c r="E19" i="8"/>
  <c r="E20" i="8"/>
  <c r="E36" i="4"/>
  <c r="C127" i="3"/>
  <c r="D33" i="4"/>
  <c r="B60" i="6"/>
  <c r="B70" i="6" s="1"/>
  <c r="C96" i="3"/>
  <c r="E26" i="4"/>
  <c r="E16" i="4"/>
  <c r="G270" i="7"/>
  <c r="G274" i="7" s="1"/>
  <c r="C120" i="3" s="1"/>
  <c r="E67" i="22"/>
  <c r="D61" i="22"/>
  <c r="E14" i="8"/>
  <c r="G238" i="7"/>
  <c r="X141" i="23"/>
  <c r="E60" i="22"/>
  <c r="E70" i="22"/>
  <c r="E69" i="22"/>
  <c r="E68" i="22"/>
  <c r="D66" i="22"/>
  <c r="D68" i="22"/>
  <c r="H35" i="6"/>
  <c r="G33" i="7"/>
  <c r="H33" i="6"/>
  <c r="E62" i="22"/>
  <c r="H38" i="5"/>
  <c r="I38" i="5"/>
  <c r="H30" i="5"/>
  <c r="I30" i="5" s="1"/>
  <c r="D69" i="22"/>
  <c r="D92" i="23"/>
  <c r="E92" i="23" s="1"/>
  <c r="F92" i="23" s="1"/>
  <c r="H37" i="5"/>
  <c r="I37" i="5"/>
  <c r="D70" i="22"/>
  <c r="G31" i="7"/>
  <c r="D17" i="6"/>
  <c r="F12" i="6"/>
  <c r="E46" i="3" s="1"/>
  <c r="F11" i="6"/>
  <c r="H11" i="6" s="1"/>
  <c r="G13" i="7" s="1"/>
  <c r="F14" i="6"/>
  <c r="E48" i="3" s="1"/>
  <c r="H14" i="6"/>
  <c r="G16" i="7" s="1"/>
  <c r="F15" i="6"/>
  <c r="E49" i="3" s="1"/>
  <c r="F10" i="6"/>
  <c r="H10" i="6" s="1"/>
  <c r="G12" i="7" s="1"/>
  <c r="E47" i="3"/>
  <c r="C121" i="3" l="1"/>
  <c r="E21" i="8"/>
  <c r="C113" i="3"/>
  <c r="G256" i="7"/>
  <c r="E25" i="4" s="1"/>
  <c r="E28" i="4" s="1"/>
  <c r="C112" i="3"/>
  <c r="C111" i="3"/>
  <c r="C95" i="3"/>
  <c r="C92" i="3"/>
  <c r="H15" i="6"/>
  <c r="G17" i="7" s="1"/>
  <c r="E44" i="3"/>
  <c r="E74" i="3"/>
  <c r="H12" i="6"/>
  <c r="G14" i="7" s="1"/>
  <c r="E45" i="3"/>
  <c r="F17" i="6"/>
  <c r="E50" i="3" s="1"/>
  <c r="H36" i="6"/>
  <c r="G30" i="7"/>
  <c r="G35" i="7" s="1"/>
  <c r="E39" i="6"/>
  <c r="F39" i="6" s="1"/>
  <c r="D125" i="15"/>
  <c r="C144" i="3" s="1"/>
  <c r="G28" i="7"/>
  <c r="F26" i="6"/>
  <c r="D126" i="15"/>
  <c r="C128" i="3"/>
  <c r="C132" i="3" s="1"/>
  <c r="E120" i="15"/>
  <c r="F102" i="15"/>
  <c r="C137" i="3"/>
  <c r="E138" i="15"/>
  <c r="D120" i="15"/>
  <c r="F120" i="15" s="1"/>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s="1"/>
  <c r="G48" i="3" s="1"/>
  <c r="D73" i="3"/>
  <c r="F73" i="3" s="1"/>
  <c r="G73" i="3" s="1"/>
  <c r="D141" i="23"/>
  <c r="P141" i="23"/>
  <c r="D69" i="3"/>
  <c r="D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46" i="3" s="1"/>
  <c r="G46" i="3" s="1"/>
  <c r="F104" i="3"/>
  <c r="D35" i="23"/>
  <c r="G85" i="7"/>
  <c r="E102" i="3"/>
  <c r="D106" i="3"/>
  <c r="C114" i="3" l="1"/>
  <c r="G19" i="7"/>
  <c r="F125" i="15"/>
  <c r="H17" i="6"/>
  <c r="H27" i="6" s="1"/>
  <c r="F45" i="3"/>
  <c r="G45" i="3" s="1"/>
  <c r="D136" i="15"/>
  <c r="D138" i="15" s="1"/>
  <c r="G37" i="7"/>
  <c r="G42" i="7" s="1"/>
  <c r="F43" i="6"/>
  <c r="H44" i="6" s="1"/>
  <c r="C139" i="3"/>
  <c r="F126" i="15"/>
  <c r="C147" i="3"/>
  <c r="D50" i="3"/>
  <c r="F50" i="3" s="1"/>
  <c r="G50" i="3" s="1"/>
  <c r="AO113" i="23"/>
  <c r="AO116" i="23" s="1"/>
  <c r="AO119" i="23" s="1"/>
  <c r="AO120" i="23" s="1"/>
  <c r="AO122" i="23" s="1"/>
  <c r="D74" i="3"/>
  <c r="F74" i="3" s="1"/>
  <c r="G74" i="3" s="1"/>
  <c r="T141" i="23"/>
  <c r="F68" i="3"/>
  <c r="G68" i="3" s="1"/>
  <c r="F44" i="3"/>
  <c r="G44" i="3" s="1"/>
  <c r="F71" i="23"/>
  <c r="E99" i="23"/>
  <c r="D99" i="23"/>
  <c r="F69" i="3"/>
  <c r="G69" i="3" s="1"/>
  <c r="F99" i="23"/>
  <c r="E106" i="3"/>
  <c r="F102" i="3"/>
  <c r="F106" i="3" s="1"/>
  <c r="G44" i="7" l="1"/>
  <c r="G63" i="7" s="1"/>
  <c r="G143" i="7" s="1"/>
  <c r="E18" i="4" s="1"/>
  <c r="E21" i="4" s="1"/>
  <c r="E23" i="4" s="1"/>
  <c r="E44" i="4" s="1"/>
  <c r="C17" i="3" s="1"/>
  <c r="F136" i="15"/>
  <c r="F138" i="15" s="1"/>
  <c r="H46" i="6"/>
  <c r="D32" i="4" l="1"/>
  <c r="E35" i="4" s="1"/>
  <c r="E38" i="4" s="1"/>
  <c r="C34" i="3"/>
  <c r="C153" i="3"/>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 xml:space="preserve">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family val="2"/>
          </rPr>
          <t xml:space="preserve">Source: General Appropriations Act, Specific Appropriation 31.
en 5.5.21
</t>
        </r>
      </text>
    </comment>
    <comment ref="B70" authorId="4" shapeId="0">
      <text>
        <r>
          <rPr>
            <sz val="10"/>
            <rFont val="Arial"/>
            <family val="2"/>
          </rPr>
          <t xml:space="preserve">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family val="2"/>
          </rPr>
          <t xml:space="preserve">Note the FTE data is one fiscal year behind.
If the FTE-2A Report has not been approved by the Enrollment Estimating Conference, use the approved FTE-1A or 1B Report.
Source:   J:\Finance\Fees\1 Archive Fees\2020-21\Fee Calculator 2020-21(Using 2020-21 FTE-2A) DRS FALL FEES 032321.xlsx
Use the 2020-21 Tab to complete this chart.
</t>
        </r>
      </text>
    </comment>
    <comment ref="T109" authorId="7"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family val="2"/>
          </rPr>
          <t xml:space="preserve">Comment:
    Upper Level FTE Resident, Cell Q93
</t>
        </r>
      </text>
    </comment>
    <comment ref="E112" authorId="9" shapeId="0">
      <text>
        <r>
          <rPr>
            <sz val="10"/>
            <rFont val="Arial"/>
            <family val="2"/>
          </rPr>
          <t>Comment:
    A &amp; P Resident, Cell B93
Resident A &amp; P Fee Paying FTE does not include non-Florida Resident FTE and Dual Enrolled FTE.</t>
        </r>
      </text>
    </comment>
    <comment ref="F112" authorId="10" shapeId="0">
      <text>
        <r>
          <rPr>
            <sz val="10"/>
            <rFont val="Arial"/>
            <family val="2"/>
          </rPr>
          <t>[Threaded comment]
Comment:
    A &amp; P FTE Estimated Non-Florida Resident, Cell P54</t>
        </r>
      </text>
    </comment>
    <comment ref="H112" authorId="11" shapeId="0">
      <text>
        <r>
          <rPr>
            <sz val="10"/>
            <rFont val="Arial"/>
            <family val="2"/>
          </rPr>
          <t xml:space="preserve">
Comment:
    PSV FTE Resident, Cell E93
Resident PSV Fee Paying FTE does not include non-Florida Resident FTE and Dual Enrolled FTE. 
</t>
        </r>
      </text>
    </comment>
    <comment ref="I112" authorId="12" shapeId="0">
      <text>
        <r>
          <rPr>
            <sz val="10"/>
            <rFont val="Arial"/>
            <family val="2"/>
          </rPr>
          <t xml:space="preserve">Comment:
    PSV Estimated Non-Florida Resident FTE, Cell Q54
</t>
        </r>
      </text>
    </comment>
    <comment ref="K112" authorId="13" shapeId="0">
      <text>
        <r>
          <rPr>
            <sz val="10"/>
            <rFont val="Arial"/>
            <family val="2"/>
          </rPr>
          <t xml:space="preserve">Comment:
    DEV ED FTE Resident, Cell H93
Resident DEV ED Fee Paying FTE does not include non-Florida Resident FTE.
</t>
        </r>
      </text>
    </comment>
    <comment ref="L112" authorId="14" shapeId="0">
      <text>
        <r>
          <rPr>
            <sz val="10"/>
            <rFont val="Arial"/>
            <family val="2"/>
          </rPr>
          <t>Comment:
    DEV ED Estimated Non-Florida Resident FTE, Cell T54</t>
        </r>
      </text>
    </comment>
    <comment ref="N112" authorId="15" shapeId="0">
      <text>
        <r>
          <rPr>
            <sz val="10"/>
            <rFont val="Arial"/>
            <family val="2"/>
          </rPr>
          <t>Comment:
    EPI FTE Resident, Cell K93. 
Resident EPI Fee Paying FTE does not include non-Florida Resident FTE.</t>
        </r>
      </text>
    </comment>
    <comment ref="O112" authorId="16" shapeId="0">
      <text>
        <r>
          <rPr>
            <sz val="10"/>
            <rFont val="Arial"/>
            <family val="2"/>
          </rPr>
          <t>Comment:
    EPI Estimated Non-Florida Resident FTE, Cell W54</t>
        </r>
      </text>
    </comment>
    <comment ref="Q112" authorId="17" shapeId="0">
      <text>
        <r>
          <rPr>
            <sz val="10"/>
            <rFont val="Arial"/>
            <family val="2"/>
          </rPr>
          <t xml:space="preserve">Comment:
    CCATD FTE Resident, Cell N93. 
Resident CCATD Paying FTE does not include non-Florida Resident FTE and Dual Enrolled FTE. </t>
        </r>
      </text>
    </comment>
    <comment ref="R112" authorId="18" shapeId="0">
      <text>
        <r>
          <rPr>
            <sz val="10"/>
            <rFont val="Arial"/>
            <family val="2"/>
          </rPr>
          <t>Comment:
    CCATD FTE Estimated Non-Florida Resident FTE, Cell R54.</t>
        </r>
      </text>
    </comment>
    <comment ref="W112" authorId="19" shapeId="0">
      <text>
        <r>
          <rPr>
            <sz val="10"/>
            <rFont val="Arial"/>
            <family val="2"/>
          </rPr>
          <t>Comment:
    Voc Prep FTE Estimated Non-Florida Resident, Cell U54</t>
        </r>
      </text>
    </comment>
    <comment ref="X112" authorId="20" shapeId="0">
      <text>
        <r>
          <rPr>
            <sz val="10"/>
            <rFont val="Arial"/>
            <family val="2"/>
          </rPr>
          <t xml:space="preserve">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family val="2"/>
          </rPr>
          <t>Comment:
    Adult FTE Estimated Non-Florida Resident, Cell V54</t>
        </r>
      </text>
    </comment>
    <comment ref="AE112" authorId="22" shapeId="0">
      <text>
        <r>
          <rPr>
            <sz val="10"/>
            <rFont val="Arial"/>
            <family val="2"/>
          </rPr>
          <t xml:space="preserve">Comment:
    Adult Basic FTE, Cell H54
 </t>
        </r>
      </text>
    </comment>
    <comment ref="AF112" authorId="23" shapeId="0">
      <text>
        <r>
          <rPr>
            <sz val="10"/>
            <rFont val="Arial"/>
            <family val="2"/>
          </rPr>
          <t>Comment:
    Adult Second. &amp; GED  FTE, Cell I54</t>
        </r>
      </text>
    </comment>
    <comment ref="AO114" authorId="24" shapeId="0">
      <text>
        <r>
          <rPr>
            <sz val="10"/>
            <rFont val="Arial"/>
            <family val="2"/>
          </rPr>
          <t>Comment:
    Fee Calculator File:   This amount is from the Estimated Duel Enrolled FTE Total Column, Cell AF82.</t>
        </r>
      </text>
    </comment>
    <comment ref="AO115" authorId="25" shapeId="0">
      <text>
        <r>
          <rPr>
            <sz val="10"/>
            <rFont val="Arial"/>
            <family val="2"/>
          </rPr>
          <t xml:space="preserve">Comment:
    Fee Calculator File: Apprent FTE Total, Cell E82 minus the Estimated Dual Enrolled Apprent FTE, Cell AE82. 
</t>
        </r>
      </text>
    </comment>
    <comment ref="AO118" authorId="26"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A108 to S141</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A108 to S141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2"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<sst xmlns="http://schemas.openxmlformats.org/spreadsheetml/2006/main" count="1317" uniqueCount="798">
  <si>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</si>
  <si>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</si>
  <si>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</si>
  <si>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</si>
  <si>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</si>
  <si>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</si>
  <si>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</si>
  <si>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</si>
  <si>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</si>
  <si>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</si>
  <si>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</si>
  <si>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</si>
  <si>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</si>
  <si>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</si>
  <si>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</si>
  <si>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</si>
  <si>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</si>
  <si>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</si>
  <si>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</si>
  <si>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</si>
  <si>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</si>
  <si>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</si>
  <si>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</si>
  <si>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</si>
  <si>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</si>
  <si>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</si>
  <si>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</si>
  <si>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</si>
  <si>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</si>
  <si>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</si>
  <si>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</si>
  <si>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</si>
  <si>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</si>
  <si>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</si>
  <si>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</si>
  <si>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</si>
  <si>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</si>
  <si>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</si>
  <si>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</si>
  <si>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</si>
  <si>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</si>
  <si>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</si>
  <si>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</si>
  <si>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</si>
  <si>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</si>
  <si>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</si>
  <si>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</si>
  <si>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</si>
  <si>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</si>
  <si>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</si>
  <si>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</si>
  <si>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</si>
  <si>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</si>
  <si>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</si>
  <si>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</si>
  <si>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</si>
  <si>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</si>
  <si>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</si>
  <si>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</si>
  <si>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</si>
  <si>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</si>
  <si>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</si>
  <si>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</si>
  <si>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</si>
  <si>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</si>
  <si>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</si>
  <si>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</si>
  <si>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</si>
  <si>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</si>
  <si>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</si>
  <si>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</si>
  <si>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</si>
  <si>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</si>
  <si>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</si>
  <si>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</si>
  <si>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</si>
  <si>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</si>
  <si>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</si>
  <si>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</si>
  <si>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</si>
  <si>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</si>
  <si>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</si>
  <si>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</si>
  <si>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</si>
  <si>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</si>
  <si>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</si>
  <si>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</si>
  <si>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</si>
  <si>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</si>
  <si>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</si>
  <si>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</si>
  <si>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</si>
  <si>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</si>
  <si>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</si>
  <si>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</si>
  <si>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</si>
  <si>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</si>
  <si>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</si>
  <si>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</si>
  <si>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</si>
  <si>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</si>
  <si>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</si>
  <si>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</si>
  <si>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</si>
  <si>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</si>
  <si>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</si>
  <si>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</si>
  <si>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</si>
  <si>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</si>
  <si>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</si>
  <si>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</si>
  <si>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</si>
  <si>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</si>
  <si>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</si>
  <si>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</si>
  <si>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</si>
  <si>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</si>
  <si>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</si>
  <si>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</si>
  <si>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</si>
  <si>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</si>
  <si>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</si>
  <si>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</si>
  <si>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</si>
  <si>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</si>
  <si>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</si>
  <si>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</si>
  <si>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</si>
  <si>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</si>
  <si>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</si>
  <si>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</si>
  <si>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</si>
  <si>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</si>
  <si>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</si>
  <si>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</si>
  <si>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</si>
  <si>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</si>
  <si>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</si>
  <si>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</si>
  <si>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</si>
  <si>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</si>
  <si>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</si>
  <si>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</si>
  <si>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</si>
  <si>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</si>
  <si>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</si>
  <si>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</si>
  <si>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</si>
  <si>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</si>
  <si>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</si>
  <si>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</si>
  <si>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</si>
  <si>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</si>
  <si>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</si>
  <si>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</si>
  <si>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</si>
  <si>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</si>
  <si>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</si>
  <si>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</si>
  <si>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</si>
  <si>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</si>
  <si>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</si>
  <si>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</si>
  <si>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</si>
  <si>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</si>
  <si>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</si>
  <si>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</si>
  <si>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</si>
  <si>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</si>
  <si>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</si>
  <si>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</si>
  <si>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</si>
  <si>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</si>
  <si>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</si>
  <si>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</si>
  <si>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</si>
  <si>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</si>
  <si>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</si>
  <si>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</si>
  <si>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</si>
  <si>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</si>
  <si>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</si>
  <si>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</si>
  <si>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</si>
  <si>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</si>
  <si>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</si>
  <si>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</si>
  <si>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</si>
  <si>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</si>
  <si>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</si>
  <si>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</si>
  <si>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</si>
  <si>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</si>
  <si>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</si>
  <si>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</si>
  <si>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</si>
  <si>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</si>
  <si>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</si>
  <si>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</si>
  <si>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</si>
  <si>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</si>
  <si>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</si>
  <si>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</si>
  <si>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</si>
  <si>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</si>
  <si>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</si>
  <si>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</si>
  <si>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</si>
  <si>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</si>
  <si>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</si>
  <si>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</si>
  <si>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</si>
  <si>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</si>
  <si>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</si>
  <si>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</si>
  <si>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</si>
  <si>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</si>
  <si>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</si>
  <si>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</si>
  <si>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</si>
  <si>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</si>
  <si>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</si>
  <si>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</si>
  <si>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</si>
  <si>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</si>
  <si>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</si>
  <si>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</si>
  <si>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</si>
  <si>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</si>
  <si>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</si>
  <si>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</si>
  <si>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</si>
  <si>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</si>
  <si>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</si>
  <si>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</si>
  <si>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</si>
  <si>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</si>
  <si>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</si>
  <si>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</si>
  <si>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</si>
  <si>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</si>
  <si>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</si>
  <si>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</si>
  <si>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</si>
  <si>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</si>
  <si>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</si>
  <si>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</si>
  <si>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</si>
  <si>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</si>
  <si>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</si>
  <si>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</si>
  <si>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</si>
  <si>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</si>
  <si>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</si>
  <si>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</si>
  <si>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</si>
  <si>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</si>
  <si>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</si>
  <si>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</si>
  <si>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</si>
  <si>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</si>
  <si>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</si>
  <si>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</si>
  <si>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</si>
  <si>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</si>
  <si>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</si>
  <si>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</si>
  <si>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</si>
  <si>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</si>
  <si>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</si>
  <si>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</si>
  <si>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</si>
  <si>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</si>
  <si>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</si>
  <si>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</si>
  <si>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</si>
  <si>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</si>
  <si>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</si>
  <si>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</si>
  <si>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</si>
  <si>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</si>
  <si>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</si>
  <si>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</si>
  <si>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</si>
  <si>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</si>
  <si>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</si>
  <si>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</si>
  <si>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</si>
  <si>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</si>
  <si>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</si>
  <si>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</si>
  <si>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</si>
  <si>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</si>
  <si>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</si>
  <si>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</si>
  <si>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</si>
  <si>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</si>
  <si>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</si>
  <si>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</si>
  <si>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</si>
  <si>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</si>
  <si>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</si>
  <si>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</si>
  <si>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</si>
  <si>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</si>
  <si>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</si>
  <si>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</si>
  <si>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</si>
  <si>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</si>
  <si>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</si>
  <si>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</si>
  <si>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</si>
  <si>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</si>
  <si>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</si>
  <si>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</si>
  <si>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</si>
  <si>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</si>
  <si>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</si>
  <si>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</si>
  <si>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</si>
  <si>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</si>
  <si>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</si>
  <si>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</si>
  <si>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</si>
  <si>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</si>
  <si>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</si>
  <si>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</si>
  <si>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</si>
  <si>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</si>
  <si>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</si>
  <si>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</si>
  <si>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</si>
  <si>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</si>
  <si>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</si>
  <si>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</si>
  <si>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</si>
  <si>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</si>
  <si>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</si>
  <si>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</si>
  <si>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</si>
  <si>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</si>
  <si>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</si>
  <si>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</si>
  <si>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</si>
  <si>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</si>
  <si>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</si>
  <si>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</si>
  <si>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</si>
  <si>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</si>
  <si>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</si>
  <si>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</si>
  <si>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</si>
  <si>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</si>
  <si>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</si>
  <si>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</si>
  <si>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</si>
  <si>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</si>
  <si>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</si>
  <si>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</si>
  <si>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</si>
  <si>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</si>
  <si>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</si>
  <si>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</si>
  <si>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</si>
  <si>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</si>
  <si>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</si>
  <si>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</si>
  <si>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</si>
  <si>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</si>
  <si>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</si>
  <si>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</si>
  <si>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</si>
  <si>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</si>
  <si>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</si>
  <si>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</si>
  <si>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</si>
  <si>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</si>
  <si>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</si>
  <si>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</si>
  <si>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</si>
  <si>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</si>
  <si>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</si>
  <si>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</si>
  <si>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</si>
  <si>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</si>
  <si>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</si>
  <si>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</si>
  <si>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</si>
  <si>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</si>
  <si>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</si>
  <si>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</si>
  <si>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</si>
  <si>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</si>
  <si>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</si>
  <si>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</si>
  <si>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</si>
  <si>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</si>
  <si>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</si>
  <si>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</si>
  <si>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</si>
  <si>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</si>
  <si>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</si>
  <si>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</si>
  <si>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</si>
  <si>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</si>
  <si>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</si>
  <si>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</si>
  <si>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</si>
  <si>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</si>
  <si>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</si>
  <si>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</si>
  <si>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</si>
  <si>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</si>
  <si>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</si>
  <si>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</si>
  <si>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</si>
  <si>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</si>
  <si>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</si>
  <si>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</si>
  <si>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</si>
  <si>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</si>
  <si>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</si>
  <si>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</si>
  <si>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</si>
  <si>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</si>
  <si>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</si>
  <si>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</si>
  <si>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</si>
  <si>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</si>
  <si>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</si>
  <si>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</si>
  <si>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</si>
  <si>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</si>
  <si>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</si>
  <si>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</si>
  <si>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</si>
  <si>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</si>
  <si>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</si>
  <si>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</si>
  <si>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</si>
  <si>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</si>
  <si>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</si>
  <si>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</si>
  <si>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</si>
  <si>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</si>
  <si>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</si>
  <si>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</si>
  <si>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</si>
  <si>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</si>
  <si>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</si>
  <si>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</si>
  <si>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</si>
  <si>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</si>
  <si>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</si>
  <si>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</si>
  <si>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</si>
  <si>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</si>
  <si>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</si>
  <si>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</si>
  <si>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</si>
  <si>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</si>
  <si>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</si>
  <si>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</si>
  <si>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</si>
  <si>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</si>
  <si>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</si>
  <si>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</si>
  <si>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</si>
  <si>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</si>
  <si>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</si>
  <si>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</si>
  <si>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</si>
  <si>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</si>
  <si>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</si>
  <si>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</si>
  <si>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</si>
  <si>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</si>
  <si>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</si>
  <si>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</si>
  <si>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</si>
  <si>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</si>
  <si>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</si>
  <si>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</si>
  <si>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</si>
  <si>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</si>
  <si>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</si>
  <si>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</si>
  <si>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</si>
  <si>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</si>
  <si>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</si>
  <si>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</si>
  <si>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</si>
  <si>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</si>
  <si>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</si>
  <si>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</si>
  <si>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</si>
  <si>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</si>
  <si>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</si>
  <si>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</si>
  <si>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</si>
  <si>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</si>
  <si>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</si>
  <si>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</si>
  <si>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</si>
  <si>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</si>
  <si>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</si>
  <si>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</si>
  <si>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</si>
  <si>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</si>
  <si>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</si>
  <si>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</si>
  <si>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</si>
  <si>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</si>
  <si>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</si>
  <si>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</si>
  <si>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</si>
  <si>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</si>
  <si>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</si>
  <si>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</si>
  <si>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</si>
  <si>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</si>
  <si>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</si>
  <si>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</si>
  <si>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</si>
  <si>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</si>
  <si>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</si>
  <si>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</si>
  <si>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</si>
  <si>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</si>
  <si>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</si>
  <si>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</si>
  <si>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</si>
  <si>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</si>
  <si>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</si>
  <si>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</si>
  <si>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</si>
  <si>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</si>
  <si>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</si>
  <si>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</si>
  <si>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</si>
  <si>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</si>
  <si>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</si>
  <si>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</si>
  <si>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</si>
  <si>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</si>
  <si>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</si>
  <si>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</si>
  <si>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</si>
  <si>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</si>
  <si>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</si>
  <si>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</si>
  <si>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</si>
  <si>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</si>
  <si>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</si>
  <si>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</si>
  <si>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</si>
  <si>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</si>
  <si>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</si>
  <si>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</si>
  <si>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</si>
  <si>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</si>
  <si>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</si>
  <si>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</si>
  <si>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</si>
  <si>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</si>
  <si>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</si>
  <si>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</si>
  <si>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</si>
  <si>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</si>
  <si>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</si>
  <si>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</si>
  <si>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</si>
  <si>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</si>
  <si>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</si>
  <si>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</si>
  <si>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</si>
  <si>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</si>
  <si>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</si>
  <si>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</si>
  <si>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</si>
  <si>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</si>
  <si>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</si>
  <si>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</si>
  <si>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</si>
  <si>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</si>
  <si>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</si>
  <si>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</si>
  <si>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</si>
  <si>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</si>
  <si>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</si>
  <si>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</si>
  <si>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</si>
  <si>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</si>
  <si>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</si>
  <si>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</si>
  <si>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</si>
  <si>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</si>
  <si>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</si>
  <si>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</si>
  <si>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</si>
  <si>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</si>
  <si>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</si>
  <si>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</si>
  <si>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</si>
  <si>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</si>
  <si>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</si>
  <si>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</si>
  <si>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</si>
  <si>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</si>
  <si>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</si>
  <si>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</si>
  <si>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</si>
  <si>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</si>
  <si>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</si>
  <si>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</si>
  <si>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</si>
  <si>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</si>
  <si>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</si>
  <si>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</si>
  <si>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</si>
  <si>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</si>
  <si>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</si>
  <si>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</si>
  <si>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</si>
  <si>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</si>
  <si>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</si>
  <si>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</si>
  <si>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</si>
  <si>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</si>
  <si>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</si>
  <si>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</si>
  <si>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</si>
  <si>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</si>
  <si>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</si>
  <si>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</si>
  <si>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</si>
  <si>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</si>
  <si>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</si>
  <si>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</si>
  <si>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</si>
  <si>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</si>
  <si>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</si>
  <si>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</si>
  <si>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</si>
  <si>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</si>
  <si>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</si>
  <si>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</si>
  <si>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</si>
  <si>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</si>
  <si>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</si>
  <si>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</si>
  <si>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</si>
  <si>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</si>
  <si>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</si>
  <si>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</si>
  <si>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</si>
  <si>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</si>
  <si>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</si>
  <si>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</si>
  <si>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</si>
  <si>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</si>
  <si>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</si>
  <si>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</si>
  <si>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</si>
  <si>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</si>
  <si>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</si>
  <si>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</si>
  <si>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</si>
  <si>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</si>
  <si>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</si>
  <si>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</si>
  <si>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</si>
  <si>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</si>
  <si>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</si>
  <si>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</si>
  <si>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</si>
  <si>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</si>
  <si>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</si>
  <si>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</si>
  <si>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</si>
  <si>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</si>
  <si>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</si>
  <si>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</si>
  <si>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</si>
  <si>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</si>
  <si>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</si>
  <si>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</si>
  <si>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</si>
  <si>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</si>
  <si>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</si>
  <si>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</si>
  <si>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</si>
  <si>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</si>
  <si>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</si>
  <si>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</si>
  <si>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</si>
  <si>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</si>
  <si>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</si>
  <si>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</si>
  <si>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</si>
  <si>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</si>
  <si>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</si>
  <si>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</si>
  <si>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</si>
  <si>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</si>
  <si>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</si>
  <si>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</si>
  <si>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</si>
  <si>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</si>
  <si>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</si>
  <si>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</si>
  <si>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</si>
  <si>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</si>
  <si>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</si>
  <si>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</si>
  <si>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</si>
  <si>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</si>
  <si>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</si>
  <si>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</si>
  <si>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</si>
  <si>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</si>
  <si>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</si>
  <si>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</si>
  <si>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</si>
  <si>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</si>
  <si>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</si>
  <si>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</si>
  <si>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</si>
  <si>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</si>
  <si>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</si>
  <si>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</si>
  <si>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</si>
  <si>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</si>
  <si>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</si>
  <si>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</si>
  <si>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</si>
  <si>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</si>
  <si>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</si>
  <si>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</si>
  <si>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</si>
  <si>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Current</t>
  </si>
  <si>
    <t>Auxiliary</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</si>
  <si>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</si>
  <si>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</si>
  <si>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</si>
  <si>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</si>
  <si>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</si>
  <si>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</si>
  <si>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</si>
  <si>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</si>
  <si>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</si>
  <si>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</si>
  <si>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</si>
  <si>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</si>
  <si>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</si>
  <si>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</si>
  <si>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</si>
  <si>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</si>
  <si>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</si>
  <si>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</si>
  <si>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</si>
  <si>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</si>
  <si>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</si>
  <si>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</si>
  <si>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</si>
  <si>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</si>
  <si>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</si>
  <si>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</si>
  <si>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</si>
  <si>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</si>
  <si>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</si>
  <si>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</si>
  <si>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</si>
  <si>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</si>
  <si>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</si>
  <si>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</si>
  <si>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</si>
  <si>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</si>
  <si>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</si>
  <si>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</si>
  <si>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</si>
  <si>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</si>
  <si>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</si>
  <si>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</si>
  <si>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</si>
  <si>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</si>
  <si>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</si>
  <si>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</si>
  <si>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</si>
  <si>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</si>
  <si>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</si>
  <si>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</si>
  <si>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Division estimate for A&amp;P Lower Level is 34% increase over our 2020-21.</t>
  </si>
  <si>
    <t>FSCJ's FY21 A&amp;P LL is -36% to FY20. This budget is -31% to FY20.</t>
  </si>
  <si>
    <t xml:space="preserve">Division estimate for PSV is 62% increase over our 2020-21. </t>
  </si>
  <si>
    <t>FY21 PSV is This budget is +12% to FY20.</t>
  </si>
  <si>
    <t>Division estimate for A&amp;P Lower Level is 4.8% increase over our 2020-21.</t>
  </si>
  <si>
    <t>FSCJ's FY21 A&amp;P LL is -12% to FY20. This budget is +0.5% to FY20.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</si>
</sst>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5">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4" fontId="156" fillId="32" borderId="304" xfId="0" applyNumberFormat="1" applyFont="1" applyFill="1" applyBorder="1" applyProtection="1">
      <protection locked="0"/>
    </xf>
    <xf numFmtId="4" fontId="156" fillId="32" borderId="305" xfId="0" applyNumberFormat="1" applyFont="1" applyFill="1" applyBorder="1" applyProtection="1">
      <protection locked="0"/>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144780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579120</xdr:colOff>
          <xdr:row>50</xdr:row>
          <xdr:rowOff>99060</xdr:rowOff>
        </xdr:to>
        <xdr:sp macro="" textlink="">
          <xdr:nvSpPr>
            <xdr:cNvPr id="38915" name="Object 3" hidden="1">
              <a:extLst>
                <a:ext uri="{63B3BB69-23CF-44E3-9099-C40C66FF867C}">
                  <a14:compatExt spid="_x0000_s38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09375" defaultRowHeight="13.2"/>
  <cols>
    <col min="1" max="1" width="116.33203125" style="2" customWidth="1"/>
    <col min="2" max="2" width="3.33203125" style="2" customWidth="1"/>
    <col min="3" max="3" width="16.33203125" style="2" customWidth="1"/>
    <col min="4" max="4" width="16.88671875" style="2" customWidth="1"/>
    <col min="5" max="5" width="20.88671875" style="2" customWidth="1"/>
    <col min="6" max="6" width="15.88671875" style="2" customWidth="1"/>
    <col min="7" max="7" width="18.109375" style="2" customWidth="1"/>
    <col min="8" max="8" width="3" style="2" customWidth="1"/>
    <col min="9" max="16384" width="9.109375" style="2"/>
  </cols>
  <sheetData>
    <row r="1" spans="1:5" ht="21" customHeight="1">
      <c r="A1" s="761" t="s">
        <v>0</v>
      </c>
      <c r="B1" s="761"/>
      <c r="C1" s="761"/>
      <c r="D1" s="761"/>
      <c r="E1" s="761"/>
    </row>
    <row r="2" spans="1:5" ht="22.8">
      <c r="A2" s="761" t="s">
        <v>768</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topLeftCell="A7" zoomScale="80" zoomScaleNormal="80" zoomScalePageLayoutView="80" workbookViewId="0">
      <selection activeCell="J20" sqref="J20"/>
    </sheetView>
  </sheetViews>
  <sheetFormatPr defaultColWidth="9.109375" defaultRowHeight="23.4"/>
  <cols>
    <col min="1" max="1" width="47.6640625" style="422" customWidth="1"/>
    <col min="2" max="2" width="20.6640625" style="422" customWidth="1"/>
    <col min="3" max="4" width="17.44140625" style="422" customWidth="1"/>
    <col min="5" max="5" width="19.88671875" style="422" customWidth="1"/>
    <col min="6" max="6" width="7.44140625" style="422" customWidth="1"/>
    <col min="7" max="16384" width="9.10937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60" t="s">
        <v>194</v>
      </c>
      <c r="B3" s="1147" t="str">
        <f>'CHECK SHEET'!D7</f>
        <v>Florida State College at Jacksonville</v>
      </c>
      <c r="C3" s="1147"/>
      <c r="D3" s="1147"/>
      <c r="E3" s="1147"/>
      <c r="F3" s="434"/>
      <c r="G3" s="427"/>
    </row>
    <row r="4" spans="1:8" ht="24" customHeight="1">
      <c r="A4" s="1143" t="s">
        <v>625</v>
      </c>
      <c r="B4" s="1143"/>
      <c r="C4" s="1143"/>
      <c r="D4" s="1143"/>
      <c r="E4" s="1143"/>
      <c r="F4" s="466"/>
    </row>
    <row r="5" spans="1:8" ht="24" customHeight="1">
      <c r="A5" s="1143" t="s">
        <v>626</v>
      </c>
      <c r="B5" s="1143"/>
      <c r="C5" s="1143"/>
      <c r="D5" s="1143"/>
      <c r="E5" s="1143"/>
      <c r="F5" s="466"/>
    </row>
    <row r="6" spans="1:8" ht="24" customHeight="1">
      <c r="A6" s="1166" t="s">
        <v>783</v>
      </c>
      <c r="B6" s="1166"/>
      <c r="C6" s="1166"/>
      <c r="D6" s="1166"/>
      <c r="E6" s="1166"/>
      <c r="F6" s="467"/>
    </row>
    <row r="7" spans="1:8" ht="20.100000000000001" customHeight="1">
      <c r="A7" s="1164"/>
      <c r="B7" s="1164"/>
      <c r="C7" s="1164"/>
      <c r="D7" s="1165"/>
      <c r="E7" s="1165"/>
      <c r="F7" s="426"/>
    </row>
    <row r="8" spans="1:8" ht="24" customHeight="1" thickBot="1">
      <c r="A8" s="1086" t="s">
        <v>627</v>
      </c>
      <c r="B8" s="1086"/>
      <c r="C8" s="1086"/>
      <c r="D8" s="426"/>
      <c r="E8" s="426"/>
      <c r="F8" s="426"/>
      <c r="H8" s="428"/>
    </row>
    <row r="9" spans="1:8" s="37" customFormat="1" ht="64.349999999999994" customHeight="1" thickBot="1">
      <c r="A9" s="373" t="s">
        <v>628</v>
      </c>
      <c r="B9" s="1059" t="s">
        <v>629</v>
      </c>
      <c r="C9" s="392" t="s">
        <v>630</v>
      </c>
      <c r="D9" s="392" t="s">
        <v>631</v>
      </c>
      <c r="E9" s="462" t="s">
        <v>50</v>
      </c>
      <c r="F9" s="468"/>
      <c r="H9" s="459"/>
    </row>
    <row r="10" spans="1:8" s="37" customFormat="1" ht="20.100000000000001" customHeight="1">
      <c r="A10" s="482" t="s">
        <v>632</v>
      </c>
      <c r="B10" s="579">
        <v>51729309</v>
      </c>
      <c r="C10" s="580">
        <v>3737142</v>
      </c>
      <c r="D10" s="580">
        <v>1203649</v>
      </c>
      <c r="E10" s="483">
        <f>SUM(B10:D10)</f>
        <v>56670100</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0</v>
      </c>
      <c r="C12" s="570">
        <v>0</v>
      </c>
      <c r="D12" s="570">
        <v>0</v>
      </c>
      <c r="E12" s="484">
        <f>SUM(B12:D12)</f>
        <v>0</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v>19211414</v>
      </c>
      <c r="C14" s="582">
        <v>3158592</v>
      </c>
      <c r="D14" s="582">
        <v>35000</v>
      </c>
      <c r="E14" s="484">
        <f t="shared" ref="E14:E20" si="0">SUM(B14:D14)</f>
        <v>22405006</v>
      </c>
      <c r="F14" s="460"/>
    </row>
    <row r="15" spans="1:8" s="37" customFormat="1" ht="20.100000000000001" customHeight="1">
      <c r="A15" s="482" t="s">
        <v>637</v>
      </c>
      <c r="B15" s="581">
        <v>0</v>
      </c>
      <c r="C15" s="570">
        <v>75000</v>
      </c>
      <c r="D15" s="570">
        <v>0</v>
      </c>
      <c r="E15" s="484">
        <f>SUM(B15:D15)</f>
        <v>75000</v>
      </c>
      <c r="F15" s="460"/>
    </row>
    <row r="16" spans="1:8" s="37" customFormat="1" ht="20.100000000000001" customHeight="1">
      <c r="A16" s="482" t="s">
        <v>638</v>
      </c>
      <c r="B16" s="581">
        <v>14190348</v>
      </c>
      <c r="C16" s="570">
        <v>1466524</v>
      </c>
      <c r="D16" s="570">
        <v>4514</v>
      </c>
      <c r="E16" s="484">
        <f t="shared" si="0"/>
        <v>15661386</v>
      </c>
      <c r="F16" s="460"/>
    </row>
    <row r="17" spans="1:6" s="37" customFormat="1" ht="20.100000000000001" customHeight="1">
      <c r="A17" s="482" t="s">
        <v>639</v>
      </c>
      <c r="B17" s="581">
        <v>13995524</v>
      </c>
      <c r="C17" s="570">
        <v>10122373</v>
      </c>
      <c r="D17" s="570">
        <v>277554</v>
      </c>
      <c r="E17" s="484">
        <f t="shared" si="0"/>
        <v>24395451</v>
      </c>
      <c r="F17" s="460"/>
    </row>
    <row r="18" spans="1:6" s="37" customFormat="1" ht="20.100000000000001" customHeight="1">
      <c r="A18" s="482" t="s">
        <v>640</v>
      </c>
      <c r="B18" s="581">
        <v>11323606</v>
      </c>
      <c r="C18" s="570">
        <v>6452317</v>
      </c>
      <c r="D18" s="570">
        <v>125422</v>
      </c>
      <c r="E18" s="484">
        <f t="shared" si="0"/>
        <v>17901345</v>
      </c>
      <c r="F18" s="460"/>
    </row>
    <row r="19" spans="1:6" s="37" customFormat="1" ht="20.100000000000001" customHeight="1">
      <c r="A19" s="482" t="s">
        <v>641</v>
      </c>
      <c r="B19" s="581">
        <v>365458</v>
      </c>
      <c r="C19" s="570">
        <v>138116</v>
      </c>
      <c r="D19" s="570">
        <v>0</v>
      </c>
      <c r="E19" s="484">
        <f t="shared" si="0"/>
        <v>503574</v>
      </c>
      <c r="F19" s="460"/>
    </row>
    <row r="20" spans="1:6" s="37" customFormat="1" ht="20.100000000000001" customHeight="1" thickBot="1">
      <c r="A20" s="482" t="s">
        <v>642</v>
      </c>
      <c r="B20" s="581">
        <v>-331495</v>
      </c>
      <c r="C20" s="571">
        <v>1973265</v>
      </c>
      <c r="D20" s="571">
        <v>524000</v>
      </c>
      <c r="E20" s="484">
        <f t="shared" si="0"/>
        <v>2165770</v>
      </c>
      <c r="F20" s="460"/>
    </row>
    <row r="21" spans="1:6" s="37" customFormat="1" ht="24" customHeight="1" thickBot="1">
      <c r="A21" s="380" t="s">
        <v>50</v>
      </c>
      <c r="B21" s="461">
        <f>SUM(B10:B20)</f>
        <v>110484164</v>
      </c>
      <c r="C21" s="464">
        <f>SUM(C10:C20)</f>
        <v>27123329</v>
      </c>
      <c r="D21" s="464">
        <f>SUM(D10:D20)</f>
        <v>2170139</v>
      </c>
      <c r="E21" s="463">
        <f>SUM(E10:E20)</f>
        <v>139777632</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A5" sqref="A5"/>
    </sheetView>
  </sheetViews>
  <sheetFormatPr defaultColWidth="8.88671875" defaultRowHeight="13.2"/>
  <cols>
    <col min="1" max="1" width="78.6640625" customWidth="1"/>
  </cols>
  <sheetData>
    <row r="1" spans="1:7" ht="26.1" customHeight="1">
      <c r="A1" s="627" t="s">
        <v>643</v>
      </c>
      <c r="B1" s="626"/>
      <c r="C1" s="626"/>
      <c r="D1" s="626"/>
      <c r="E1" s="626"/>
      <c r="F1" s="626"/>
      <c r="G1" s="626"/>
    </row>
    <row r="2" spans="1:7" ht="25.8">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579120</xdr:colOff>
                <xdr:row>50</xdr:row>
                <xdr:rowOff>99060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topLeftCell="A16" zoomScale="60" zoomScaleNormal="60" zoomScaleSheetLayoutView="50" zoomScalePageLayoutView="60" workbookViewId="0">
      <selection activeCell="B144" sqref="B144"/>
    </sheetView>
  </sheetViews>
  <sheetFormatPr defaultColWidth="12.44140625" defaultRowHeight="15.6"/>
  <cols>
    <col min="1" max="1" width="26.44140625" style="284" customWidth="1"/>
    <col min="2" max="2" width="85" style="284" customWidth="1"/>
    <col min="3" max="3" width="66.88671875" style="284" customWidth="1"/>
    <col min="4" max="5" width="25.88671875" style="332" customWidth="1"/>
    <col min="6" max="6" width="33.6640625" style="332" customWidth="1"/>
    <col min="7" max="7" width="3.109375" style="284" customWidth="1"/>
    <col min="8" max="16384" width="12.44140625" style="284"/>
  </cols>
  <sheetData>
    <row r="1" spans="1:224" ht="30" customHeight="1" thickBot="1">
      <c r="A1" s="1143" t="s">
        <v>194</v>
      </c>
      <c r="B1" s="1167" t="str">
        <f>'CHECK SHEET'!D7</f>
        <v>Florida State College at Jacksonville</v>
      </c>
      <c r="C1" s="1167"/>
      <c r="D1" s="1167"/>
      <c r="E1" s="1167"/>
      <c r="F1" s="1167"/>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8" t="s">
        <v>646</v>
      </c>
      <c r="B2" s="1168"/>
      <c r="C2" s="1168"/>
      <c r="D2" s="1168"/>
      <c r="E2" s="1168"/>
      <c r="F2" s="1168"/>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69" t="s">
        <v>647</v>
      </c>
      <c r="B3" s="1169"/>
      <c r="C3" s="1169"/>
      <c r="D3" s="1169"/>
      <c r="E3" s="1169"/>
      <c r="F3" s="1169"/>
    </row>
    <row r="4" spans="1:224" ht="30" customHeight="1">
      <c r="A4" s="1168" t="s">
        <v>783</v>
      </c>
      <c r="B4" s="1168"/>
      <c r="C4" s="1168"/>
      <c r="D4" s="1168"/>
      <c r="E4" s="1168"/>
      <c r="F4" s="1168"/>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5"/>
      <c r="B5" s="1105"/>
      <c r="C5" s="1105"/>
      <c r="D5" s="1105"/>
      <c r="E5" s="1105"/>
      <c r="F5" s="1105"/>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3" t="s">
        <v>627</v>
      </c>
      <c r="B7" s="1104"/>
      <c r="C7" s="1097" t="s">
        <v>743</v>
      </c>
      <c r="D7" s="1098"/>
      <c r="E7" s="1098"/>
      <c r="F7" s="1099"/>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39" t="s">
        <v>648</v>
      </c>
      <c r="B8" s="1240"/>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5" t="s">
        <v>426</v>
      </c>
      <c r="B9" s="1100"/>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290118</v>
      </c>
      <c r="E10" s="583">
        <v>0</v>
      </c>
      <c r="F10" s="307">
        <f t="shared" ref="F10:F80" si="0">+D10+E10</f>
        <v>290118</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1270">
        <v>73130</v>
      </c>
      <c r="E11" s="938">
        <v>0</v>
      </c>
      <c r="F11" s="939">
        <f t="shared" si="0"/>
        <v>73130</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1270">
        <v>1753652</v>
      </c>
      <c r="E15" s="938">
        <v>0</v>
      </c>
      <c r="F15" s="939">
        <f t="shared" si="0"/>
        <v>1753652</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1270">
        <v>495147</v>
      </c>
      <c r="E16" s="938">
        <v>0</v>
      </c>
      <c r="F16" s="939">
        <f t="shared" si="0"/>
        <v>495147</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v>91705</v>
      </c>
      <c r="E25" s="938">
        <v>0</v>
      </c>
      <c r="F25" s="939">
        <f t="shared" si="0"/>
        <v>91705</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0</v>
      </c>
      <c r="E26" s="938">
        <v>0</v>
      </c>
      <c r="F26" s="939">
        <f t="shared" si="0"/>
        <v>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0</v>
      </c>
      <c r="E28" s="938">
        <v>0</v>
      </c>
      <c r="F28" s="939">
        <f t="shared" si="0"/>
        <v>0</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1270">
        <v>186942</v>
      </c>
      <c r="E30" s="938">
        <v>0</v>
      </c>
      <c r="F30" s="939">
        <f t="shared" si="0"/>
        <v>186942</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0</v>
      </c>
      <c r="E32" s="938">
        <v>0</v>
      </c>
      <c r="F32" s="939">
        <f>+D32+E32</f>
        <v>0</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v>0</v>
      </c>
      <c r="E34" s="938">
        <v>0</v>
      </c>
      <c r="F34" s="939">
        <f t="shared" si="0"/>
        <v>0</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671982</v>
      </c>
      <c r="E35" s="938">
        <v>0</v>
      </c>
      <c r="F35" s="939">
        <f>+D35+E35</f>
        <v>671982</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0</v>
      </c>
      <c r="E41" s="938">
        <v>0</v>
      </c>
      <c r="F41" s="939">
        <f t="shared" si="0"/>
        <v>0</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1270">
        <v>217296</v>
      </c>
      <c r="E48" s="938">
        <v>0</v>
      </c>
      <c r="F48" s="939">
        <f t="shared" si="0"/>
        <v>217296</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1270">
        <v>234114</v>
      </c>
      <c r="E49" s="938">
        <v>0</v>
      </c>
      <c r="F49" s="939">
        <f t="shared" si="0"/>
        <v>234114</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v>0</v>
      </c>
      <c r="E52" s="938">
        <v>0</v>
      </c>
      <c r="F52" s="939">
        <f t="shared" si="0"/>
        <v>0</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1270">
        <v>472594</v>
      </c>
      <c r="E54" s="938">
        <v>0</v>
      </c>
      <c r="F54" s="939">
        <f t="shared" si="0"/>
        <v>472594</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4486680</v>
      </c>
      <c r="E57" s="349">
        <f>SUM(E10:E56)</f>
        <v>0</v>
      </c>
      <c r="F57" s="349">
        <f t="shared" si="0"/>
        <v>4486680</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7" t="str">
        <f>C7</f>
        <v>2021-22</v>
      </c>
      <c r="D61" s="1098"/>
      <c r="E61" s="1098"/>
      <c r="F61" s="1099"/>
      <c r="G61" s="308"/>
      <c r="H61" s="309"/>
      <c r="I61" s="309"/>
      <c r="J61" s="309"/>
      <c r="K61" s="309"/>
      <c r="L61" s="309"/>
      <c r="M61" s="309"/>
      <c r="N61" s="309"/>
      <c r="O61" s="309"/>
      <c r="P61" s="309"/>
      <c r="Q61" s="309"/>
      <c r="R61" s="310"/>
      <c r="S61" s="310"/>
      <c r="T61" s="310"/>
      <c r="U61" s="310"/>
    </row>
    <row r="62" spans="1:21" s="311" customFormat="1" ht="111.6" customHeight="1" thickBot="1">
      <c r="A62" s="1239" t="s">
        <v>648</v>
      </c>
      <c r="B62" s="1240"/>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101" t="s">
        <v>171</v>
      </c>
      <c r="B63" s="1102"/>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v>9240</v>
      </c>
      <c r="E64" s="583">
        <v>0</v>
      </c>
      <c r="F64" s="307">
        <f t="shared" si="0"/>
        <v>9240</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1270">
        <v>700</v>
      </c>
      <c r="E65" s="938">
        <v>0</v>
      </c>
      <c r="F65" s="939">
        <f t="shared" si="0"/>
        <v>700</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1270"/>
      <c r="E66" s="938">
        <v>0</v>
      </c>
      <c r="F66" s="939">
        <f t="shared" si="0"/>
        <v>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1270">
        <v>3317</v>
      </c>
      <c r="E67" s="938">
        <v>0</v>
      </c>
      <c r="F67" s="939">
        <f t="shared" si="0"/>
        <v>3317</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1270">
        <v>4460</v>
      </c>
      <c r="E68" s="938">
        <v>0</v>
      </c>
      <c r="F68" s="939">
        <f t="shared" si="0"/>
        <v>4460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1270"/>
      <c r="E69" s="938">
        <v>0</v>
      </c>
      <c r="F69" s="939">
        <f t="shared" si="0"/>
        <v>0</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1270"/>
      <c r="E70" s="938">
        <v>0</v>
      </c>
      <c r="F70" s="939">
        <f t="shared" si="0"/>
        <v>0</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1270">
        <v>100</v>
      </c>
      <c r="E71" s="938">
        <v>0</v>
      </c>
      <c r="F71" s="939">
        <f t="shared" si="0"/>
        <v>100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1270">
        <v>300</v>
      </c>
      <c r="E73" s="938">
        <v>0</v>
      </c>
      <c r="F73" s="939">
        <f t="shared" si="0"/>
        <v>300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1270">
        <v>11608</v>
      </c>
      <c r="E74" s="938">
        <v>0</v>
      </c>
      <c r="F74" s="939">
        <f t="shared" si="0"/>
        <v>11608</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1270"/>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1270"/>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1270">
        <v>100</v>
      </c>
      <c r="E77" s="938">
        <v>0</v>
      </c>
      <c r="F77" s="939">
        <f t="shared" si="0"/>
        <v>100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1270"/>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1270">
        <v>14250</v>
      </c>
      <c r="E79" s="938">
        <v>0</v>
      </c>
      <c r="F79" s="939">
        <f t="shared" si="0"/>
        <v>14250</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1270"/>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1270"/>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1270"/>
      <c r="E82" s="938">
        <v>0</v>
      </c>
      <c r="F82" s="939">
        <f t="shared" si="1"/>
        <v>0</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1270">
        <v>57456</v>
      </c>
      <c r="E83" s="938">
        <v>0</v>
      </c>
      <c r="F83" s="939">
        <f t="shared" si="1"/>
        <v>57456</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1270">
        <v>110079</v>
      </c>
      <c r="E84" s="938">
        <v>0</v>
      </c>
      <c r="F84" s="939">
        <f t="shared" si="1"/>
        <v>110079</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3315</v>
      </c>
      <c r="E86" s="938">
        <v>0</v>
      </c>
      <c r="F86" s="939">
        <f t="shared" si="1"/>
        <v>3315</v>
      </c>
      <c r="G86" s="308"/>
      <c r="H86" s="308"/>
      <c r="I86" s="308"/>
      <c r="J86" s="308"/>
      <c r="K86" s="308"/>
      <c r="L86" s="308"/>
      <c r="M86" s="308"/>
      <c r="N86" s="308"/>
      <c r="O86" s="308"/>
      <c r="P86" s="308"/>
      <c r="Q86" s="308"/>
    </row>
    <row r="87" spans="1:21" s="311" customFormat="1" ht="30" customHeight="1">
      <c r="A87" s="935" t="s">
        <v>562</v>
      </c>
      <c r="B87" s="936"/>
      <c r="C87" s="945" t="s">
        <v>563</v>
      </c>
      <c r="D87" s="938">
        <v>316</v>
      </c>
      <c r="E87" s="938">
        <v>0</v>
      </c>
      <c r="F87" s="939">
        <f t="shared" ref="F87:F92" si="2">+D87+E87</f>
        <v>316</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60000</v>
      </c>
      <c r="E101" s="938">
        <v>0</v>
      </c>
      <c r="F101" s="944">
        <f t="shared" si="1"/>
        <v>60000</v>
      </c>
      <c r="G101" s="308"/>
      <c r="H101" s="308"/>
      <c r="I101" s="308"/>
      <c r="J101" s="308"/>
      <c r="K101" s="308"/>
      <c r="L101" s="308"/>
      <c r="M101" s="308"/>
      <c r="N101" s="308"/>
      <c r="O101" s="308"/>
      <c r="P101" s="308"/>
      <c r="Q101" s="308"/>
    </row>
    <row r="102" spans="1:17" s="311" customFormat="1" ht="30" customHeight="1" thickBot="1">
      <c r="A102" s="1095" t="s">
        <v>657</v>
      </c>
      <c r="B102" s="1100"/>
      <c r="C102" s="346"/>
      <c r="D102" s="345">
        <f>SUM(D64:D101)</f>
        <v>275241</v>
      </c>
      <c r="E102" s="345">
        <f>SUM(E64:E101)</f>
        <v>0</v>
      </c>
      <c r="F102" s="345">
        <f t="shared" si="1"/>
        <v>275241</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97" t="str">
        <f>C7</f>
        <v>2021-22</v>
      </c>
      <c r="D105" s="1098"/>
      <c r="E105" s="1098"/>
      <c r="F105" s="1099"/>
      <c r="G105" s="308"/>
      <c r="H105" s="308"/>
      <c r="I105" s="308"/>
      <c r="J105" s="308"/>
      <c r="K105" s="308"/>
      <c r="L105" s="308"/>
      <c r="M105" s="308"/>
      <c r="N105" s="308"/>
      <c r="O105" s="308"/>
      <c r="P105" s="308"/>
      <c r="Q105" s="308"/>
    </row>
    <row r="106" spans="1:17" s="311" customFormat="1" ht="111.6" customHeight="1" thickBot="1">
      <c r="A106" s="1241" t="s">
        <v>172</v>
      </c>
      <c r="B106" s="1242"/>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13042</v>
      </c>
      <c r="E107" s="583">
        <v>0</v>
      </c>
      <c r="F107" s="307">
        <f t="shared" si="1"/>
        <v>13042</v>
      </c>
      <c r="G107" s="308"/>
      <c r="H107" s="308"/>
      <c r="I107" s="308"/>
      <c r="J107" s="308"/>
      <c r="K107" s="308"/>
      <c r="L107" s="308"/>
      <c r="M107" s="308"/>
      <c r="N107" s="308"/>
      <c r="O107" s="308"/>
      <c r="P107" s="308"/>
      <c r="Q107" s="308"/>
    </row>
    <row r="108" spans="1:17" s="311" customFormat="1" ht="30" customHeight="1">
      <c r="A108" s="935" t="s">
        <v>658</v>
      </c>
      <c r="B108" s="936"/>
      <c r="C108" s="945" t="s">
        <v>595</v>
      </c>
      <c r="D108" s="1270">
        <v>2050</v>
      </c>
      <c r="E108" s="938">
        <v>0</v>
      </c>
      <c r="F108" s="939">
        <f t="shared" si="1"/>
        <v>2050</v>
      </c>
      <c r="G108" s="308"/>
      <c r="H108" s="308"/>
      <c r="I108" s="308"/>
      <c r="J108" s="308"/>
      <c r="K108" s="308"/>
      <c r="L108" s="308"/>
      <c r="M108" s="308"/>
      <c r="N108" s="308"/>
      <c r="O108" s="308"/>
      <c r="P108" s="308"/>
      <c r="Q108" s="308"/>
    </row>
    <row r="109" spans="1:17" s="311" customFormat="1" ht="30" customHeight="1">
      <c r="A109" s="935" t="s">
        <v>596</v>
      </c>
      <c r="B109" s="936"/>
      <c r="C109" s="945" t="s">
        <v>597</v>
      </c>
      <c r="D109" s="1270">
        <v>6198</v>
      </c>
      <c r="E109" s="938">
        <v>0</v>
      </c>
      <c r="F109" s="939">
        <f t="shared" si="1"/>
        <v>6198</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72" t="s">
        <v>791</v>
      </c>
      <c r="B113" s="936"/>
      <c r="C113" s="1269">
        <v>73100</v>
      </c>
      <c r="D113" s="1270">
        <v>0</v>
      </c>
      <c r="E113" s="1270"/>
      <c r="F113" s="1271"/>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50000</v>
      </c>
      <c r="E117" s="943">
        <v>0</v>
      </c>
      <c r="F117" s="944">
        <f t="shared" si="1"/>
        <v>50000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71290</v>
      </c>
      <c r="E118" s="349">
        <f>SUM(E107:E117)</f>
        <v>0</v>
      </c>
      <c r="F118" s="349">
        <f>SUM(D118:E118)</f>
        <v>71290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95" t="s">
        <v>612</v>
      </c>
      <c r="B120" s="1100"/>
      <c r="C120" s="335"/>
      <c r="D120" s="345">
        <f>+D57+D102+D118</f>
        <v>4833211</v>
      </c>
      <c r="E120" s="345">
        <f>+E57+E102+E118</f>
        <v>0</v>
      </c>
      <c r="F120" s="345">
        <f>SUM(D120:E120)</f>
        <v>4833211</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 customHeight="1" thickBot="1">
      <c r="A123" s="1239" t="s">
        <v>660</v>
      </c>
      <c r="B123" s="1240"/>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4797313</v>
      </c>
      <c r="E125" s="938">
        <v>0</v>
      </c>
      <c r="F125" s="939">
        <f t="shared" ref="F125:F135" si="3">+D125+E125</f>
        <v>4797313</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35898</v>
      </c>
      <c r="E126" s="938">
        <v>0</v>
      </c>
      <c r="F126" s="939">
        <f t="shared" si="3"/>
        <v>35898</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43" t="s">
        <v>784</v>
      </c>
      <c r="B129" s="1244"/>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0</v>
      </c>
      <c r="E130" s="938">
        <v>0</v>
      </c>
      <c r="F130" s="939">
        <f t="shared" si="3"/>
        <v>0</v>
      </c>
      <c r="G130" s="341"/>
      <c r="H130" s="341"/>
      <c r="I130" s="341"/>
      <c r="J130" s="341"/>
      <c r="K130" s="341"/>
      <c r="L130" s="341"/>
      <c r="M130" s="341"/>
      <c r="N130" s="341"/>
      <c r="O130" s="341"/>
      <c r="P130" s="341"/>
      <c r="Q130" s="341"/>
    </row>
    <row r="131" spans="1:17" s="342" customFormat="1" ht="30" customHeight="1">
      <c r="A131" s="935" t="s">
        <v>667</v>
      </c>
      <c r="B131" s="760"/>
      <c r="C131" s="947"/>
      <c r="D131" s="938">
        <v>0</v>
      </c>
      <c r="E131" s="938">
        <v>0</v>
      </c>
      <c r="F131" s="939">
        <f t="shared" si="3"/>
        <v>0</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95" t="s">
        <v>672</v>
      </c>
      <c r="B136" s="1096"/>
      <c r="C136" s="335"/>
      <c r="D136" s="336">
        <f>SUM(D124:D135)</f>
        <v>4833211</v>
      </c>
      <c r="E136" s="337">
        <f>SUM(E124:E135)</f>
        <v>0</v>
      </c>
      <c r="F136" s="338">
        <f>SUM(F124:F135)</f>
        <v>4833211</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70" t="s">
        <v>673</v>
      </c>
      <c r="B138" s="1170"/>
      <c r="C138" s="1171"/>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87"/>
      <c r="B141" s="1088"/>
      <c r="C141" s="1088"/>
      <c r="D141" s="1088"/>
      <c r="E141" s="1088"/>
      <c r="F141" s="1089"/>
      <c r="G141" s="325"/>
      <c r="H141" s="325"/>
      <c r="I141" s="325"/>
      <c r="J141" s="325"/>
      <c r="K141" s="325"/>
      <c r="L141" s="325"/>
      <c r="M141" s="325"/>
      <c r="N141" s="325"/>
      <c r="O141" s="325"/>
      <c r="P141" s="325"/>
      <c r="Q141" s="325"/>
    </row>
    <row r="142" spans="1:17" ht="30" customHeight="1">
      <c r="A142" s="1090"/>
      <c r="B142" s="1043"/>
      <c r="C142" s="1043"/>
      <c r="D142" s="1043"/>
      <c r="E142" s="1043"/>
      <c r="F142" s="1091"/>
      <c r="G142" s="325"/>
      <c r="H142" s="325"/>
      <c r="I142" s="325"/>
      <c r="J142" s="325"/>
      <c r="K142" s="325"/>
      <c r="L142" s="325"/>
      <c r="M142" s="325"/>
      <c r="N142" s="325"/>
      <c r="O142" s="325"/>
      <c r="P142" s="325"/>
      <c r="Q142" s="325"/>
    </row>
    <row r="143" spans="1:17" ht="30" customHeight="1">
      <c r="A143" s="1090"/>
      <c r="B143" s="1043"/>
      <c r="C143" s="1043"/>
      <c r="D143" s="1043"/>
      <c r="E143" s="1043"/>
      <c r="F143" s="1091"/>
      <c r="G143" s="325"/>
      <c r="H143" s="325"/>
      <c r="I143" s="325"/>
      <c r="J143" s="325"/>
      <c r="K143" s="325"/>
      <c r="L143" s="325"/>
      <c r="M143" s="325"/>
      <c r="N143" s="325"/>
      <c r="O143" s="325"/>
      <c r="P143" s="325"/>
      <c r="Q143" s="325"/>
    </row>
    <row r="144" spans="1:17" ht="30" customHeight="1">
      <c r="A144" s="1090"/>
      <c r="B144" s="1043"/>
      <c r="C144" s="1043"/>
      <c r="D144" s="1043"/>
      <c r="E144" s="1043"/>
      <c r="F144" s="1091"/>
      <c r="G144" s="325"/>
      <c r="H144" s="325"/>
      <c r="I144" s="325"/>
      <c r="J144" s="325"/>
      <c r="K144" s="325"/>
      <c r="L144" s="325"/>
      <c r="M144" s="325"/>
      <c r="N144" s="325"/>
      <c r="O144" s="325"/>
      <c r="P144" s="325"/>
      <c r="Q144" s="325"/>
    </row>
    <row r="145" spans="1:17" ht="30" customHeight="1">
      <c r="A145" s="1090"/>
      <c r="B145" s="1043"/>
      <c r="C145" s="1043"/>
      <c r="D145" s="1043"/>
      <c r="E145" s="1043"/>
      <c r="F145" s="1091"/>
      <c r="G145" s="325"/>
      <c r="H145" s="325"/>
      <c r="I145" s="325"/>
      <c r="J145" s="325"/>
      <c r="K145" s="325"/>
      <c r="L145" s="325"/>
      <c r="M145" s="325"/>
      <c r="N145" s="325"/>
      <c r="O145" s="325"/>
      <c r="P145" s="325"/>
      <c r="Q145" s="325"/>
    </row>
    <row r="146" spans="1:17" ht="30" customHeight="1">
      <c r="A146" s="1090"/>
      <c r="B146" s="1043"/>
      <c r="C146" s="1043"/>
      <c r="D146" s="1043"/>
      <c r="E146" s="1043"/>
      <c r="F146" s="1091"/>
      <c r="G146" s="325"/>
      <c r="H146" s="325"/>
      <c r="I146" s="325"/>
      <c r="J146" s="325"/>
      <c r="K146" s="325"/>
      <c r="L146" s="325"/>
      <c r="M146" s="325"/>
      <c r="N146" s="325"/>
      <c r="O146" s="325"/>
      <c r="P146" s="325"/>
      <c r="Q146" s="325"/>
    </row>
    <row r="147" spans="1:17" ht="30" customHeight="1" thickBot="1">
      <c r="A147" s="1092"/>
      <c r="B147" s="1093"/>
      <c r="C147" s="1093"/>
      <c r="D147" s="1093"/>
      <c r="E147" s="1093"/>
      <c r="F147" s="1094"/>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87"/>
      <c r="B150" s="1088"/>
      <c r="C150" s="1088"/>
      <c r="D150" s="1088"/>
      <c r="E150" s="1088"/>
      <c r="F150" s="1089"/>
      <c r="G150" s="325"/>
      <c r="H150" s="325"/>
      <c r="I150" s="325"/>
      <c r="J150" s="325"/>
      <c r="K150" s="325"/>
      <c r="L150" s="325"/>
      <c r="M150" s="325"/>
      <c r="N150" s="325"/>
      <c r="O150" s="325"/>
      <c r="P150" s="325"/>
      <c r="Q150" s="325"/>
    </row>
    <row r="151" spans="1:17" ht="30" customHeight="1">
      <c r="A151" s="1090"/>
      <c r="B151" s="1043"/>
      <c r="C151" s="1043"/>
      <c r="D151" s="1043"/>
      <c r="E151" s="1043"/>
      <c r="F151" s="1091"/>
      <c r="G151" s="325"/>
      <c r="H151" s="325"/>
      <c r="I151" s="325"/>
      <c r="J151" s="325"/>
      <c r="K151" s="325"/>
      <c r="L151" s="325"/>
      <c r="M151" s="325"/>
      <c r="N151" s="325"/>
      <c r="O151" s="325"/>
      <c r="P151" s="325"/>
      <c r="Q151" s="325"/>
    </row>
    <row r="152" spans="1:17" ht="30" customHeight="1">
      <c r="A152" s="1090"/>
      <c r="B152" s="1043"/>
      <c r="C152" s="1043"/>
      <c r="D152" s="1043"/>
      <c r="E152" s="1043"/>
      <c r="F152" s="1091"/>
      <c r="G152" s="325"/>
      <c r="H152" s="325"/>
      <c r="I152" s="325"/>
      <c r="J152" s="325"/>
      <c r="K152" s="325"/>
      <c r="L152" s="325"/>
      <c r="M152" s="325"/>
      <c r="N152" s="325"/>
      <c r="O152" s="325"/>
      <c r="P152" s="325"/>
      <c r="Q152" s="325"/>
    </row>
    <row r="153" spans="1:17" ht="30" customHeight="1">
      <c r="A153" s="1090"/>
      <c r="B153" s="1043"/>
      <c r="C153" s="1043"/>
      <c r="D153" s="1043"/>
      <c r="E153" s="1043"/>
      <c r="F153" s="1091"/>
      <c r="G153" s="325"/>
      <c r="H153" s="325"/>
      <c r="I153" s="325"/>
      <c r="J153" s="325"/>
      <c r="K153" s="325"/>
      <c r="L153" s="325"/>
      <c r="M153" s="325"/>
      <c r="N153" s="325"/>
      <c r="O153" s="325"/>
      <c r="P153" s="325"/>
      <c r="Q153" s="325"/>
    </row>
    <row r="154" spans="1:17" ht="30" customHeight="1">
      <c r="A154" s="1090"/>
      <c r="B154" s="1043"/>
      <c r="C154" s="1043"/>
      <c r="D154" s="1043"/>
      <c r="E154" s="1043"/>
      <c r="F154" s="1091"/>
      <c r="G154" s="325"/>
      <c r="H154" s="325"/>
      <c r="I154" s="325"/>
      <c r="J154" s="325"/>
      <c r="K154" s="325"/>
      <c r="L154" s="325"/>
      <c r="M154" s="325"/>
      <c r="N154" s="325"/>
      <c r="O154" s="325"/>
      <c r="P154" s="325"/>
      <c r="Q154" s="325"/>
    </row>
    <row r="155" spans="1:17" ht="30" customHeight="1">
      <c r="A155" s="1090"/>
      <c r="B155" s="1043"/>
      <c r="C155" s="1043"/>
      <c r="D155" s="1043"/>
      <c r="E155" s="1043"/>
      <c r="F155" s="1091"/>
      <c r="G155" s="325"/>
      <c r="H155" s="325"/>
      <c r="I155" s="325"/>
      <c r="J155" s="325"/>
      <c r="K155" s="325"/>
      <c r="L155" s="325"/>
      <c r="M155" s="325"/>
      <c r="N155" s="325"/>
      <c r="O155" s="325"/>
      <c r="P155" s="325"/>
      <c r="Q155" s="325"/>
    </row>
    <row r="156" spans="1:17" ht="30" customHeight="1" thickBot="1">
      <c r="A156" s="1092"/>
      <c r="B156" s="1093"/>
      <c r="C156" s="1093"/>
      <c r="D156" s="1093"/>
      <c r="E156" s="1093"/>
      <c r="F156" s="1094"/>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09375" defaultRowHeight="15.6"/>
  <cols>
    <col min="1" max="1" width="5.33203125" style="356" customWidth="1"/>
    <col min="2" max="2" width="84.44140625" style="356" customWidth="1"/>
    <col min="3" max="3" width="14.88671875" style="356" customWidth="1"/>
    <col min="4" max="4" width="14" style="356" customWidth="1"/>
    <col min="5" max="5" width="15.44140625" style="356" customWidth="1"/>
    <col min="6" max="6" width="9.109375" style="356"/>
    <col min="7" max="7" width="10.88671875" style="356" customWidth="1"/>
    <col min="8" max="16384" width="9.109375" style="356"/>
  </cols>
  <sheetData>
    <row r="1" spans="2:7" ht="25.8">
      <c r="B1" s="1143" t="s">
        <v>11</v>
      </c>
      <c r="C1" s="1143"/>
      <c r="D1" s="1143"/>
      <c r="E1" s="1143"/>
      <c r="F1" s="355"/>
      <c r="G1" s="355"/>
    </row>
    <row r="2" spans="2:7" ht="25.8">
      <c r="B2" s="1143" t="s">
        <v>785</v>
      </c>
      <c r="C2" s="1143"/>
      <c r="D2" s="1143"/>
      <c r="E2" s="1143"/>
      <c r="F2" s="355"/>
      <c r="G2" s="355"/>
    </row>
    <row r="3" spans="2:7" ht="21">
      <c r="B3" s="1129"/>
      <c r="C3" s="1129"/>
      <c r="D3" s="1129"/>
      <c r="E3" s="1129"/>
      <c r="F3" s="355"/>
      <c r="G3" s="355"/>
    </row>
    <row r="4" spans="2:7" ht="21.6" thickBot="1">
      <c r="B4" s="1268"/>
      <c r="C4" s="1268"/>
      <c r="D4" s="1268"/>
      <c r="E4" s="1268"/>
      <c r="F4" s="355"/>
      <c r="G4" s="355"/>
    </row>
    <row r="5" spans="2:7" ht="48" customHeight="1">
      <c r="B5" s="1122" t="s">
        <v>676</v>
      </c>
      <c r="C5" s="1248" t="s">
        <v>677</v>
      </c>
      <c r="D5" s="1249"/>
      <c r="E5" s="1250"/>
    </row>
    <row r="6" spans="2:7">
      <c r="B6" s="1123"/>
      <c r="C6" s="1109" t="s">
        <v>678</v>
      </c>
      <c r="D6" s="951" t="s">
        <v>679</v>
      </c>
      <c r="E6" s="952" t="s">
        <v>680</v>
      </c>
    </row>
    <row r="7" spans="2:7" ht="29.25" customHeight="1">
      <c r="B7" s="1124"/>
      <c r="C7" s="1110"/>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25" t="s">
        <v>685</v>
      </c>
      <c r="C13" s="1245" t="s">
        <v>677</v>
      </c>
      <c r="D13" s="1246"/>
      <c r="E13" s="1247"/>
    </row>
    <row r="14" spans="2:7">
      <c r="B14" s="1123"/>
      <c r="C14" s="1109" t="s">
        <v>678</v>
      </c>
      <c r="D14" s="965" t="s">
        <v>679</v>
      </c>
      <c r="E14" s="966" t="s">
        <v>680</v>
      </c>
    </row>
    <row r="15" spans="2:7">
      <c r="B15" s="1124"/>
      <c r="C15" s="1110"/>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2" thickBot="1">
      <c r="B22" s="357"/>
      <c r="C22" s="358"/>
      <c r="D22" s="358"/>
      <c r="E22" s="358"/>
    </row>
    <row r="23" spans="2:5" ht="34.35" customHeight="1">
      <c r="B23" s="1126" t="s">
        <v>691</v>
      </c>
      <c r="C23" s="1251" t="s">
        <v>677</v>
      </c>
      <c r="D23" s="1252"/>
      <c r="E23" s="1253"/>
    </row>
    <row r="24" spans="2:5">
      <c r="B24" s="1127"/>
      <c r="C24" s="1109" t="s">
        <v>678</v>
      </c>
      <c r="D24" s="951" t="s">
        <v>679</v>
      </c>
      <c r="E24" s="972" t="s">
        <v>680</v>
      </c>
    </row>
    <row r="25" spans="2:5">
      <c r="B25" s="1128"/>
      <c r="C25" s="1110"/>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 customHeight="1">
      <c r="B31" s="1117" t="s">
        <v>693</v>
      </c>
      <c r="C31" s="1245" t="s">
        <v>677</v>
      </c>
      <c r="D31" s="1246"/>
      <c r="E31" s="1254"/>
    </row>
    <row r="32" spans="2:5">
      <c r="B32" s="1118"/>
      <c r="C32" s="1109" t="s">
        <v>678</v>
      </c>
      <c r="D32" s="951" t="s">
        <v>679</v>
      </c>
      <c r="E32" s="972" t="s">
        <v>680</v>
      </c>
    </row>
    <row r="33" spans="2:7">
      <c r="B33" s="1119"/>
      <c r="C33" s="1110"/>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20" t="s">
        <v>696</v>
      </c>
      <c r="C42" s="1120"/>
      <c r="D42" s="1120"/>
      <c r="E42" s="1120"/>
    </row>
    <row r="43" spans="2:7">
      <c r="B43" s="1120"/>
      <c r="C43" s="1120"/>
      <c r="D43" s="1120"/>
      <c r="E43" s="1120"/>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72"/>
      <c r="D46" s="363"/>
      <c r="E46" s="363"/>
    </row>
    <row r="47" spans="2:7">
      <c r="B47" s="365" t="s">
        <v>698</v>
      </c>
      <c r="D47" s="363"/>
      <c r="E47" s="363"/>
      <c r="G47" s="1173"/>
    </row>
    <row r="48" spans="2:7">
      <c r="D48" s="363"/>
      <c r="E48" s="363"/>
    </row>
    <row r="49" spans="2:5" ht="15" customHeight="1">
      <c r="B49" s="1120"/>
      <c r="C49" s="1120"/>
      <c r="D49" s="1120"/>
      <c r="E49" s="1120"/>
    </row>
    <row r="50" spans="2:5">
      <c r="B50" s="1120"/>
      <c r="C50" s="1120"/>
      <c r="D50" s="1120"/>
      <c r="E50" s="1120"/>
    </row>
    <row r="51" spans="2:5">
      <c r="B51" s="1120"/>
      <c r="C51" s="1120"/>
      <c r="D51" s="1120"/>
      <c r="E51" s="1120"/>
    </row>
    <row r="52" spans="2:5" ht="21">
      <c r="B52" s="1129" t="str">
        <f>B1</f>
        <v>THE FLORIDA COLLEGE SYSTEM</v>
      </c>
      <c r="C52" s="1129"/>
      <c r="D52" s="1129"/>
      <c r="E52" s="1129"/>
    </row>
    <row r="53" spans="2:5" ht="21">
      <c r="B53" s="1129" t="str">
        <f>B2&amp;" , cont."</f>
        <v>FALL 2021-22 TUITION INCREASED BY 0% , cont.</v>
      </c>
      <c r="C53" s="1129"/>
      <c r="D53" s="1129"/>
      <c r="E53" s="1129"/>
    </row>
    <row r="54" spans="2:5" ht="21">
      <c r="B54" s="1129"/>
      <c r="C54" s="1129"/>
      <c r="D54" s="1129"/>
      <c r="E54" s="1129"/>
    </row>
    <row r="55" spans="2:5" ht="16.2" thickBot="1">
      <c r="B55" s="357"/>
      <c r="C55" s="359"/>
      <c r="D55" s="359"/>
      <c r="E55" s="359"/>
    </row>
    <row r="56" spans="2:5" ht="33" customHeight="1">
      <c r="B56" s="1112" t="s">
        <v>699</v>
      </c>
      <c r="C56" s="1251" t="s">
        <v>677</v>
      </c>
      <c r="D56" s="1252"/>
      <c r="E56" s="1253"/>
    </row>
    <row r="57" spans="2:5">
      <c r="B57" s="1113"/>
      <c r="C57" s="1109" t="s">
        <v>678</v>
      </c>
      <c r="D57" s="951" t="s">
        <v>679</v>
      </c>
      <c r="E57" s="972" t="s">
        <v>680</v>
      </c>
    </row>
    <row r="58" spans="2:5">
      <c r="B58" s="1114"/>
      <c r="C58" s="1110"/>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115" t="s">
        <v>702</v>
      </c>
      <c r="C63" s="1245" t="s">
        <v>677</v>
      </c>
      <c r="D63" s="1246"/>
      <c r="E63" s="1254"/>
    </row>
    <row r="64" spans="2:5">
      <c r="B64" s="1113"/>
      <c r="C64" s="1109" t="s">
        <v>678</v>
      </c>
      <c r="D64" s="951" t="s">
        <v>679</v>
      </c>
      <c r="E64" s="972" t="s">
        <v>680</v>
      </c>
    </row>
    <row r="65" spans="2:16">
      <c r="B65" s="1114"/>
      <c r="C65" s="1110"/>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2" thickBot="1">
      <c r="B71" s="357"/>
      <c r="C71" s="366"/>
      <c r="D71" s="366"/>
      <c r="E71" s="366"/>
    </row>
    <row r="72" spans="2:16" ht="32.25" customHeight="1">
      <c r="B72" s="1106" t="s">
        <v>705</v>
      </c>
      <c r="C72" s="1251" t="s">
        <v>706</v>
      </c>
      <c r="D72" s="1252"/>
      <c r="E72" s="1253"/>
    </row>
    <row r="73" spans="2:16">
      <c r="B73" s="1107"/>
      <c r="C73" s="1109" t="s">
        <v>678</v>
      </c>
      <c r="D73" s="951" t="s">
        <v>679</v>
      </c>
      <c r="E73" s="972" t="s">
        <v>680</v>
      </c>
    </row>
    <row r="74" spans="2:16">
      <c r="B74" s="1108"/>
      <c r="C74" s="1110"/>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21"/>
      <c r="G76" s="1121"/>
      <c r="H76" s="1121"/>
      <c r="I76" s="1121"/>
      <c r="J76" s="1121"/>
      <c r="K76" s="1121"/>
      <c r="L76" s="1121"/>
      <c r="M76" s="1121"/>
      <c r="N76" s="1121"/>
      <c r="O76" s="1121"/>
      <c r="P76" s="1121"/>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21"/>
      <c r="G78" s="1121"/>
      <c r="H78" s="1121"/>
      <c r="I78" s="1121"/>
      <c r="J78" s="1121"/>
      <c r="K78" s="1121"/>
      <c r="L78" s="1121"/>
      <c r="M78" s="1121"/>
      <c r="N78" s="1121"/>
      <c r="O78" s="1121"/>
      <c r="P78" s="1121"/>
    </row>
    <row r="79" spans="2:16" ht="15" customHeight="1">
      <c r="B79" s="360" t="s">
        <v>709</v>
      </c>
      <c r="C79" s="361"/>
      <c r="D79" s="361"/>
      <c r="E79" s="361"/>
    </row>
    <row r="80" spans="2:16" ht="15" customHeight="1">
      <c r="B80" s="360"/>
      <c r="C80" s="361"/>
      <c r="D80" s="361"/>
      <c r="E80" s="361"/>
    </row>
    <row r="81" spans="2:5" ht="30.6" customHeight="1">
      <c r="B81" s="1116" t="s">
        <v>710</v>
      </c>
      <c r="C81" s="1116"/>
      <c r="D81" s="1116"/>
      <c r="E81" s="1116"/>
    </row>
    <row r="83" spans="2:5" ht="15" customHeight="1"/>
    <row r="85" spans="2:5">
      <c r="B85" s="363"/>
      <c r="C85" s="1174"/>
      <c r="D85" s="1174"/>
      <c r="E85" s="1174"/>
    </row>
    <row r="86" spans="2:5">
      <c r="B86" s="363"/>
      <c r="C86" s="364"/>
      <c r="D86" s="364"/>
      <c r="E86" s="364"/>
    </row>
    <row r="87" spans="2:5">
      <c r="B87" s="363"/>
      <c r="C87" s="1172"/>
      <c r="D87" s="363"/>
      <c r="E87" s="363"/>
    </row>
    <row r="88" spans="2:5">
      <c r="B88" s="363"/>
      <c r="C88" s="1172"/>
      <c r="D88" s="363"/>
      <c r="E88" s="363"/>
    </row>
    <row r="89" spans="2:5">
      <c r="B89" s="363"/>
      <c r="C89" s="363"/>
      <c r="D89" s="363"/>
      <c r="E89" s="363"/>
    </row>
    <row r="90" spans="2:5">
      <c r="B90" s="363"/>
      <c r="C90" s="363"/>
      <c r="D90" s="363"/>
      <c r="E90" s="363"/>
    </row>
    <row r="91" spans="2:5">
      <c r="B91" s="1111"/>
      <c r="C91" s="1111"/>
      <c r="D91" s="1111"/>
      <c r="E91" s="1111"/>
    </row>
    <row r="92" spans="2:5">
      <c r="B92" s="1111"/>
      <c r="C92" s="1111"/>
      <c r="D92" s="1111"/>
      <c r="E92" s="1111"/>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4140625" defaultRowHeight="14.4"/>
  <cols>
    <col min="1" max="1" width="58.6640625" style="99" customWidth="1"/>
    <col min="2" max="2" width="8.44140625" style="99" customWidth="1"/>
    <col min="3" max="3" width="57.109375" style="99" customWidth="1"/>
    <col min="4" max="4" width="5" style="99" customWidth="1"/>
    <col min="5" max="16384" width="12.44140625" style="99"/>
  </cols>
  <sheetData>
    <row r="1" spans="1:21" s="103" customFormat="1" ht="25.8">
      <c r="A1" s="1143" t="s">
        <v>11</v>
      </c>
      <c r="B1" s="1143"/>
      <c r="C1" s="1143"/>
    </row>
    <row r="2" spans="1:21" s="103" customFormat="1" ht="21" customHeight="1" thickBot="1">
      <c r="A2" s="1143" t="s">
        <v>786</v>
      </c>
      <c r="B2" s="1143"/>
      <c r="C2" s="1143"/>
      <c r="D2" s="104"/>
      <c r="E2" s="104"/>
      <c r="F2" s="104"/>
      <c r="G2" s="104"/>
      <c r="H2" s="104"/>
      <c r="I2" s="104"/>
      <c r="J2" s="104"/>
      <c r="K2" s="104"/>
      <c r="L2" s="104"/>
      <c r="M2" s="104"/>
      <c r="N2" s="104"/>
      <c r="O2" s="104"/>
      <c r="P2" s="104"/>
      <c r="Q2" s="104"/>
      <c r="R2" s="104"/>
      <c r="S2" s="104"/>
      <c r="T2" s="104"/>
      <c r="U2" s="104"/>
    </row>
    <row r="3" spans="1:21" s="103" customFormat="1" ht="26.4" customHeight="1">
      <c r="A3" s="1267" t="s">
        <v>711</v>
      </c>
      <c r="B3" s="1255"/>
      <c r="C3" s="1256"/>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 customHeight="1">
      <c r="A7" s="1261" t="s">
        <v>716</v>
      </c>
      <c r="B7" s="1262"/>
      <c r="C7" s="1263"/>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 customHeight="1">
      <c r="A11" s="1261" t="s">
        <v>718</v>
      </c>
      <c r="B11" s="1262"/>
      <c r="C11" s="1263"/>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 customHeight="1">
      <c r="A14" s="1264" t="s">
        <v>722</v>
      </c>
      <c r="B14" s="1265"/>
      <c r="C14" s="1266"/>
      <c r="D14" s="104"/>
      <c r="E14" s="104"/>
      <c r="F14" s="104"/>
      <c r="G14" s="104"/>
      <c r="H14" s="104"/>
      <c r="I14" s="104"/>
      <c r="J14" s="104"/>
      <c r="K14" s="104"/>
      <c r="L14" s="104"/>
      <c r="M14" s="104"/>
      <c r="N14" s="104"/>
      <c r="O14" s="104"/>
      <c r="P14" s="104"/>
      <c r="Q14" s="104"/>
      <c r="R14" s="104"/>
      <c r="S14" s="104"/>
      <c r="T14" s="104"/>
      <c r="U14" s="104"/>
    </row>
    <row r="15" spans="1:21" s="103" customFormat="1" ht="27.9"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 customHeight="1">
      <c r="A17" s="1261" t="s">
        <v>724</v>
      </c>
      <c r="B17" s="1262"/>
      <c r="C17" s="1263"/>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 customHeight="1">
      <c r="A20" s="1261" t="s">
        <v>727</v>
      </c>
      <c r="B20" s="1262"/>
      <c r="C20" s="1263"/>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 customHeight="1">
      <c r="A23" s="1261" t="s">
        <v>728</v>
      </c>
      <c r="B23" s="1262"/>
      <c r="C23" s="1263"/>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 customHeight="1">
      <c r="A26" s="1261" t="s">
        <v>729</v>
      </c>
      <c r="B26" s="1262"/>
      <c r="C26" s="1263"/>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57" t="s">
        <v>730</v>
      </c>
      <c r="B30" s="1257"/>
      <c r="C30" s="1257"/>
    </row>
    <row r="31" spans="1:21" ht="14.4" customHeight="1">
      <c r="A31" s="1258"/>
      <c r="B31" s="1258"/>
      <c r="C31" s="1258"/>
    </row>
    <row r="32" spans="1:21" ht="31.35" customHeight="1">
      <c r="A32" s="1257" t="s">
        <v>731</v>
      </c>
      <c r="B32" s="1257"/>
      <c r="C32" s="1257"/>
    </row>
    <row r="33" spans="1:3" ht="14.4" customHeight="1">
      <c r="A33" s="1258"/>
      <c r="B33" s="1258"/>
      <c r="C33" s="1258"/>
    </row>
    <row r="34" spans="1:3" ht="30" customHeight="1">
      <c r="A34" s="1257" t="s">
        <v>732</v>
      </c>
      <c r="B34" s="1257"/>
      <c r="C34" s="1257"/>
    </row>
    <row r="35" spans="1:3" ht="14.4" customHeight="1">
      <c r="A35" s="1258"/>
      <c r="B35" s="1258"/>
      <c r="C35" s="1258"/>
    </row>
    <row r="36" spans="1:3" ht="15" customHeight="1">
      <c r="A36" s="1259" t="s">
        <v>733</v>
      </c>
      <c r="B36" s="1258"/>
      <c r="C36" s="1258"/>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8671875" defaultRowHeight="13.2"/>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topLeftCell="A13" zoomScale="70" zoomScaleNormal="70" zoomScalePageLayoutView="70" workbookViewId="0"/>
  </sheetViews>
  <sheetFormatPr defaultColWidth="8.88671875" defaultRowHeight="13.2"/>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787</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799999999999997">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144780</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zoomScaleNormal="100" zoomScalePageLayoutView="80" workbookViewId="0">
      <selection sqref="A1:D1"/>
    </sheetView>
  </sheetViews>
  <sheetFormatPr defaultColWidth="8.88671875" defaultRowHeight="21"/>
  <cols>
    <col min="1" max="1" width="54.6640625" style="20" customWidth="1"/>
    <col min="2" max="2" width="27.44140625" style="20" customWidth="1"/>
    <col min="3" max="3" width="24.6640625" style="20" customWidth="1"/>
    <col min="4" max="4" width="26" style="20" bestFit="1" customWidth="1"/>
    <col min="5" max="5" width="23.44140625" style="20" customWidth="1"/>
    <col min="6" max="6" width="21.88671875" style="20" customWidth="1"/>
    <col min="7" max="7" width="16.33203125" style="20" customWidth="1"/>
    <col min="8" max="8" width="13.44140625" style="20" bestFit="1" customWidth="1"/>
    <col min="9" max="9" width="14.33203125" style="20" customWidth="1"/>
    <col min="10" max="10" width="13.44140625" style="20" bestFit="1" customWidth="1"/>
    <col min="11" max="11" width="17.88671875" style="20" bestFit="1" customWidth="1"/>
    <col min="12" max="12" width="13.6640625" style="20" customWidth="1"/>
    <col min="13" max="13" width="13.44140625" style="20" bestFit="1" customWidth="1"/>
    <col min="14" max="14" width="12.109375" style="20" bestFit="1" customWidth="1"/>
    <col min="15" max="15" width="13.33203125" style="20" customWidth="1"/>
    <col min="16" max="16" width="9.109375" style="20" bestFit="1" customWidth="1"/>
    <col min="17" max="17" width="12.109375" style="20" bestFit="1" customWidth="1"/>
    <col min="18" max="18" width="13.44140625" style="20" customWidth="1"/>
    <col min="19" max="19" width="11.6640625" style="20" bestFit="1" customWidth="1"/>
    <col min="20" max="20" width="21.44140625" style="20" customWidth="1"/>
    <col min="21" max="21" width="8.88671875" style="20"/>
    <col min="22" max="22" width="12.109375" style="20" bestFit="1" customWidth="1"/>
    <col min="23" max="23" width="13.88671875" style="20" customWidth="1"/>
    <col min="24" max="24" width="9.33203125" style="20" bestFit="1" customWidth="1"/>
    <col min="25" max="25" width="2.44140625" style="20" customWidth="1"/>
    <col min="26" max="26" width="12.109375" style="20" bestFit="1" customWidth="1"/>
    <col min="27" max="27" width="15.33203125" style="20" customWidth="1"/>
    <col min="28" max="28" width="11.88671875" style="20" bestFit="1" customWidth="1"/>
    <col min="29" max="29" width="6.33203125" style="20" customWidth="1"/>
    <col min="30" max="30" width="64.88671875" style="20" customWidth="1"/>
    <col min="31" max="31" width="13.44140625" style="20" customWidth="1"/>
    <col min="32" max="32" width="14.6640625" style="20" customWidth="1"/>
    <col min="33" max="33" width="18" style="20" customWidth="1"/>
    <col min="34" max="34" width="4.6640625" style="20" customWidth="1"/>
    <col min="35" max="35" width="21.44140625" style="20" customWidth="1"/>
    <col min="36" max="39" width="8.88671875" style="20"/>
    <col min="40" max="40" width="41.44140625" style="20" customWidth="1"/>
    <col min="41" max="41" width="19.109375" style="20" customWidth="1"/>
    <col min="42" max="42" width="2.6640625" style="20" customWidth="1"/>
    <col min="43" max="44" width="20.109375" style="20" customWidth="1"/>
    <col min="45" max="16384" width="8.88671875" style="20"/>
  </cols>
  <sheetData>
    <row r="1" spans="1:10" ht="25.35" customHeight="1">
      <c r="A1" s="1275" t="s">
        <v>14</v>
      </c>
      <c r="B1" s="1275"/>
      <c r="C1" s="1275"/>
      <c r="D1" s="1275"/>
      <c r="E1" s="18"/>
      <c r="F1" s="19"/>
    </row>
    <row r="2" spans="1:10" ht="33.6" customHeight="1" thickBot="1">
      <c r="A2" s="1282" t="s">
        <v>15</v>
      </c>
      <c r="B2" s="1282"/>
      <c r="C2" s="1282"/>
      <c r="D2" s="1282"/>
      <c r="E2" s="19"/>
    </row>
    <row r="3" spans="1:10" ht="25.35" customHeight="1" thickBot="1">
      <c r="A3" s="77"/>
      <c r="B3" s="78" t="s">
        <v>749</v>
      </c>
      <c r="C3" s="79"/>
      <c r="D3" s="88"/>
      <c r="E3" s="87"/>
      <c r="F3" s="25"/>
    </row>
    <row r="4" spans="1:10" ht="25.35" customHeight="1" thickBot="1">
      <c r="A4" s="77">
        <v>1</v>
      </c>
      <c r="B4" s="64">
        <v>2</v>
      </c>
      <c r="C4" s="64">
        <v>3</v>
      </c>
      <c r="D4" s="64">
        <v>4</v>
      </c>
      <c r="E4" s="68"/>
      <c r="F4" s="25"/>
    </row>
    <row r="5" spans="1:10" ht="44.1" customHeight="1">
      <c r="A5" s="771" t="s">
        <v>16</v>
      </c>
      <c r="B5" s="1285" t="s">
        <v>788</v>
      </c>
      <c r="C5" s="1286"/>
      <c r="D5" s="1287"/>
      <c r="E5" s="732"/>
      <c r="F5" s="22"/>
    </row>
    <row r="6" spans="1:10" ht="89.1" customHeight="1" thickBot="1">
      <c r="A6" s="528" t="s">
        <v>17</v>
      </c>
      <c r="B6" s="76" t="s">
        <v>18</v>
      </c>
      <c r="C6" s="92" t="s">
        <v>19</v>
      </c>
      <c r="D6" s="91" t="s">
        <v>20</v>
      </c>
      <c r="E6" s="25"/>
      <c r="F6" s="22"/>
    </row>
    <row r="7" spans="1:10" ht="25.35" customHeight="1">
      <c r="A7" s="527" t="s">
        <v>21</v>
      </c>
      <c r="B7" s="1179">
        <v>37906780</v>
      </c>
      <c r="C7" s="1180">
        <v>7485794</v>
      </c>
      <c r="D7" s="98">
        <f t="shared" ref="D7:D34" si="0">SUM(B7:C7)</f>
        <v>45392574</v>
      </c>
      <c r="E7" s="561"/>
      <c r="F7" s="562"/>
      <c r="G7" s="59"/>
      <c r="I7" s="59"/>
      <c r="J7" s="59"/>
    </row>
    <row r="8" spans="1:10" ht="25.35" customHeight="1">
      <c r="A8" s="504" t="s">
        <v>22</v>
      </c>
      <c r="B8" s="1181">
        <v>77191852</v>
      </c>
      <c r="C8" s="1182">
        <v>14953668</v>
      </c>
      <c r="D8" s="89">
        <f t="shared" si="0"/>
        <v>92145520</v>
      </c>
      <c r="E8" s="532"/>
      <c r="F8" s="59"/>
      <c r="G8" s="59"/>
      <c r="I8" s="59"/>
      <c r="J8" s="59"/>
    </row>
    <row r="9" spans="1:10" ht="25.35" customHeight="1">
      <c r="A9" s="504" t="s">
        <v>23</v>
      </c>
      <c r="B9" s="1181">
        <v>25137727</v>
      </c>
      <c r="C9" s="1182">
        <v>4147257</v>
      </c>
      <c r="D9" s="89">
        <f t="shared" si="0"/>
        <v>29284984</v>
      </c>
      <c r="E9" s="532"/>
      <c r="F9" s="59"/>
      <c r="G9" s="59"/>
      <c r="I9" s="59"/>
      <c r="J9" s="59"/>
    </row>
    <row r="10" spans="1:10" ht="25.35" customHeight="1">
      <c r="A10" s="504" t="s">
        <v>24</v>
      </c>
      <c r="B10" s="1181">
        <v>10122783</v>
      </c>
      <c r="C10" s="1182">
        <v>2430298</v>
      </c>
      <c r="D10" s="89">
        <f t="shared" si="0"/>
        <v>12553081</v>
      </c>
      <c r="E10" s="532"/>
      <c r="F10" s="59"/>
      <c r="G10" s="59"/>
      <c r="I10" s="59"/>
      <c r="J10" s="59"/>
    </row>
    <row r="11" spans="1:10" ht="25.35" customHeight="1">
      <c r="A11" s="504" t="s">
        <v>25</v>
      </c>
      <c r="B11" s="1181">
        <v>43084116</v>
      </c>
      <c r="C11" s="1182">
        <v>9117159</v>
      </c>
      <c r="D11" s="89">
        <f t="shared" si="0"/>
        <v>52201275</v>
      </c>
      <c r="E11" s="532"/>
      <c r="F11" s="59"/>
      <c r="G11" s="59"/>
      <c r="I11" s="59"/>
      <c r="J11" s="59"/>
    </row>
    <row r="12" spans="1:10" ht="25.35" customHeight="1">
      <c r="A12" s="504" t="s">
        <v>26</v>
      </c>
      <c r="B12" s="1181">
        <v>31271582</v>
      </c>
      <c r="C12" s="1182">
        <v>5649896</v>
      </c>
      <c r="D12" s="89">
        <f t="shared" si="0"/>
        <v>36921478</v>
      </c>
      <c r="E12" s="532"/>
      <c r="F12" s="59"/>
      <c r="G12" s="59"/>
      <c r="I12" s="59"/>
      <c r="J12" s="59"/>
    </row>
    <row r="13" spans="1:10" ht="25.35" customHeight="1">
      <c r="A13" s="504" t="s">
        <v>27</v>
      </c>
      <c r="B13" s="1181">
        <v>65269763</v>
      </c>
      <c r="C13" s="1182">
        <v>13606923</v>
      </c>
      <c r="D13" s="89">
        <f t="shared" si="0"/>
        <v>78876686</v>
      </c>
      <c r="E13" s="532"/>
      <c r="F13" s="59"/>
      <c r="G13" s="59"/>
      <c r="I13" s="59"/>
      <c r="J13" s="59"/>
    </row>
    <row r="14" spans="1:10" ht="25.35" customHeight="1">
      <c r="A14" s="504" t="s">
        <v>28</v>
      </c>
      <c r="B14" s="1181">
        <v>7306183</v>
      </c>
      <c r="C14" s="1182">
        <v>1168674</v>
      </c>
      <c r="D14" s="89">
        <f t="shared" si="0"/>
        <v>8474857</v>
      </c>
      <c r="E14" s="532"/>
      <c r="F14" s="59"/>
      <c r="G14" s="59"/>
      <c r="I14" s="59"/>
      <c r="J14" s="59"/>
    </row>
    <row r="15" spans="1:10" ht="25.35" customHeight="1">
      <c r="A15" s="504" t="s">
        <v>29</v>
      </c>
      <c r="B15" s="1181">
        <v>20724248</v>
      </c>
      <c r="C15" s="1182">
        <v>3791300</v>
      </c>
      <c r="D15" s="89">
        <f t="shared" si="0"/>
        <v>24515548</v>
      </c>
      <c r="E15" s="532"/>
      <c r="F15" s="59"/>
      <c r="G15" s="59"/>
      <c r="I15" s="59"/>
      <c r="J15" s="59"/>
    </row>
    <row r="16" spans="1:10" ht="25.35" customHeight="1">
      <c r="A16" s="504" t="s">
        <v>30</v>
      </c>
      <c r="B16" s="1181">
        <v>61643784</v>
      </c>
      <c r="C16" s="1182">
        <v>9784781</v>
      </c>
      <c r="D16" s="89">
        <f t="shared" si="0"/>
        <v>71428565</v>
      </c>
      <c r="E16" s="532"/>
      <c r="F16" s="59"/>
      <c r="G16" s="59"/>
      <c r="I16" s="59"/>
      <c r="J16" s="59"/>
    </row>
    <row r="17" spans="1:10" ht="25.35" customHeight="1">
      <c r="A17" s="504" t="s">
        <v>31</v>
      </c>
      <c r="B17" s="1181">
        <v>43222200</v>
      </c>
      <c r="C17" s="1182">
        <v>8200771</v>
      </c>
      <c r="D17" s="89">
        <f t="shared" si="0"/>
        <v>51422971</v>
      </c>
      <c r="E17" s="532"/>
      <c r="F17" s="59"/>
      <c r="G17" s="59"/>
      <c r="I17" s="59"/>
      <c r="J17" s="59"/>
    </row>
    <row r="18" spans="1:10" ht="25.35" customHeight="1">
      <c r="A18" s="504" t="s">
        <v>32</v>
      </c>
      <c r="B18" s="1181">
        <v>12343150</v>
      </c>
      <c r="C18" s="1182">
        <v>2397283</v>
      </c>
      <c r="D18" s="89">
        <f t="shared" si="0"/>
        <v>14740433</v>
      </c>
      <c r="E18" s="532"/>
      <c r="F18" s="59"/>
      <c r="G18" s="59"/>
      <c r="I18" s="59"/>
      <c r="J18" s="59"/>
    </row>
    <row r="19" spans="1:10" ht="25.35" customHeight="1">
      <c r="A19" s="504" t="s">
        <v>33</v>
      </c>
      <c r="B19" s="1181">
        <v>13071677</v>
      </c>
      <c r="C19" s="1182">
        <v>2317578</v>
      </c>
      <c r="D19" s="89">
        <f t="shared" si="0"/>
        <v>15389255</v>
      </c>
      <c r="E19" s="532"/>
      <c r="F19" s="59"/>
      <c r="G19" s="59"/>
      <c r="I19" s="59"/>
      <c r="J19" s="59"/>
    </row>
    <row r="20" spans="1:10" ht="25.35" customHeight="1">
      <c r="A20" s="504" t="s">
        <v>34</v>
      </c>
      <c r="B20" s="1181">
        <v>22363091</v>
      </c>
      <c r="C20" s="1182">
        <v>3901568</v>
      </c>
      <c r="D20" s="89">
        <f t="shared" si="0"/>
        <v>26264659</v>
      </c>
      <c r="E20" s="532"/>
      <c r="F20" s="59"/>
      <c r="G20" s="59"/>
      <c r="I20" s="59"/>
      <c r="J20" s="59"/>
    </row>
    <row r="21" spans="1:10" ht="25.35" customHeight="1">
      <c r="A21" s="504" t="s">
        <v>35</v>
      </c>
      <c r="B21" s="1181">
        <v>148245620</v>
      </c>
      <c r="C21" s="1182">
        <v>30660327</v>
      </c>
      <c r="D21" s="89">
        <f t="shared" si="0"/>
        <v>178905947</v>
      </c>
      <c r="E21" s="532"/>
      <c r="F21" s="59"/>
      <c r="G21" s="59"/>
      <c r="I21" s="59"/>
      <c r="J21" s="59"/>
    </row>
    <row r="22" spans="1:10" ht="25.35" customHeight="1">
      <c r="A22" s="504" t="s">
        <v>36</v>
      </c>
      <c r="B22" s="1181">
        <v>6918250</v>
      </c>
      <c r="C22" s="1182">
        <v>1263365</v>
      </c>
      <c r="D22" s="89">
        <f t="shared" si="0"/>
        <v>8181615</v>
      </c>
      <c r="E22" s="532"/>
      <c r="F22" s="59"/>
      <c r="G22" s="59"/>
      <c r="I22" s="59"/>
      <c r="J22" s="59"/>
    </row>
    <row r="23" spans="1:10" ht="25.35" customHeight="1">
      <c r="A23" s="504" t="s">
        <v>37</v>
      </c>
      <c r="B23" s="1181">
        <v>17140914</v>
      </c>
      <c r="C23" s="1182">
        <v>3384175</v>
      </c>
      <c r="D23" s="89">
        <f t="shared" si="0"/>
        <v>20525089</v>
      </c>
      <c r="E23" s="532"/>
      <c r="F23" s="59"/>
      <c r="G23" s="59"/>
      <c r="I23" s="59"/>
      <c r="J23" s="59"/>
    </row>
    <row r="24" spans="1:10" ht="25.35" customHeight="1">
      <c r="A24" s="504" t="s">
        <v>38</v>
      </c>
      <c r="B24" s="1181">
        <v>58017036</v>
      </c>
      <c r="C24" s="1182">
        <v>9949475</v>
      </c>
      <c r="D24" s="89">
        <f t="shared" si="0"/>
        <v>67966511</v>
      </c>
      <c r="E24" s="532"/>
      <c r="F24" s="59"/>
      <c r="G24" s="59"/>
      <c r="I24" s="59"/>
      <c r="J24" s="59"/>
    </row>
    <row r="25" spans="1:10" ht="25.35" customHeight="1">
      <c r="A25" s="504" t="s">
        <v>39</v>
      </c>
      <c r="B25" s="1181">
        <v>33552231</v>
      </c>
      <c r="C25" s="1182">
        <v>4621140</v>
      </c>
      <c r="D25" s="89">
        <f t="shared" si="0"/>
        <v>38173371</v>
      </c>
      <c r="E25" s="532"/>
      <c r="F25" s="59"/>
      <c r="G25" s="59"/>
      <c r="I25" s="59"/>
      <c r="J25" s="59"/>
    </row>
    <row r="26" spans="1:10" ht="25.35" customHeight="1">
      <c r="A26" s="504" t="s">
        <v>40</v>
      </c>
      <c r="B26" s="1181">
        <v>32146954</v>
      </c>
      <c r="C26" s="1182">
        <v>6062173</v>
      </c>
      <c r="D26" s="89">
        <f t="shared" si="0"/>
        <v>38209127</v>
      </c>
      <c r="E26" s="532"/>
      <c r="F26" s="59"/>
      <c r="G26" s="59"/>
      <c r="I26" s="59"/>
      <c r="J26" s="59"/>
    </row>
    <row r="27" spans="1:10" ht="25.35" customHeight="1">
      <c r="A27" s="504" t="s">
        <v>41</v>
      </c>
      <c r="B27" s="1181">
        <v>34006344</v>
      </c>
      <c r="C27" s="1182">
        <v>4660748</v>
      </c>
      <c r="D27" s="89">
        <f t="shared" si="0"/>
        <v>38667092</v>
      </c>
      <c r="E27" s="532"/>
      <c r="F27" s="59"/>
      <c r="G27" s="59"/>
      <c r="I27" s="59"/>
      <c r="J27" s="59"/>
    </row>
    <row r="28" spans="1:10" ht="25.35" customHeight="1">
      <c r="A28" s="504" t="s">
        <v>42</v>
      </c>
      <c r="B28" s="1181">
        <v>21776932</v>
      </c>
      <c r="C28" s="1182">
        <v>3236588</v>
      </c>
      <c r="D28" s="89">
        <f t="shared" si="0"/>
        <v>25013520</v>
      </c>
      <c r="E28" s="532"/>
      <c r="F28" s="59"/>
      <c r="G28" s="59"/>
      <c r="I28" s="59"/>
      <c r="J28" s="59"/>
    </row>
    <row r="29" spans="1:10" ht="25.35" customHeight="1">
      <c r="A29" s="504" t="s">
        <v>43</v>
      </c>
      <c r="B29" s="1181">
        <v>66706554</v>
      </c>
      <c r="C29" s="1182">
        <v>12104813</v>
      </c>
      <c r="D29" s="89">
        <f t="shared" si="0"/>
        <v>78811367</v>
      </c>
      <c r="E29" s="532"/>
      <c r="F29" s="59"/>
      <c r="G29" s="59"/>
      <c r="I29" s="59"/>
      <c r="J29" s="59"/>
    </row>
    <row r="30" spans="1:10" ht="25.35" customHeight="1">
      <c r="A30" s="504" t="s">
        <v>44</v>
      </c>
      <c r="B30" s="1181">
        <v>38518774</v>
      </c>
      <c r="C30" s="1182">
        <v>5933828</v>
      </c>
      <c r="D30" s="89">
        <f t="shared" si="0"/>
        <v>44452602</v>
      </c>
      <c r="E30" s="532"/>
      <c r="F30" s="59"/>
      <c r="G30" s="59"/>
      <c r="I30" s="59"/>
      <c r="J30" s="59"/>
    </row>
    <row r="31" spans="1:10" ht="25.35" customHeight="1">
      <c r="A31" s="504" t="s">
        <v>45</v>
      </c>
      <c r="B31" s="1181">
        <v>40112438</v>
      </c>
      <c r="C31" s="1182">
        <v>6458496</v>
      </c>
      <c r="D31" s="89">
        <f t="shared" si="0"/>
        <v>46570934</v>
      </c>
      <c r="E31" s="532"/>
      <c r="F31" s="59"/>
      <c r="G31" s="59"/>
      <c r="I31" s="59"/>
      <c r="J31" s="59"/>
    </row>
    <row r="32" spans="1:10" ht="25.35" customHeight="1">
      <c r="A32" s="504" t="s">
        <v>46</v>
      </c>
      <c r="B32" s="1181">
        <v>17437031</v>
      </c>
      <c r="C32" s="1182">
        <v>2799758</v>
      </c>
      <c r="D32" s="89">
        <f t="shared" si="0"/>
        <v>20236789</v>
      </c>
      <c r="E32" s="532"/>
      <c r="F32" s="59"/>
      <c r="G32" s="59"/>
      <c r="I32" s="59" t="s">
        <v>47</v>
      </c>
      <c r="J32" s="59"/>
    </row>
    <row r="33" spans="1:21" ht="25.35" customHeight="1">
      <c r="A33" s="504" t="s">
        <v>48</v>
      </c>
      <c r="B33" s="1181">
        <v>29269153</v>
      </c>
      <c r="C33" s="1182">
        <v>5576841</v>
      </c>
      <c r="D33" s="89">
        <f t="shared" si="0"/>
        <v>34845994</v>
      </c>
      <c r="E33" s="532"/>
      <c r="F33" s="59"/>
      <c r="G33" s="59"/>
      <c r="I33" s="532"/>
      <c r="J33" s="59"/>
      <c r="K33" s="532"/>
    </row>
    <row r="34" spans="1:21" ht="25.35" customHeight="1">
      <c r="A34" s="505" t="s">
        <v>49</v>
      </c>
      <c r="B34" s="1181">
        <v>84933611</v>
      </c>
      <c r="C34" s="1182">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309" t="s">
        <v>51</v>
      </c>
      <c r="B36" s="1309"/>
      <c r="C36" s="1309"/>
      <c r="D36" s="1309"/>
      <c r="E36" s="611"/>
      <c r="F36" s="24"/>
      <c r="K36" s="532"/>
    </row>
    <row r="37" spans="1:21" ht="44.4" customHeight="1">
      <c r="A37" s="1308" t="s">
        <v>750</v>
      </c>
      <c r="B37" s="1308"/>
      <c r="C37" s="1308"/>
      <c r="D37" s="1308"/>
      <c r="E37" s="610"/>
      <c r="F37" s="24"/>
      <c r="K37" s="532"/>
    </row>
    <row r="38" spans="1:21" ht="26.4"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751</v>
      </c>
      <c r="B40" s="1175" t="s">
        <v>761</v>
      </c>
      <c r="C40" s="1176"/>
      <c r="D40" s="1176"/>
      <c r="E40" s="1177"/>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87" t="str">
        <f>A10</f>
        <v>Chipola College</v>
      </c>
      <c r="B43" s="791" t="s">
        <v>56</v>
      </c>
      <c r="C43" s="792">
        <v>200000</v>
      </c>
      <c r="D43" s="792"/>
      <c r="E43" s="793">
        <f t="shared" ref="E43:E56" si="1">C43+D43</f>
        <v>200000</v>
      </c>
    </row>
    <row r="44" spans="1:21" ht="42">
      <c r="A44" s="1188" t="str">
        <f>A11</f>
        <v>Daytona State College</v>
      </c>
      <c r="B44" s="794" t="s">
        <v>57</v>
      </c>
      <c r="C44" s="792">
        <v>500000</v>
      </c>
      <c r="D44" s="792"/>
      <c r="E44" s="793">
        <f t="shared" si="1"/>
        <v>500000</v>
      </c>
      <c r="H44" s="24"/>
    </row>
    <row r="45" spans="1:21" ht="43.35" customHeight="1">
      <c r="A45" s="1186" t="s">
        <v>25</v>
      </c>
      <c r="B45" s="794" t="s">
        <v>58</v>
      </c>
      <c r="C45" s="792"/>
      <c r="D45" s="792">
        <v>200000</v>
      </c>
      <c r="E45" s="793">
        <f t="shared" si="1"/>
        <v>200000</v>
      </c>
      <c r="H45" s="24"/>
    </row>
    <row r="46" spans="1:21" ht="62.4" customHeight="1">
      <c r="A46" s="1186" t="s">
        <v>30</v>
      </c>
      <c r="B46" s="794" t="s">
        <v>59</v>
      </c>
      <c r="C46" s="792">
        <v>2500000</v>
      </c>
      <c r="D46" s="792"/>
      <c r="E46" s="793">
        <f t="shared" si="1"/>
        <v>2500000</v>
      </c>
      <c r="H46" s="24"/>
    </row>
    <row r="47" spans="1:21">
      <c r="A47" s="1186" t="str">
        <f>A25</f>
        <v>Pasco-Hernando State College</v>
      </c>
      <c r="B47" s="794" t="s">
        <v>61</v>
      </c>
      <c r="C47" s="792">
        <v>2306271</v>
      </c>
      <c r="D47" s="792"/>
      <c r="E47" s="793">
        <f>C47+D47</f>
        <v>2306271</v>
      </c>
      <c r="H47" s="24"/>
    </row>
    <row r="48" spans="1:21" ht="63">
      <c r="A48" s="1186" t="s">
        <v>39</v>
      </c>
      <c r="B48" s="1189" t="s">
        <v>754</v>
      </c>
      <c r="C48" s="1184"/>
      <c r="D48" s="1184">
        <v>1000000</v>
      </c>
      <c r="E48" s="793">
        <f t="shared" ref="E48:E51" si="2">C48+D48</f>
        <v>1000000</v>
      </c>
      <c r="H48" s="24"/>
    </row>
    <row r="49" spans="1:8" ht="42">
      <c r="A49" s="1190" t="s">
        <v>43</v>
      </c>
      <c r="B49" s="794" t="s">
        <v>755</v>
      </c>
      <c r="C49" s="792"/>
      <c r="D49" s="792">
        <v>510000</v>
      </c>
      <c r="E49" s="793">
        <f t="shared" si="2"/>
        <v>510000</v>
      </c>
      <c r="H49" s="24"/>
    </row>
    <row r="50" spans="1:8" ht="42">
      <c r="A50" s="1190" t="s">
        <v>43</v>
      </c>
      <c r="B50" s="794" t="s">
        <v>756</v>
      </c>
      <c r="C50" s="792"/>
      <c r="D50" s="792">
        <v>674484</v>
      </c>
      <c r="E50" s="793">
        <f t="shared" si="2"/>
        <v>674484</v>
      </c>
      <c r="H50" s="24"/>
    </row>
    <row r="51" spans="1:8" ht="42">
      <c r="A51" s="1190" t="s">
        <v>759</v>
      </c>
      <c r="B51" s="794" t="s">
        <v>757</v>
      </c>
      <c r="C51" s="792"/>
      <c r="D51" s="792">
        <v>250000</v>
      </c>
      <c r="E51" s="793">
        <f t="shared" si="2"/>
        <v>250000</v>
      </c>
      <c r="H51" s="24"/>
    </row>
    <row r="52" spans="1:8" ht="62.4" customHeight="1">
      <c r="A52" s="1190" t="s">
        <v>46</v>
      </c>
      <c r="B52" s="744" t="s">
        <v>738</v>
      </c>
      <c r="C52" s="745"/>
      <c r="D52" s="745">
        <v>1000000</v>
      </c>
      <c r="E52" s="793">
        <f t="shared" si="1"/>
        <v>1000000</v>
      </c>
      <c r="H52" s="24"/>
    </row>
    <row r="53" spans="1:8" ht="62.4" customHeight="1">
      <c r="A53" s="1190" t="s">
        <v>760</v>
      </c>
      <c r="B53" s="1183" t="s">
        <v>60</v>
      </c>
      <c r="C53" s="1184"/>
      <c r="D53" s="1184">
        <v>250000</v>
      </c>
      <c r="E53" s="1185">
        <f t="shared" si="1"/>
        <v>250000</v>
      </c>
      <c r="H53" s="24"/>
    </row>
    <row r="54" spans="1:8" ht="86.25" customHeight="1" thickBot="1">
      <c r="A54" s="1190" t="s">
        <v>62</v>
      </c>
      <c r="B54" s="795" t="s">
        <v>63</v>
      </c>
      <c r="C54" s="796"/>
      <c r="D54" s="796">
        <v>50000</v>
      </c>
      <c r="E54" s="793">
        <f t="shared" si="1"/>
        <v>50000</v>
      </c>
      <c r="H54" s="24"/>
    </row>
    <row r="55" spans="1:8" ht="86.25" customHeight="1" thickBot="1">
      <c r="A55" s="1190" t="s">
        <v>62</v>
      </c>
      <c r="B55" s="734" t="s">
        <v>64</v>
      </c>
      <c r="C55" s="735"/>
      <c r="D55" s="735">
        <v>500000</v>
      </c>
      <c r="E55" s="1192">
        <f t="shared" si="1"/>
        <v>500000</v>
      </c>
      <c r="H55" s="24"/>
    </row>
    <row r="56" spans="1:8" ht="86.25" customHeight="1" thickBot="1">
      <c r="A56" s="1191" t="s">
        <v>49</v>
      </c>
      <c r="B56" s="734" t="s">
        <v>758</v>
      </c>
      <c r="C56" s="735"/>
      <c r="D56" s="735">
        <v>1000000</v>
      </c>
      <c r="E56" s="1193">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743</v>
      </c>
      <c r="B61" s="508" t="str">
        <f>B3</f>
        <v>Date Updated:   05.5.21    BY:  EN</v>
      </c>
      <c r="C61" s="53" t="s">
        <v>10</v>
      </c>
      <c r="D61" s="53"/>
      <c r="F61" s="24"/>
      <c r="G61" s="24"/>
      <c r="H61" s="24"/>
    </row>
    <row r="62" spans="1:8" ht="45" customHeight="1" thickBot="1">
      <c r="A62" s="1301" t="s">
        <v>762</v>
      </c>
      <c r="B62" s="1302"/>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 customHeight="1" thickBot="1">
      <c r="A69" s="47" t="s">
        <v>752</v>
      </c>
      <c r="B69" s="1305" t="str">
        <f>B3</f>
        <v>Date Updated:   05.5.21    BY:  EN</v>
      </c>
      <c r="C69" s="1306"/>
      <c r="D69" s="1306"/>
      <c r="E69" s="1307"/>
      <c r="F69" s="21"/>
      <c r="G69" s="53"/>
      <c r="H69" s="24"/>
    </row>
    <row r="70" spans="1:13" ht="87.6" customHeight="1" thickBot="1">
      <c r="A70" s="50" t="s">
        <v>17</v>
      </c>
      <c r="B70" s="30" t="s">
        <v>753</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283" t="s">
        <v>767</v>
      </c>
      <c r="B102" s="1283"/>
      <c r="C102" s="1283"/>
      <c r="D102" s="1283"/>
      <c r="E102" s="1283"/>
      <c r="F102" s="1283"/>
      <c r="G102" s="1283"/>
      <c r="H102" s="1283"/>
      <c r="I102" s="1283"/>
      <c r="J102" s="1283"/>
      <c r="K102" s="1283"/>
      <c r="L102" s="1283"/>
      <c r="M102" s="1283"/>
      <c r="N102" s="1283"/>
      <c r="O102" s="1283"/>
      <c r="P102" s="1283"/>
      <c r="Q102" s="1283"/>
      <c r="R102" s="1283"/>
    </row>
    <row r="103" spans="1:54" ht="20.100000000000001" customHeight="1">
      <c r="A103" s="1281" t="s">
        <v>72</v>
      </c>
      <c r="B103" s="1281"/>
      <c r="C103" s="1281"/>
      <c r="D103" s="1281"/>
      <c r="E103" s="1281"/>
      <c r="F103" s="1281"/>
      <c r="G103" s="1281"/>
      <c r="H103" s="1281"/>
      <c r="I103" s="1281"/>
      <c r="J103" s="1281"/>
      <c r="K103" s="1281"/>
      <c r="L103" s="1281"/>
      <c r="M103" s="1281"/>
      <c r="N103" s="1281"/>
      <c r="O103" s="1281"/>
      <c r="P103" s="1281"/>
      <c r="Q103" s="1281"/>
      <c r="R103" s="1281"/>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281" t="s">
        <v>74</v>
      </c>
      <c r="B105" s="1281"/>
      <c r="C105" s="1281"/>
      <c r="D105" s="1281"/>
      <c r="E105" s="1281"/>
      <c r="F105" s="1281"/>
      <c r="G105" s="1281"/>
      <c r="H105" s="1281"/>
      <c r="I105" s="1281"/>
      <c r="J105" s="1281"/>
      <c r="K105" s="1281"/>
      <c r="L105" s="1281"/>
      <c r="M105" s="1281"/>
      <c r="N105" s="1281"/>
      <c r="O105" s="1281"/>
      <c r="P105" s="1281"/>
      <c r="Q105" s="1281"/>
      <c r="R105" s="1281"/>
    </row>
    <row r="106" spans="1:54" ht="20.100000000000001" customHeight="1">
      <c r="A106" s="1281"/>
      <c r="B106" s="1281"/>
      <c r="C106" s="1281"/>
      <c r="D106" s="1281"/>
      <c r="E106" s="1281"/>
      <c r="F106" s="1281"/>
      <c r="G106" s="1281"/>
    </row>
    <row r="107" spans="1:54" ht="32.4" customHeight="1" thickBot="1">
      <c r="E107" s="603"/>
      <c r="F107" s="603"/>
      <c r="G107" s="603"/>
      <c r="H107" s="27"/>
      <c r="I107" s="27"/>
      <c r="J107" s="27"/>
      <c r="K107" s="27"/>
    </row>
    <row r="108" spans="1:54" ht="43.35" customHeight="1" thickBot="1">
      <c r="A108" s="58" t="s">
        <v>763</v>
      </c>
      <c r="B108" s="1276" t="s">
        <v>766</v>
      </c>
      <c r="C108" s="1277"/>
      <c r="D108" s="1278"/>
      <c r="E108" s="1279" t="s">
        <v>75</v>
      </c>
      <c r="F108" s="1279"/>
      <c r="G108" s="1279"/>
      <c r="H108" s="1279"/>
      <c r="I108" s="1279"/>
      <c r="J108" s="1279"/>
      <c r="K108" s="1279"/>
      <c r="L108" s="1279"/>
      <c r="M108" s="1279"/>
      <c r="N108" s="1279"/>
      <c r="O108" s="1279"/>
      <c r="P108" s="1279"/>
      <c r="Q108" s="1279"/>
      <c r="R108" s="1279"/>
      <c r="S108" s="1280"/>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299" t="s">
        <v>76</v>
      </c>
      <c r="U109" s="38"/>
      <c r="V109" s="55">
        <v>20</v>
      </c>
      <c r="W109" s="773">
        <v>21</v>
      </c>
      <c r="X109" s="773">
        <v>22</v>
      </c>
      <c r="Y109" s="73"/>
      <c r="Z109" s="773">
        <v>23</v>
      </c>
      <c r="AA109" s="773">
        <v>24</v>
      </c>
      <c r="AB109" s="774">
        <v>25</v>
      </c>
      <c r="AC109" s="40"/>
      <c r="AD109" s="37"/>
    </row>
    <row r="110" spans="1:54" ht="29.4" customHeight="1" thickBot="1">
      <c r="A110" s="67" t="s">
        <v>77</v>
      </c>
      <c r="B110" s="1311" t="s">
        <v>78</v>
      </c>
      <c r="C110" s="1312"/>
      <c r="D110" s="1313"/>
      <c r="E110" s="39"/>
      <c r="F110" s="1315" t="s">
        <v>79</v>
      </c>
      <c r="G110" s="1315"/>
      <c r="H110" s="1315"/>
      <c r="I110" s="1315"/>
      <c r="J110" s="1315"/>
      <c r="K110" s="1315"/>
      <c r="L110" s="1315"/>
      <c r="M110" s="1315"/>
      <c r="N110" s="1315"/>
      <c r="O110" s="1315"/>
      <c r="P110" s="1315"/>
      <c r="Q110" s="1316" t="s">
        <v>80</v>
      </c>
      <c r="R110" s="1317"/>
      <c r="S110" s="1318"/>
      <c r="T110" s="1300"/>
      <c r="U110" s="41"/>
      <c r="V110" s="42"/>
      <c r="W110" s="43"/>
      <c r="X110" s="44"/>
      <c r="Y110" s="74"/>
      <c r="Z110" s="1321"/>
      <c r="AA110" s="1322"/>
      <c r="AB110" s="1323"/>
      <c r="AC110" s="22"/>
      <c r="AD110" s="733" t="s">
        <v>81</v>
      </c>
      <c r="AF110" s="36"/>
      <c r="AG110" s="37"/>
    </row>
    <row r="111" spans="1:54" ht="66" customHeight="1" thickBot="1">
      <c r="A111" s="45"/>
      <c r="B111" s="1291" t="s">
        <v>82</v>
      </c>
      <c r="C111" s="1292"/>
      <c r="D111" s="1293"/>
      <c r="E111" s="1291" t="s">
        <v>83</v>
      </c>
      <c r="F111" s="1292"/>
      <c r="G111" s="1293"/>
      <c r="H111" s="1291" t="s">
        <v>84</v>
      </c>
      <c r="I111" s="1292"/>
      <c r="J111" s="1293"/>
      <c r="K111" s="1294" t="s">
        <v>85</v>
      </c>
      <c r="L111" s="1294"/>
      <c r="M111" s="1294"/>
      <c r="N111" s="1295" t="s">
        <v>86</v>
      </c>
      <c r="O111" s="1296"/>
      <c r="P111" s="1297"/>
      <c r="Q111" s="1295" t="s">
        <v>87</v>
      </c>
      <c r="R111" s="1296"/>
      <c r="S111" s="1297"/>
      <c r="T111" s="1319" t="s">
        <v>88</v>
      </c>
      <c r="U111" s="26"/>
      <c r="V111" s="1288" t="s">
        <v>89</v>
      </c>
      <c r="W111" s="1289"/>
      <c r="X111" s="1298"/>
      <c r="Y111" s="69"/>
      <c r="Z111" s="1288" t="s">
        <v>90</v>
      </c>
      <c r="AA111" s="1289"/>
      <c r="AB111" s="1290"/>
      <c r="AC111" s="27"/>
      <c r="AD111" s="54" t="s">
        <v>91</v>
      </c>
      <c r="AF111" s="22"/>
      <c r="AG111" s="24"/>
      <c r="AI111" s="1324" t="s">
        <v>92</v>
      </c>
      <c r="AJ111" s="1324"/>
      <c r="AK111" s="1324"/>
      <c r="AL111" s="1324"/>
      <c r="AM111" s="1324"/>
      <c r="AN111" s="1324"/>
      <c r="AO111" s="1324"/>
      <c r="AP111" s="27"/>
      <c r="AS111" s="27"/>
      <c r="AT111" s="27"/>
    </row>
    <row r="112" spans="1:54" ht="87" customHeight="1" thickBot="1">
      <c r="A112" s="50" t="s">
        <v>17</v>
      </c>
      <c r="B112" s="1203" t="s">
        <v>93</v>
      </c>
      <c r="C112" s="498"/>
      <c r="D112" s="708" t="s">
        <v>55</v>
      </c>
      <c r="E112" s="1202" t="s">
        <v>93</v>
      </c>
      <c r="F112" s="1201" t="s">
        <v>94</v>
      </c>
      <c r="G112" s="68" t="s">
        <v>55</v>
      </c>
      <c r="H112" s="1204" t="s">
        <v>93</v>
      </c>
      <c r="I112" s="1205" t="s">
        <v>94</v>
      </c>
      <c r="J112" s="71" t="s">
        <v>55</v>
      </c>
      <c r="K112" s="1206" t="s">
        <v>93</v>
      </c>
      <c r="L112" s="1207" t="s">
        <v>94</v>
      </c>
      <c r="M112" s="746" t="s">
        <v>55</v>
      </c>
      <c r="N112" s="1208" t="s">
        <v>93</v>
      </c>
      <c r="O112" s="1207" t="s">
        <v>94</v>
      </c>
      <c r="P112" s="677" t="s">
        <v>55</v>
      </c>
      <c r="Q112" s="1208" t="s">
        <v>93</v>
      </c>
      <c r="R112" s="1201" t="s">
        <v>94</v>
      </c>
      <c r="S112" s="71" t="s">
        <v>55</v>
      </c>
      <c r="T112" s="1320"/>
      <c r="V112" s="1209" t="s">
        <v>93</v>
      </c>
      <c r="W112" s="1210" t="s">
        <v>94</v>
      </c>
      <c r="X112" s="801" t="s">
        <v>55</v>
      </c>
      <c r="Y112" s="70"/>
      <c r="Z112" s="46" t="s">
        <v>93</v>
      </c>
      <c r="AA112" s="1211" t="s">
        <v>94</v>
      </c>
      <c r="AB112" s="97" t="s">
        <v>55</v>
      </c>
      <c r="AD112" s="50" t="s">
        <v>17</v>
      </c>
      <c r="AE112" s="1212" t="s">
        <v>95</v>
      </c>
      <c r="AF112" s="1213"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94">
        <f t="shared" ref="D113:D140" si="9">B113+C113</f>
        <v>1066</v>
      </c>
      <c r="E113" s="1199">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314" t="s">
        <v>98</v>
      </c>
      <c r="AJ113" s="1314"/>
      <c r="AK113" s="1314"/>
      <c r="AL113" s="1314"/>
      <c r="AM113" s="1314"/>
      <c r="AN113" s="1314"/>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95">
        <f t="shared" si="9"/>
        <v>1427</v>
      </c>
      <c r="E114" s="1198">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314" t="s">
        <v>99</v>
      </c>
      <c r="AJ114" s="1314"/>
      <c r="AK114" s="1314"/>
      <c r="AL114" s="1314"/>
      <c r="AM114" s="1314"/>
      <c r="AN114" s="1314"/>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95">
        <f t="shared" si="9"/>
        <v>318</v>
      </c>
      <c r="E115" s="1198">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314" t="s">
        <v>100</v>
      </c>
      <c r="AJ115" s="1314"/>
      <c r="AK115" s="1314"/>
      <c r="AL115" s="1314"/>
      <c r="AM115" s="1314"/>
      <c r="AN115" s="1314"/>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95">
        <f t="shared" si="9"/>
        <v>156</v>
      </c>
      <c r="E116" s="1198">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95">
        <f t="shared" si="9"/>
        <v>1010</v>
      </c>
      <c r="E117" s="1198">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95">
        <f t="shared" si="9"/>
        <v>662</v>
      </c>
      <c r="E118" s="1198">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764</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95">
        <f t="shared" si="9"/>
        <v>1796</v>
      </c>
      <c r="E119" s="1198">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95">
        <f t="shared" si="9"/>
        <v>42</v>
      </c>
      <c r="E120" s="1198">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310" t="s">
        <v>101</v>
      </c>
      <c r="AJ120" s="1310"/>
      <c r="AK120" s="1310"/>
      <c r="AL120" s="1310"/>
      <c r="AM120" s="1310"/>
      <c r="AN120" s="1310"/>
      <c r="AO120" s="501">
        <f>AO118-AO119</f>
        <v>258733.91378968526</v>
      </c>
      <c r="AP120" s="27"/>
      <c r="AQ120" s="27"/>
      <c r="AR120" s="27"/>
      <c r="AS120" s="27"/>
      <c r="AT120" s="27"/>
      <c r="AU120" s="27"/>
    </row>
    <row r="121" spans="1:54" ht="25.35" customHeight="1">
      <c r="A121" s="810" t="str">
        <f t="shared" si="8"/>
        <v>Gulf Coast State College</v>
      </c>
      <c r="B121" s="767">
        <v>127</v>
      </c>
      <c r="C121" s="779"/>
      <c r="D121" s="1195">
        <f t="shared" si="9"/>
        <v>127</v>
      </c>
      <c r="E121" s="1198">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95">
        <f t="shared" si="9"/>
        <v>0</v>
      </c>
      <c r="E122" s="1198">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310" t="s">
        <v>765</v>
      </c>
      <c r="AJ122" s="1310"/>
      <c r="AK122" s="1310"/>
      <c r="AL122" s="1310"/>
      <c r="AM122" s="1310"/>
      <c r="AN122" s="1310"/>
      <c r="AO122" s="502">
        <f>AO116+AO120</f>
        <v>296925</v>
      </c>
      <c r="AP122" s="27"/>
      <c r="AQ122" s="27"/>
      <c r="AR122" s="27"/>
      <c r="AS122" s="27"/>
      <c r="AT122" s="27"/>
      <c r="AU122" s="27"/>
    </row>
    <row r="123" spans="1:54" ht="25.35" customHeight="1">
      <c r="A123" s="810" t="str">
        <f t="shared" si="8"/>
        <v>Indian River State College</v>
      </c>
      <c r="B123" s="767">
        <v>1504</v>
      </c>
      <c r="C123" s="779"/>
      <c r="D123" s="1195">
        <f t="shared" si="9"/>
        <v>1504</v>
      </c>
      <c r="E123" s="1198">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95">
        <f t="shared" si="9"/>
        <v>94</v>
      </c>
      <c r="E124" s="1198">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95">
        <f t="shared" si="9"/>
        <v>120</v>
      </c>
      <c r="E125" s="1198">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95">
        <f t="shared" si="9"/>
        <v>479</v>
      </c>
      <c r="E126" s="1198">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95">
        <f t="shared" si="9"/>
        <v>2515</v>
      </c>
      <c r="E127" s="1198">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95">
        <f t="shared" si="9"/>
        <v>44</v>
      </c>
      <c r="E128" s="1198">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95">
        <f t="shared" si="9"/>
        <v>326</v>
      </c>
      <c r="E129" s="1198">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95">
        <f t="shared" si="9"/>
        <v>908</v>
      </c>
      <c r="E130" s="1198">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95">
        <f t="shared" si="9"/>
        <v>360</v>
      </c>
      <c r="E131" s="1198">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95">
        <f t="shared" si="9"/>
        <v>428</v>
      </c>
      <c r="E132" s="1198">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95">
        <f t="shared" si="9"/>
        <v>670</v>
      </c>
      <c r="E133" s="1198">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95">
        <f t="shared" si="9"/>
        <v>240</v>
      </c>
      <c r="E134" s="1198">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95">
        <f t="shared" si="9"/>
        <v>2654</v>
      </c>
      <c r="E135" s="1198">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95">
        <f t="shared" si="9"/>
        <v>488</v>
      </c>
      <c r="E136" s="1198">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95">
        <f t="shared" si="9"/>
        <v>947</v>
      </c>
      <c r="E137" s="1198">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95">
        <f t="shared" si="9"/>
        <v>113</v>
      </c>
      <c r="E138" s="1198">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95">
        <f t="shared" si="9"/>
        <v>36</v>
      </c>
      <c r="E139" s="1198">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96">
        <f t="shared" si="9"/>
        <v>1130</v>
      </c>
      <c r="E140" s="1200">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97">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790</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04" t="s">
        <v>103</v>
      </c>
      <c r="B145" s="1304"/>
      <c r="C145" s="1304"/>
      <c r="D145" s="1304"/>
      <c r="E145" s="96"/>
    </row>
    <row r="146" spans="1:5">
      <c r="A146" s="1303" t="s">
        <v>104</v>
      </c>
      <c r="B146" s="1303"/>
      <c r="C146" s="1303"/>
      <c r="D146" s="1303"/>
    </row>
    <row r="147" spans="1:5">
      <c r="A147" s="1284" t="s">
        <v>105</v>
      </c>
      <c r="B147" s="1284"/>
      <c r="C147" s="1284"/>
      <c r="D147" s="1284"/>
      <c r="E147" s="1284"/>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C49" colorId="22" zoomScale="70" zoomScaleNormal="70" zoomScaleSheetLayoutView="51" zoomScalePageLayoutView="60" workbookViewId="0">
      <selection activeCell="C56" sqref="C56"/>
    </sheetView>
  </sheetViews>
  <sheetFormatPr defaultColWidth="9.6640625" defaultRowHeight="21"/>
  <cols>
    <col min="1" max="1" width="5.109375" style="37" customWidth="1"/>
    <col min="2" max="2" width="1.6640625" style="37" customWidth="1"/>
    <col min="3" max="3" width="92.5546875" style="37" customWidth="1"/>
    <col min="4" max="4" width="59.88671875" style="37" customWidth="1"/>
    <col min="5" max="5" width="34.33203125" style="37" customWidth="1"/>
    <col min="6" max="6" width="22.44140625" style="37" customWidth="1"/>
    <col min="7" max="7" width="18.6640625" style="37" customWidth="1"/>
    <col min="8" max="8" width="1.6640625" style="37" customWidth="1"/>
    <col min="9" max="9" width="63.44140625" style="37" customWidth="1"/>
    <col min="10" max="11" width="18.109375" style="37" customWidth="1"/>
    <col min="12" max="12" width="22.6640625" style="37" customWidth="1"/>
    <col min="13" max="13" width="3.33203125" style="37" customWidth="1"/>
    <col min="14" max="14" width="32" style="37" customWidth="1"/>
    <col min="15" max="15" width="47" style="37" customWidth="1"/>
    <col min="16" max="16" width="31.44140625" style="37" customWidth="1"/>
    <col min="17" max="17" width="2.88671875" style="37" customWidth="1"/>
    <col min="18" max="18" width="48.109375" style="37" customWidth="1"/>
    <col min="19" max="19" width="28.6640625" style="37" customWidth="1"/>
    <col min="20" max="20" width="5.109375" style="37" customWidth="1"/>
    <col min="21" max="21" width="70" style="37" customWidth="1"/>
    <col min="22" max="22" width="26.109375" style="37" customWidth="1"/>
    <col min="23" max="23" width="22.33203125" style="37" customWidth="1"/>
    <col min="24" max="24" width="24.44140625" style="37" customWidth="1"/>
    <col min="25" max="25" width="21.109375" style="37" customWidth="1"/>
    <col min="26" max="26" width="17.44140625" style="37" customWidth="1"/>
    <col min="27" max="16384" width="9.6640625" style="37"/>
  </cols>
  <sheetData>
    <row r="1" spans="1:53">
      <c r="A1" s="1129" t="s">
        <v>11</v>
      </c>
      <c r="B1" s="1129"/>
      <c r="C1" s="1129"/>
      <c r="D1" s="1129"/>
      <c r="E1" s="1129"/>
      <c r="F1" s="1129"/>
      <c r="G1" s="1129"/>
      <c r="H1" s="1008"/>
      <c r="I1" s="1008"/>
    </row>
    <row r="2" spans="1:53" ht="20.100000000000001" customHeight="1">
      <c r="A2" s="1129" t="s">
        <v>742</v>
      </c>
      <c r="B2" s="1129"/>
      <c r="C2" s="1129"/>
      <c r="D2" s="1129"/>
      <c r="E2" s="1129"/>
      <c r="F2" s="1129"/>
      <c r="G2" s="1129"/>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29"/>
      <c r="B3" s="1129"/>
      <c r="C3" s="1129"/>
      <c r="D3" s="1129"/>
      <c r="E3" s="1129"/>
      <c r="F3" s="1129"/>
      <c r="G3" s="1129"/>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30" t="s">
        <v>106</v>
      </c>
      <c r="B4" s="1130"/>
      <c r="C4" s="1130"/>
      <c r="D4" s="1130"/>
      <c r="E4" s="1130"/>
      <c r="F4" s="1130"/>
      <c r="G4" s="1130"/>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27</v>
      </c>
      <c r="E7" s="1178"/>
      <c r="F7" s="1178"/>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31" t="s">
        <v>789</v>
      </c>
      <c r="D10" s="1131"/>
      <c r="E10" s="1131"/>
      <c r="F10" s="1131"/>
      <c r="G10" s="1131"/>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399999999999999"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9.9522007862869771E-2</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32" t="s">
        <v>113</v>
      </c>
      <c r="D18" s="1132"/>
      <c r="E18" s="1132"/>
      <c r="F18" s="1132"/>
      <c r="G18" s="1132"/>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743</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53880</v>
      </c>
      <c r="E44" s="140">
        <f>+'EXHIBIT C'!F10</f>
        <v>52264</v>
      </c>
      <c r="F44" s="141">
        <f t="shared" ref="F44:F50" si="0">IF(D44=0,"0",(E44/D44-1))</f>
        <v>-2.9992576095026036E-2</v>
      </c>
      <c r="G44" s="142" t="str">
        <f t="shared" ref="G44:G50" si="1">IF(OR(F44&gt;3%, F44&lt;-3%),"YES","NO")</f>
        <v>NO</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237398.76322310345</v>
      </c>
      <c r="E45" s="144">
        <f>+'EXHIBIT C'!F11</f>
        <v>227640</v>
      </c>
      <c r="F45" s="823">
        <f t="shared" si="0"/>
        <v>-4.1107051656930182E-2</v>
      </c>
      <c r="G45" s="824" t="str">
        <f t="shared" si="1"/>
        <v>YES</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98006.744159281836</v>
      </c>
      <c r="E46" s="827">
        <f>+'EXHIBIT C'!F12</f>
        <v>95068</v>
      </c>
      <c r="F46" s="823">
        <f t="shared" si="0"/>
        <v>-2.9985121784126934E-2</v>
      </c>
      <c r="G46" s="824" t="str">
        <f t="shared" si="1"/>
        <v>NO</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19680</v>
      </c>
      <c r="E47" s="827">
        <f>+'EXHIBIT C'!F13</f>
        <v>19090</v>
      </c>
      <c r="F47" s="823">
        <f t="shared" si="0"/>
        <v>-2.9979674796748013E-2</v>
      </c>
      <c r="G47" s="824" t="str">
        <f t="shared" si="1"/>
        <v>NO</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11220.70516540917</v>
      </c>
      <c r="E48" s="827">
        <f>+'EXHIBIT C'!F14</f>
        <v>10890</v>
      </c>
      <c r="F48" s="823">
        <f t="shared" si="0"/>
        <v>-2.9472761340228137E-2</v>
      </c>
      <c r="G48" s="824" t="str">
        <f t="shared" si="1"/>
        <v>NO</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300</v>
      </c>
      <c r="E49" s="830">
        <f>+'EXHIBIT C'!F15</f>
        <v>291</v>
      </c>
      <c r="F49" s="831">
        <f t="shared" si="0"/>
        <v>-3.0000000000000027E-2</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420486.21254779451</v>
      </c>
      <c r="E50" s="147">
        <f>+'EXHIBIT C'!F17</f>
        <v>405243</v>
      </c>
      <c r="F50" s="148">
        <f t="shared" si="0"/>
        <v>-3.6251396818538728E-2</v>
      </c>
      <c r="G50" s="149" t="str">
        <f t="shared" si="1"/>
        <v>YES</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33" t="s">
        <v>144</v>
      </c>
      <c r="D51" s="1134"/>
      <c r="E51" s="1134"/>
      <c r="F51" s="1134"/>
      <c r="G51" s="1135"/>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30" t="s">
        <v>796</v>
      </c>
      <c r="D53" s="1022"/>
      <c r="E53" s="1022"/>
      <c r="F53" s="1022"/>
      <c r="G53" s="1023"/>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33" t="s">
        <v>797</v>
      </c>
      <c r="D54" s="1025"/>
      <c r="E54" s="1025"/>
      <c r="F54" s="1025"/>
      <c r="G54" s="1026"/>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4"/>
      <c r="D55" s="1025"/>
      <c r="E55" s="1025"/>
      <c r="F55" s="1025"/>
      <c r="G55" s="1026"/>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4"/>
      <c r="D56" s="1025"/>
      <c r="E56" s="1025"/>
      <c r="F56" s="1025"/>
      <c r="G56" s="1026"/>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4"/>
      <c r="D57" s="1025"/>
      <c r="E57" s="1025"/>
      <c r="F57" s="1025"/>
      <c r="G57" s="1026"/>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4"/>
      <c r="D58" s="1025"/>
      <c r="E58" s="1025"/>
      <c r="F58" s="1025"/>
      <c r="G58" s="1026"/>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4"/>
      <c r="D59" s="1025"/>
      <c r="E59" s="1025"/>
      <c r="F59" s="1025"/>
      <c r="G59" s="1026"/>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4"/>
      <c r="D60" s="1025"/>
      <c r="E60" s="1025"/>
      <c r="F60" s="1025"/>
      <c r="G60" s="1026"/>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4"/>
      <c r="D61" s="1025"/>
      <c r="E61" s="1025"/>
      <c r="F61" s="1025"/>
      <c r="G61" s="1026"/>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7"/>
      <c r="D62" s="1028"/>
      <c r="E62" s="1028"/>
      <c r="F62" s="1028"/>
      <c r="G62" s="1029"/>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150</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8720.1261854767272</v>
      </c>
      <c r="E69" s="161">
        <f>+'EXHIBIT C'!D20</f>
        <v>4500</v>
      </c>
      <c r="F69" s="834">
        <f t="shared" si="2"/>
        <v>-0.48395242175569664</v>
      </c>
      <c r="G69" s="835"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3001.9334791115202</v>
      </c>
      <c r="E70" s="837">
        <f>+'EXHIBIT C'!D21</f>
        <v>2075</v>
      </c>
      <c r="F70" s="834">
        <f t="shared" si="2"/>
        <v>-0.30877882057062234</v>
      </c>
      <c r="G70" s="835"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1764</v>
      </c>
      <c r="E71" s="837">
        <f>+'EXHIBIT C'!D22</f>
        <v>1677</v>
      </c>
      <c r="F71" s="834">
        <f t="shared" si="2"/>
        <v>-4.9319727891156462E-2</v>
      </c>
      <c r="G71" s="835" t="str">
        <f t="shared" si="3"/>
        <v>NO</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629.29483459082996</v>
      </c>
      <c r="E72" s="837">
        <f>+'EXHIBIT C'!D23</f>
        <v>598</v>
      </c>
      <c r="F72" s="834">
        <f t="shared" si="2"/>
        <v>-4.9730003919669863E-2</v>
      </c>
      <c r="G72" s="835" t="str">
        <f t="shared" si="3"/>
        <v>NO</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0</v>
      </c>
      <c r="E73" s="839">
        <f>+'EXHIBIT C'!D24</f>
        <v>0</v>
      </c>
      <c r="F73" s="840" t="str">
        <f t="shared" si="2"/>
        <v>0</v>
      </c>
      <c r="G73" s="84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14115.354499179077</v>
      </c>
      <c r="E74" s="163">
        <f>SUM(E68:E73)</f>
        <v>9000</v>
      </c>
      <c r="F74" s="164">
        <f t="shared" si="2"/>
        <v>-0.36239645978969759</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3" t="s">
        <v>150</v>
      </c>
      <c r="D75" s="1134"/>
      <c r="E75" s="1134"/>
      <c r="F75" s="1134"/>
      <c r="G75" s="1135"/>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030" t="s">
        <v>792</v>
      </c>
      <c r="D77" s="1031"/>
      <c r="E77" s="1031"/>
      <c r="F77" s="1031"/>
      <c r="G77" s="1032"/>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033" t="s">
        <v>793</v>
      </c>
      <c r="D78" s="1034"/>
      <c r="E78" s="1034"/>
      <c r="F78" s="1034"/>
      <c r="G78" s="1035"/>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33" t="s">
        <v>794</v>
      </c>
      <c r="D79" s="1034"/>
      <c r="E79" s="1034"/>
      <c r="F79" s="1034"/>
      <c r="G79" s="1035"/>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33" t="s">
        <v>795</v>
      </c>
      <c r="D80" s="1034"/>
      <c r="E80" s="1034"/>
      <c r="F80" s="1034"/>
      <c r="G80" s="1035"/>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33"/>
      <c r="D81" s="1034"/>
      <c r="E81" s="1034"/>
      <c r="F81" s="1034"/>
      <c r="G81" s="1035"/>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33"/>
      <c r="D82" s="1034"/>
      <c r="E82" s="1034"/>
      <c r="F82" s="1034"/>
      <c r="G82" s="1035"/>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33"/>
      <c r="D83" s="1034"/>
      <c r="E83" s="1034"/>
      <c r="F83" s="1034"/>
      <c r="G83" s="1035"/>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33"/>
      <c r="D84" s="1034"/>
      <c r="E84" s="1034"/>
      <c r="F84" s="1034"/>
      <c r="G84" s="1035"/>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33"/>
      <c r="D85" s="1034"/>
      <c r="E85" s="1034"/>
      <c r="F85" s="1034"/>
      <c r="G85" s="1035"/>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36"/>
      <c r="D86" s="1037"/>
      <c r="E86" s="1037"/>
      <c r="F86" s="1037"/>
      <c r="G86" s="1038"/>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36" t="s">
        <v>160</v>
      </c>
      <c r="D99" s="1136"/>
      <c r="E99" s="1136"/>
      <c r="F99" s="1136"/>
      <c r="G99" s="1136"/>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65269763</v>
      </c>
      <c r="E102" s="846">
        <f>+'EXHIBIT D'!G75</f>
        <v>65269763</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1149953</v>
      </c>
      <c r="E103" s="846">
        <f>'EXHIBIT D'!G77</f>
        <v>1149953</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13606923</v>
      </c>
      <c r="E104" s="846">
        <f>'EXHIBIT D'!G81</f>
        <v>13606923</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80026639</v>
      </c>
      <c r="E106" s="179">
        <f t="shared" ref="E106:F106" si="4">SUM(E102:E104)</f>
        <v>80026639</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37" t="s">
        <v>748</v>
      </c>
      <c r="D117" s="1137"/>
      <c r="E117" s="1137"/>
      <c r="F117" s="1137"/>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15458354</v>
      </c>
      <c r="D119" s="1002" t="s">
        <v>746</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15458354</v>
      </c>
      <c r="D120" s="1005" t="s">
        <v>747</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38" t="s">
        <v>174</v>
      </c>
      <c r="E121" s="1138"/>
      <c r="F121" s="1138"/>
      <c r="G121" s="1138"/>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31" t="s">
        <v>176</v>
      </c>
      <c r="D124" s="1131"/>
      <c r="E124" s="1131"/>
      <c r="F124" s="1131"/>
      <c r="G124" s="1131"/>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0</v>
      </c>
      <c r="D126" s="37" t="s">
        <v>744</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0</v>
      </c>
      <c r="D127" s="37" t="s">
        <v>745</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0</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 customHeight="1">
      <c r="C132" s="190">
        <f>C128+C130</f>
        <v>0</v>
      </c>
      <c r="D132" s="1139" t="s">
        <v>179</v>
      </c>
      <c r="E132" s="1139"/>
      <c r="F132" s="1139"/>
      <c r="G132" s="1139"/>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40" t="s">
        <v>181</v>
      </c>
      <c r="D135" s="1140"/>
      <c r="E135" s="1140"/>
      <c r="F135" s="1140"/>
      <c r="G135" s="1140"/>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91.790008418796873</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f>IF('EXHIBIT G'!D126=0,"No Credit Hours or Not Applicable",('EXHIBIT G'!D126/'EXHIBIT C'!D19))</f>
        <v>239.32</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49"/>
      <c r="D141" s="1050"/>
      <c r="E141" s="1050"/>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41" t="s">
        <v>185</v>
      </c>
      <c r="E144" s="1141"/>
      <c r="F144" s="1141"/>
      <c r="G144" s="1141"/>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41" t="s">
        <v>186</v>
      </c>
      <c r="E147" s="1141"/>
      <c r="F147" s="1141"/>
      <c r="G147" s="1141"/>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8"/>
      <c r="E149" s="1048"/>
      <c r="F149" s="1048"/>
      <c r="G149" s="1048"/>
      <c r="U149" s="113"/>
      <c r="V149" s="113"/>
      <c r="W149" s="113"/>
      <c r="X149" s="113"/>
      <c r="Y149" s="113"/>
      <c r="Z149" s="113"/>
      <c r="AA149" s="113"/>
      <c r="AB149" s="113"/>
      <c r="AC149" s="113"/>
      <c r="AD149" s="113"/>
      <c r="AE149" s="113"/>
      <c r="AF149" s="113"/>
      <c r="AG149" s="113"/>
    </row>
    <row r="150" spans="1:33" ht="20.100000000000001" customHeight="1">
      <c r="A150" s="20"/>
      <c r="C150" s="200"/>
      <c r="D150" s="1048"/>
      <c r="E150" s="1048"/>
      <c r="F150" s="1048"/>
      <c r="G150" s="1048"/>
      <c r="U150" s="113"/>
      <c r="V150" s="113"/>
      <c r="W150" s="113"/>
      <c r="X150" s="113"/>
      <c r="Y150" s="113"/>
      <c r="Z150" s="113"/>
      <c r="AA150" s="113"/>
      <c r="AB150" s="113"/>
      <c r="AC150" s="113"/>
      <c r="AD150" s="113"/>
      <c r="AE150" s="113"/>
      <c r="AF150" s="113"/>
      <c r="AG150" s="113"/>
    </row>
    <row r="151" spans="1:33" ht="62.1" customHeight="1">
      <c r="A151" s="193" t="s">
        <v>187</v>
      </c>
      <c r="B151" s="675"/>
      <c r="C151" s="1140" t="s">
        <v>188</v>
      </c>
      <c r="D151" s="1140"/>
      <c r="E151" s="1140"/>
      <c r="F151" s="1140"/>
      <c r="G151" s="1140"/>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39"/>
      <c r="D156" s="1040"/>
      <c r="E156" s="1040"/>
      <c r="F156" s="1040"/>
      <c r="G156" s="1041"/>
      <c r="H156" s="201"/>
      <c r="U156" s="113"/>
      <c r="V156" s="113"/>
      <c r="W156" s="113"/>
      <c r="X156" s="113"/>
      <c r="Y156" s="113"/>
      <c r="Z156" s="113"/>
      <c r="AA156" s="113"/>
      <c r="AB156" s="113"/>
      <c r="AC156" s="113"/>
      <c r="AD156" s="113"/>
      <c r="AE156" s="113"/>
      <c r="AF156" s="113"/>
      <c r="AG156" s="113"/>
    </row>
    <row r="157" spans="1:33" ht="20.100000000000001" customHeight="1">
      <c r="A157" s="20"/>
      <c r="C157" s="1042"/>
      <c r="D157" s="1043"/>
      <c r="E157" s="1043"/>
      <c r="F157" s="1043"/>
      <c r="G157" s="1044"/>
      <c r="H157" s="201"/>
      <c r="U157" s="113"/>
      <c r="V157" s="113"/>
      <c r="W157" s="113"/>
      <c r="X157" s="113"/>
      <c r="Y157" s="113"/>
      <c r="Z157" s="113"/>
      <c r="AA157" s="113"/>
      <c r="AB157" s="113"/>
      <c r="AC157" s="113"/>
      <c r="AD157" s="113"/>
      <c r="AE157" s="113"/>
      <c r="AF157" s="113"/>
      <c r="AG157" s="113"/>
    </row>
    <row r="158" spans="1:33" ht="20.100000000000001" customHeight="1">
      <c r="A158" s="20"/>
      <c r="C158" s="1042"/>
      <c r="D158" s="1043"/>
      <c r="E158" s="1043"/>
      <c r="F158" s="1043"/>
      <c r="G158" s="1044"/>
      <c r="H158" s="201"/>
      <c r="U158" s="113"/>
      <c r="V158" s="113"/>
      <c r="W158" s="113"/>
      <c r="X158" s="113"/>
      <c r="Y158" s="113"/>
      <c r="Z158" s="113"/>
      <c r="AA158" s="113"/>
      <c r="AB158" s="113"/>
      <c r="AC158" s="113"/>
      <c r="AD158" s="113"/>
      <c r="AE158" s="113"/>
      <c r="AF158" s="113"/>
      <c r="AG158" s="113"/>
    </row>
    <row r="159" spans="1:33" ht="20.100000000000001" customHeight="1">
      <c r="A159" s="20"/>
      <c r="C159" s="1042"/>
      <c r="D159" s="1043"/>
      <c r="E159" s="1043"/>
      <c r="F159" s="1043"/>
      <c r="G159" s="1044"/>
      <c r="H159" s="201"/>
      <c r="U159" s="113"/>
      <c r="V159" s="113"/>
      <c r="W159" s="113"/>
      <c r="X159" s="113"/>
      <c r="Y159" s="113"/>
      <c r="Z159" s="113"/>
      <c r="AA159" s="113"/>
      <c r="AB159" s="113"/>
      <c r="AC159" s="113"/>
      <c r="AD159" s="113"/>
      <c r="AE159" s="113"/>
      <c r="AF159" s="113"/>
      <c r="AG159" s="113"/>
    </row>
    <row r="160" spans="1:33" ht="20.100000000000001" customHeight="1">
      <c r="A160" s="20"/>
      <c r="C160" s="1042"/>
      <c r="D160" s="1043"/>
      <c r="E160" s="1043"/>
      <c r="F160" s="1043"/>
      <c r="G160" s="1044"/>
      <c r="H160" s="201"/>
      <c r="U160" s="113"/>
      <c r="V160" s="113"/>
      <c r="W160" s="113"/>
      <c r="X160" s="113"/>
      <c r="Y160" s="113"/>
      <c r="Z160" s="113"/>
      <c r="AA160" s="113"/>
      <c r="AB160" s="113"/>
      <c r="AC160" s="113"/>
      <c r="AD160" s="113"/>
      <c r="AE160" s="113"/>
      <c r="AF160" s="113"/>
      <c r="AG160" s="113"/>
    </row>
    <row r="161" spans="1:33" ht="20.100000000000001" customHeight="1">
      <c r="A161" s="20"/>
      <c r="C161" s="1042"/>
      <c r="D161" s="1043"/>
      <c r="E161" s="1043"/>
      <c r="F161" s="1043"/>
      <c r="G161" s="1044"/>
      <c r="H161" s="201"/>
      <c r="U161" s="113"/>
      <c r="V161" s="113"/>
      <c r="W161" s="113"/>
      <c r="X161" s="113"/>
      <c r="Y161" s="113"/>
      <c r="Z161" s="113"/>
      <c r="AA161" s="113"/>
      <c r="AB161" s="113"/>
      <c r="AC161" s="113"/>
      <c r="AD161" s="113"/>
      <c r="AE161" s="113"/>
      <c r="AF161" s="113"/>
      <c r="AG161" s="113"/>
    </row>
    <row r="162" spans="1:33" ht="20.100000000000001" customHeight="1">
      <c r="A162" s="20"/>
      <c r="C162" s="1042"/>
      <c r="D162" s="1043"/>
      <c r="E162" s="1043"/>
      <c r="F162" s="1043"/>
      <c r="G162" s="1044"/>
      <c r="H162" s="201"/>
      <c r="U162" s="113"/>
      <c r="V162" s="113"/>
      <c r="W162" s="113"/>
      <c r="X162" s="113"/>
      <c r="Y162" s="113"/>
      <c r="Z162" s="113"/>
      <c r="AA162" s="113"/>
      <c r="AB162" s="113"/>
      <c r="AC162" s="113"/>
      <c r="AD162" s="113"/>
      <c r="AE162" s="113"/>
      <c r="AF162" s="113"/>
      <c r="AG162" s="113"/>
    </row>
    <row r="163" spans="1:33" ht="20.100000000000001" customHeight="1">
      <c r="A163" s="20"/>
      <c r="C163" s="1042"/>
      <c r="D163" s="1043"/>
      <c r="E163" s="1043"/>
      <c r="F163" s="1043"/>
      <c r="G163" s="1044"/>
      <c r="H163" s="201"/>
      <c r="U163" s="113"/>
      <c r="V163" s="113"/>
      <c r="W163" s="113"/>
      <c r="X163" s="113"/>
      <c r="Y163" s="113"/>
      <c r="Z163" s="113"/>
      <c r="AA163" s="113"/>
      <c r="AB163" s="113"/>
      <c r="AC163" s="113"/>
      <c r="AD163" s="113"/>
      <c r="AE163" s="113"/>
      <c r="AF163" s="113"/>
      <c r="AG163" s="113"/>
    </row>
    <row r="164" spans="1:33" ht="20.100000000000001" customHeight="1">
      <c r="A164" s="20"/>
      <c r="C164" s="1042"/>
      <c r="D164" s="1043"/>
      <c r="E164" s="1043"/>
      <c r="F164" s="1043"/>
      <c r="G164" s="1044"/>
      <c r="H164" s="201"/>
      <c r="U164" s="113"/>
      <c r="V164" s="113"/>
      <c r="W164" s="113"/>
      <c r="X164" s="113"/>
      <c r="Y164" s="113"/>
      <c r="Z164" s="113"/>
      <c r="AA164" s="113"/>
      <c r="AB164" s="113"/>
      <c r="AC164" s="113"/>
      <c r="AD164" s="113"/>
      <c r="AE164" s="113"/>
      <c r="AF164" s="113"/>
      <c r="AG164" s="113"/>
    </row>
    <row r="165" spans="1:33" ht="20.100000000000001" customHeight="1" thickBot="1">
      <c r="A165" s="20"/>
      <c r="C165" s="1045"/>
      <c r="D165" s="1046"/>
      <c r="E165" s="1046"/>
      <c r="F165" s="1046"/>
      <c r="G165" s="1047"/>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topLeftCell="A4" zoomScale="70" zoomScaleNormal="70" zoomScaleSheetLayoutView="90" zoomScalePageLayoutView="70" workbookViewId="0">
      <selection activeCell="H33" sqref="H33"/>
    </sheetView>
  </sheetViews>
  <sheetFormatPr defaultColWidth="9.109375" defaultRowHeight="21"/>
  <cols>
    <col min="1" max="1" width="9.109375" style="37"/>
    <col min="2" max="2" width="21.33203125" style="37" customWidth="1"/>
    <col min="3" max="3" width="75.109375" style="37" customWidth="1"/>
    <col min="4" max="4" width="40.33203125" style="37" customWidth="1"/>
    <col min="5" max="5" width="24" style="37" customWidth="1"/>
    <col min="6" max="6" width="3" style="37" customWidth="1"/>
    <col min="7" max="9" width="9.109375" style="37"/>
    <col min="10" max="10" width="16.6640625" style="37" customWidth="1"/>
    <col min="11" max="16384" width="9.109375" style="37"/>
  </cols>
  <sheetData>
    <row r="1" spans="2:7" ht="25.8">
      <c r="B1" s="1142" t="s">
        <v>191</v>
      </c>
      <c r="C1" s="1142"/>
      <c r="D1" s="1142"/>
      <c r="E1" s="1142"/>
      <c r="F1" s="371"/>
      <c r="G1" s="371"/>
    </row>
    <row r="2" spans="2:7" ht="25.8">
      <c r="B2" s="1143" t="s">
        <v>11</v>
      </c>
      <c r="C2" s="1143"/>
      <c r="D2" s="1143"/>
      <c r="E2" s="1143"/>
      <c r="F2" s="1053"/>
      <c r="G2" s="1053"/>
    </row>
    <row r="3" spans="2:7" ht="25.8">
      <c r="B3" s="1143" t="s">
        <v>192</v>
      </c>
      <c r="C3" s="1143"/>
      <c r="D3" s="1143"/>
      <c r="E3" s="1143"/>
      <c r="F3" s="1053"/>
      <c r="G3" s="1053"/>
    </row>
    <row r="4" spans="2:7" ht="25.8">
      <c r="B4" s="1143" t="s">
        <v>193</v>
      </c>
      <c r="C4" s="1143"/>
      <c r="D4" s="1143"/>
      <c r="E4" s="1143"/>
      <c r="F4" s="1053"/>
      <c r="G4" s="1053"/>
    </row>
    <row r="5" spans="2:7" ht="25.8">
      <c r="B5" s="1142" t="s">
        <v>769</v>
      </c>
      <c r="C5" s="1143"/>
      <c r="D5" s="1142"/>
      <c r="E5" s="1142"/>
      <c r="F5" s="1054"/>
      <c r="G5" s="1054"/>
    </row>
    <row r="6" spans="2:7" ht="25.35" customHeight="1">
      <c r="B6" s="1054"/>
      <c r="C6" s="1054"/>
      <c r="D6" s="1054"/>
      <c r="E6" s="1054"/>
      <c r="F6" s="1054"/>
      <c r="G6" s="1054"/>
    </row>
    <row r="7" spans="2:7" ht="25.35" customHeight="1">
      <c r="B7" s="371"/>
      <c r="C7" s="1054"/>
      <c r="D7" s="435"/>
      <c r="E7" s="435"/>
      <c r="F7" s="435"/>
      <c r="G7" s="435"/>
    </row>
    <row r="8" spans="2:7" ht="25.35" customHeight="1">
      <c r="B8" s="437" t="s">
        <v>194</v>
      </c>
      <c r="C8" s="1052" t="str">
        <f>'CHECK SHEET'!D7</f>
        <v>Florida State College at Jacksonville</v>
      </c>
      <c r="D8" s="1052"/>
      <c r="E8" s="1052"/>
      <c r="F8" s="434"/>
      <c r="G8" s="434"/>
    </row>
    <row r="9" spans="2:7" ht="25.35" customHeight="1">
      <c r="D9" s="151"/>
      <c r="E9" s="151"/>
      <c r="F9" s="151"/>
      <c r="G9" s="151"/>
    </row>
    <row r="10" spans="2:7" ht="41.4" customHeight="1">
      <c r="E10" s="722" t="s">
        <v>195</v>
      </c>
    </row>
    <row r="11" spans="2:7" ht="25.35" customHeight="1">
      <c r="B11" s="114" t="s">
        <v>770</v>
      </c>
      <c r="D11" s="114"/>
      <c r="E11" s="202"/>
    </row>
    <row r="12" spans="2:7" ht="25.35" customHeight="1">
      <c r="B12" s="114"/>
      <c r="C12" s="114"/>
      <c r="D12" s="114"/>
    </row>
    <row r="13" spans="2:7" ht="25.35" customHeight="1">
      <c r="B13" s="37" t="s">
        <v>778</v>
      </c>
      <c r="C13" s="114"/>
      <c r="D13" s="114"/>
      <c r="E13" s="585">
        <v>15548354</v>
      </c>
    </row>
    <row r="14" spans="2:7" ht="25.35" customHeight="1">
      <c r="B14" s="37" t="s">
        <v>196</v>
      </c>
      <c r="D14" s="114"/>
      <c r="E14" s="723">
        <v>0</v>
      </c>
    </row>
    <row r="15" spans="2:7" ht="25.35" customHeight="1">
      <c r="B15" s="114"/>
      <c r="C15" s="24"/>
      <c r="D15" s="114"/>
      <c r="E15" s="203"/>
    </row>
    <row r="16" spans="2:7" ht="25.35" customHeight="1">
      <c r="B16" s="24" t="s">
        <v>771</v>
      </c>
      <c r="C16" s="114"/>
      <c r="D16" s="35"/>
      <c r="E16" s="724">
        <f>+E14+E13</f>
        <v>15548354</v>
      </c>
    </row>
    <row r="17" spans="2:7" ht="25.35" customHeight="1">
      <c r="B17" s="114"/>
      <c r="C17" s="35"/>
      <c r="D17" s="114"/>
      <c r="E17" s="204"/>
    </row>
    <row r="18" spans="2:7" ht="25.35" customHeight="1">
      <c r="B18" s="37" t="s">
        <v>197</v>
      </c>
      <c r="C18" s="114"/>
      <c r="D18" s="114"/>
      <c r="E18" s="216">
        <f>+'EXHIBIT D'!G143-SUM(+'EXHIBIT D'!G132+'EXHIBIT D'!G133+'EXHIBIT D'!G134+'EXHIBIT D'!G135)</f>
        <v>139602632</v>
      </c>
      <c r="G18" s="205"/>
    </row>
    <row r="19" spans="2:7" ht="25.35" customHeight="1">
      <c r="B19" s="37" t="s">
        <v>198</v>
      </c>
      <c r="D19" s="114"/>
      <c r="E19" s="724">
        <f>+'EXHIBIT D'!G132+'EXHIBIT D'!G133+'EXHIBIT D'!G134+'EXHIBIT D'!G135</f>
        <v>175000</v>
      </c>
    </row>
    <row r="20" spans="2:7" ht="25.35" customHeight="1">
      <c r="B20" s="114"/>
      <c r="D20" s="114"/>
      <c r="E20" s="211"/>
    </row>
    <row r="21" spans="2:7" ht="25.35" customHeight="1">
      <c r="B21" s="37" t="s">
        <v>199</v>
      </c>
      <c r="C21" s="114"/>
      <c r="D21" s="114"/>
      <c r="E21" s="725">
        <f>+E19+E18</f>
        <v>139777632</v>
      </c>
    </row>
    <row r="22" spans="2:7" ht="25.35" customHeight="1">
      <c r="B22" s="114"/>
      <c r="C22" s="114"/>
      <c r="D22" s="114"/>
      <c r="E22" s="211"/>
    </row>
    <row r="23" spans="2:7" ht="25.35" customHeight="1">
      <c r="B23" s="114" t="s">
        <v>200</v>
      </c>
      <c r="C23" s="114"/>
      <c r="D23" s="114"/>
      <c r="E23" s="725">
        <f>+E21+E16</f>
        <v>155325986</v>
      </c>
    </row>
    <row r="24" spans="2:7" ht="25.35" customHeight="1">
      <c r="B24" s="114"/>
      <c r="C24" s="114"/>
      <c r="D24" s="114"/>
      <c r="E24" s="211"/>
    </row>
    <row r="25" spans="2:7" ht="25.35" customHeight="1">
      <c r="B25" s="37" t="s">
        <v>201</v>
      </c>
      <c r="C25" s="114"/>
      <c r="D25" s="114"/>
      <c r="E25" s="217">
        <f>'EXHIBIT D'!G256-SUM(+'EXHIBIT D'!G229+'EXHIBIT D'!G230+'EXHIBIT D'!G231+'EXHIBIT D'!G232+'EXHIBIT D'!G233)</f>
        <v>138318162</v>
      </c>
    </row>
    <row r="26" spans="2:7" ht="25.35" customHeight="1">
      <c r="B26" s="37" t="s">
        <v>202</v>
      </c>
      <c r="D26" s="114"/>
      <c r="E26" s="724">
        <f>'EXHIBIT D'!G229+'EXHIBIT D'!G230+'EXHIBIT D'!G231+'EXHIBIT D'!G232+'EXHIBIT D'!G233</f>
        <v>1459470</v>
      </c>
    </row>
    <row r="27" spans="2:7" ht="25.35" customHeight="1">
      <c r="B27" s="114"/>
      <c r="D27" s="114"/>
      <c r="E27" s="211"/>
    </row>
    <row r="28" spans="2:7" ht="25.35" customHeight="1">
      <c r="B28" s="114" t="s">
        <v>203</v>
      </c>
      <c r="C28" s="114"/>
      <c r="D28" s="114"/>
      <c r="E28" s="726">
        <f>+E26+E25</f>
        <v>139777632</v>
      </c>
    </row>
    <row r="29" spans="2:7" ht="25.35" customHeight="1">
      <c r="B29" s="114"/>
      <c r="C29" s="114"/>
      <c r="D29" s="114"/>
      <c r="E29" s="206"/>
    </row>
    <row r="30" spans="2:7" ht="25.35" customHeight="1">
      <c r="B30" s="114" t="s">
        <v>772</v>
      </c>
      <c r="C30" s="114"/>
      <c r="D30" s="114"/>
      <c r="E30" s="206"/>
    </row>
    <row r="31" spans="2:7" ht="25.35" customHeight="1">
      <c r="B31" s="114"/>
      <c r="C31" s="114"/>
      <c r="D31" s="114"/>
      <c r="E31" s="206"/>
    </row>
    <row r="32" spans="2:7" ht="25.35" customHeight="1">
      <c r="B32" s="37" t="s">
        <v>204</v>
      </c>
      <c r="C32" s="114"/>
      <c r="D32" s="207">
        <f>+E23-E28</f>
        <v>15548354</v>
      </c>
      <c r="E32" s="206"/>
    </row>
    <row r="33" spans="2:10" ht="25.35" customHeight="1">
      <c r="B33" s="24" t="s">
        <v>205</v>
      </c>
      <c r="C33" s="114"/>
      <c r="D33" s="727">
        <f>+'EXHIBIT D'!G187</f>
        <v>0</v>
      </c>
      <c r="E33" s="206"/>
      <c r="J33" s="151"/>
    </row>
    <row r="34" spans="2:10" ht="25.35" customHeight="1">
      <c r="B34" s="114"/>
      <c r="D34" s="114"/>
      <c r="E34" s="206"/>
      <c r="J34" s="208"/>
    </row>
    <row r="35" spans="2:10" ht="25.35" customHeight="1">
      <c r="B35" s="37" t="s">
        <v>773</v>
      </c>
      <c r="C35" s="114"/>
      <c r="D35" s="114"/>
      <c r="E35" s="209">
        <f>+D32+D33</f>
        <v>15548354</v>
      </c>
      <c r="J35" s="151"/>
    </row>
    <row r="36" spans="2:10" ht="25.35" customHeight="1">
      <c r="B36" s="37" t="s">
        <v>774</v>
      </c>
      <c r="C36" s="114"/>
      <c r="D36" s="114"/>
      <c r="E36" s="725">
        <f>-'EXHIBIT D'!G272</f>
        <v>0</v>
      </c>
      <c r="J36" s="210"/>
    </row>
    <row r="37" spans="2:10" ht="25.35" customHeight="1">
      <c r="D37" s="114"/>
      <c r="E37" s="209"/>
      <c r="J37" s="151"/>
    </row>
    <row r="38" spans="2:10" ht="25.35" customHeight="1">
      <c r="B38" s="114" t="s">
        <v>775</v>
      </c>
      <c r="D38" s="114"/>
      <c r="E38" s="724">
        <f>+E35-E36</f>
        <v>15548354</v>
      </c>
      <c r="J38" s="151"/>
    </row>
    <row r="39" spans="2:10" ht="25.35" customHeight="1">
      <c r="B39" s="114"/>
      <c r="C39" s="114"/>
      <c r="D39" s="114"/>
      <c r="E39" s="211"/>
    </row>
    <row r="40" spans="2:10" ht="25.35" customHeight="1">
      <c r="B40" s="24" t="s">
        <v>776</v>
      </c>
      <c r="C40" s="114"/>
      <c r="D40" s="35"/>
      <c r="E40" s="726">
        <f>'EXHIBIT D'!G261+'EXHIBIT D'!G262+'EXHIBIT D'!G263+'EXHIBIT D'!G264+'EXHIBIT D'!G265+'EXHIBIT D'!G266+'EXHIBIT D'!G267+'EXHIBIT D'!G268</f>
        <v>15458354</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777</v>
      </c>
      <c r="C44" s="114"/>
      <c r="D44" s="114"/>
      <c r="E44" s="728">
        <f>+E40/E23</f>
        <v>9.9522007862869771E-2</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50" zoomScaleNormal="50" zoomScalePageLayoutView="50" workbookViewId="0">
      <selection activeCell="H14" sqref="H14:H16"/>
    </sheetView>
  </sheetViews>
  <sheetFormatPr defaultColWidth="9.109375" defaultRowHeight="13.8"/>
  <cols>
    <col min="1" max="1" width="98.33203125" style="221" customWidth="1"/>
    <col min="2" max="2" width="18" style="221" customWidth="1"/>
    <col min="3" max="3" width="16.44140625" style="221" customWidth="1"/>
    <col min="4" max="4" width="15.33203125" style="221" customWidth="1"/>
    <col min="5" max="5" width="22.44140625" style="221" customWidth="1"/>
    <col min="6" max="6" width="20.6640625" style="221" customWidth="1"/>
    <col min="7" max="7" width="18.6640625" style="221" customWidth="1"/>
    <col min="8" max="8" width="20.33203125" style="221" bestFit="1" customWidth="1"/>
    <col min="9" max="9" width="20.33203125" style="221" customWidth="1"/>
    <col min="10" max="10" width="2" style="221" customWidth="1"/>
    <col min="11" max="11" width="21" style="221" bestFit="1" customWidth="1"/>
    <col min="12" max="12" width="19.109375" style="221" customWidth="1"/>
    <col min="13" max="13" width="5.6640625" style="221" customWidth="1"/>
    <col min="14" max="16384" width="9.109375" style="221"/>
  </cols>
  <sheetData>
    <row r="1" spans="1:18" s="371" customFormat="1" ht="23.1" customHeight="1">
      <c r="I1" s="1051" t="s">
        <v>211</v>
      </c>
      <c r="L1" s="1051"/>
      <c r="M1" s="1051"/>
      <c r="N1" s="1051"/>
      <c r="O1" s="1051"/>
      <c r="P1" s="1051"/>
      <c r="Q1" s="1051"/>
      <c r="R1" s="1051"/>
    </row>
    <row r="2" spans="1:18" s="371" customFormat="1" ht="20.100000000000001" customHeight="1"/>
    <row r="3" spans="1:18" s="371" customFormat="1" ht="20.100000000000001" customHeight="1">
      <c r="A3" s="1143" t="s">
        <v>11</v>
      </c>
      <c r="B3" s="1143"/>
      <c r="C3" s="1143"/>
      <c r="D3" s="1143"/>
      <c r="E3" s="1143"/>
      <c r="F3" s="1143"/>
      <c r="G3" s="1143"/>
      <c r="H3" s="1143"/>
      <c r="I3" s="1053"/>
      <c r="J3" s="370"/>
      <c r="K3" s="370"/>
    </row>
    <row r="4" spans="1:18" s="371" customFormat="1" ht="20.100000000000001" customHeight="1">
      <c r="A4" s="1143" t="s">
        <v>192</v>
      </c>
      <c r="B4" s="1143"/>
      <c r="C4" s="1143"/>
      <c r="D4" s="1143"/>
      <c r="E4" s="1143"/>
      <c r="F4" s="1143"/>
      <c r="G4" s="1143"/>
      <c r="H4" s="1143"/>
      <c r="I4" s="1053"/>
    </row>
    <row r="5" spans="1:18" s="371" customFormat="1" ht="24" customHeight="1">
      <c r="A5" s="1143" t="s">
        <v>779</v>
      </c>
      <c r="B5" s="1143"/>
      <c r="C5" s="1143"/>
      <c r="D5" s="1143"/>
      <c r="E5" s="1143"/>
      <c r="F5" s="1143"/>
      <c r="G5" s="1143"/>
      <c r="H5" s="1143"/>
      <c r="I5" s="1053"/>
    </row>
    <row r="6" spans="1:18" s="371" customFormat="1" ht="24" customHeight="1">
      <c r="A6" s="1143" t="s">
        <v>212</v>
      </c>
      <c r="B6" s="1143"/>
      <c r="C6" s="1143"/>
      <c r="D6" s="1143"/>
      <c r="E6" s="1143"/>
      <c r="F6" s="1143"/>
      <c r="G6" s="1143"/>
      <c r="H6" s="1143"/>
      <c r="I6" s="1053"/>
    </row>
    <row r="7" spans="1:18" s="371" customFormat="1" ht="20.100000000000001" customHeight="1">
      <c r="A7" s="1142"/>
      <c r="B7" s="1142"/>
      <c r="C7" s="1142"/>
      <c r="D7" s="1142"/>
      <c r="E7" s="1142"/>
      <c r="F7" s="1142"/>
      <c r="G7" s="1142"/>
      <c r="H7" s="1142"/>
      <c r="I7" s="1054"/>
    </row>
    <row r="8" spans="1:18" s="371" customFormat="1" ht="25.35" customHeight="1" thickBot="1">
      <c r="A8" s="1142"/>
      <c r="B8" s="1146"/>
      <c r="C8" s="1142" t="s">
        <v>194</v>
      </c>
      <c r="D8" s="1147" t="str">
        <f>'CHECK SHEET'!D7</f>
        <v>Florida State College at Jacksonville</v>
      </c>
      <c r="E8" s="1147"/>
      <c r="F8" s="1147"/>
      <c r="G8" s="1147"/>
      <c r="H8" s="1147"/>
    </row>
    <row r="9" spans="1:18" s="37" customFormat="1" ht="20.100000000000001" customHeight="1"/>
    <row r="10" spans="1:18" s="37" customFormat="1" ht="20.100000000000001" customHeight="1">
      <c r="B10" s="114"/>
      <c r="C10" s="114"/>
      <c r="D10" s="114"/>
      <c r="E10" s="1144"/>
      <c r="F10" s="1145"/>
      <c r="G10" s="1145"/>
    </row>
    <row r="11" spans="1:18" s="37" customFormat="1" ht="20.100000000000001" customHeight="1">
      <c r="B11" s="1055" t="s">
        <v>213</v>
      </c>
      <c r="C11" s="1055"/>
      <c r="D11" s="1008"/>
      <c r="E11" s="1008"/>
    </row>
    <row r="12" spans="1:18" s="37" customFormat="1" ht="20.100000000000001" customHeight="1" thickBot="1">
      <c r="B12" s="1056" t="s">
        <v>214</v>
      </c>
      <c r="C12" s="1056"/>
      <c r="D12" s="1056"/>
      <c r="E12" s="1056"/>
      <c r="J12" s="114"/>
    </row>
    <row r="13" spans="1:18" s="37" customFormat="1" ht="105.75" customHeight="1" thickBot="1">
      <c r="A13" s="438" t="s">
        <v>215</v>
      </c>
      <c r="B13" s="392" t="s">
        <v>216</v>
      </c>
      <c r="C13" s="1060" t="s">
        <v>217</v>
      </c>
      <c r="D13" s="392" t="s">
        <v>218</v>
      </c>
      <c r="E13" s="392" t="s">
        <v>219</v>
      </c>
      <c r="F13" s="1059" t="s">
        <v>220</v>
      </c>
      <c r="G13" s="392" t="s">
        <v>50</v>
      </c>
      <c r="H13" s="1060" t="s">
        <v>221</v>
      </c>
      <c r="I13" s="24"/>
      <c r="J13" s="35"/>
      <c r="K13" s="24"/>
    </row>
    <row r="14" spans="1:18" s="37" customFormat="1" ht="20.100000000000001" customHeight="1">
      <c r="A14" s="439" t="s">
        <v>222</v>
      </c>
      <c r="B14" s="1214">
        <v>91.79</v>
      </c>
      <c r="C14" s="1273">
        <v>4.59</v>
      </c>
      <c r="D14" s="1273">
        <v>4.1500000000000004</v>
      </c>
      <c r="E14" s="1273">
        <v>11.4</v>
      </c>
      <c r="F14" s="1273">
        <v>4.59</v>
      </c>
      <c r="G14" s="857">
        <f>SUM(B14:F14)</f>
        <v>116.52000000000002</v>
      </c>
      <c r="H14" s="477">
        <f>G14*30</f>
        <v>3495.6000000000008</v>
      </c>
      <c r="I14" s="24"/>
    </row>
    <row r="15" spans="1:18" s="37" customFormat="1" ht="20.100000000000001" customHeight="1">
      <c r="A15" s="114" t="s">
        <v>223</v>
      </c>
      <c r="B15" s="1215">
        <v>82.78</v>
      </c>
      <c r="C15" s="1273">
        <v>4.1399999999999997</v>
      </c>
      <c r="D15" s="1273">
        <v>4.1500000000000004</v>
      </c>
      <c r="E15" s="1273">
        <v>9.67</v>
      </c>
      <c r="F15" s="1273">
        <v>4.1399999999999997</v>
      </c>
      <c r="G15" s="857">
        <f>SUM(B15:F15)</f>
        <v>104.88000000000001</v>
      </c>
      <c r="H15" s="440">
        <f>G15*30</f>
        <v>3146.4</v>
      </c>
      <c r="I15" s="24"/>
    </row>
    <row r="16" spans="1:18" s="37" customFormat="1" ht="20.100000000000001" customHeight="1" thickBot="1">
      <c r="A16" s="35" t="s">
        <v>87</v>
      </c>
      <c r="B16" s="1216">
        <v>73.2</v>
      </c>
      <c r="C16" s="1273">
        <v>7.2</v>
      </c>
      <c r="D16" s="1217"/>
      <c r="E16" s="1273">
        <v>3.6</v>
      </c>
      <c r="F16" s="1273">
        <v>3.6</v>
      </c>
      <c r="G16" s="441">
        <f>SUM(B16:F16)</f>
        <v>87.6</v>
      </c>
      <c r="H16" s="858">
        <f>G16*30</f>
        <v>2628</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60" t="s">
        <v>225</v>
      </c>
    </row>
    <row r="19" spans="1:11" s="37" customFormat="1" ht="20.100000000000001" customHeight="1">
      <c r="A19" s="114" t="s">
        <v>226</v>
      </c>
      <c r="B19" s="856">
        <v>30</v>
      </c>
      <c r="C19" s="478"/>
      <c r="D19" s="478"/>
      <c r="E19" s="478"/>
      <c r="F19" s="478"/>
      <c r="G19" s="857">
        <f>B19</f>
        <v>30</v>
      </c>
      <c r="H19" s="765">
        <f>G19*3</f>
        <v>90</v>
      </c>
    </row>
    <row r="20" spans="1:11" s="37" customFormat="1" ht="20.100000000000001" customHeight="1" thickBot="1">
      <c r="A20" s="114" t="s">
        <v>227</v>
      </c>
      <c r="B20" s="750">
        <v>30</v>
      </c>
      <c r="C20" s="479"/>
      <c r="D20" s="479"/>
      <c r="E20" s="479"/>
      <c r="F20" s="479"/>
      <c r="G20" s="444">
        <f>B20</f>
        <v>30</v>
      </c>
      <c r="H20" s="711">
        <f>G20*3</f>
        <v>90</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0</v>
      </c>
      <c r="C22" s="679"/>
      <c r="D22" s="679"/>
      <c r="E22" s="679"/>
      <c r="F22" s="679"/>
      <c r="G22" s="446">
        <f>B22</f>
        <v>0</v>
      </c>
      <c r="H22" s="474">
        <f>G22*2</f>
        <v>0</v>
      </c>
    </row>
    <row r="23" spans="1:11" s="37" customFormat="1" ht="20.100000000000001" customHeight="1" thickBot="1">
      <c r="A23" s="114" t="s">
        <v>229</v>
      </c>
      <c r="B23" s="859">
        <v>0</v>
      </c>
      <c r="C23" s="479"/>
      <c r="D23" s="479"/>
      <c r="E23" s="479"/>
      <c r="F23" s="479"/>
      <c r="G23" s="860">
        <f>B23</f>
        <v>0</v>
      </c>
      <c r="H23" s="85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59" t="s">
        <v>220</v>
      </c>
      <c r="H28" s="392" t="s">
        <v>50</v>
      </c>
      <c r="I28" s="1060" t="s">
        <v>221</v>
      </c>
      <c r="J28" s="114"/>
      <c r="K28" s="114"/>
    </row>
    <row r="29" spans="1:11" s="37" customFormat="1" ht="20.100000000000001" customHeight="1">
      <c r="A29" s="439" t="str">
        <f t="shared" ref="A29:B31" si="0">A14</f>
        <v>UPPER LEVEL - BACCALAUREATE</v>
      </c>
      <c r="B29" s="450">
        <f t="shared" si="0"/>
        <v>91.79</v>
      </c>
      <c r="C29" s="1274">
        <v>239.32</v>
      </c>
      <c r="D29" s="1274">
        <v>16.559999999999999</v>
      </c>
      <c r="E29" s="680">
        <f>D14</f>
        <v>4.1500000000000004</v>
      </c>
      <c r="F29" s="1274">
        <v>32.89</v>
      </c>
      <c r="G29" s="1274">
        <v>16.559999999999999</v>
      </c>
      <c r="H29" s="451">
        <f>SUM(B29:G29)</f>
        <v>401.27</v>
      </c>
      <c r="I29" s="471">
        <f>H29*30</f>
        <v>12038.099999999999</v>
      </c>
      <c r="J29" s="24"/>
    </row>
    <row r="30" spans="1:11" s="37" customFormat="1" ht="20.100000000000001" customHeight="1">
      <c r="A30" s="114" t="str">
        <f t="shared" si="0"/>
        <v>LOWER LEVEL - CREDIT (A &amp; P, PSV, DEVELOPMENTAL EDUCATION AND EPI)</v>
      </c>
      <c r="B30" s="861">
        <f t="shared" si="0"/>
        <v>82.78</v>
      </c>
      <c r="C30" s="1274">
        <v>248.33</v>
      </c>
      <c r="D30" s="1274">
        <v>16.559999999999999</v>
      </c>
      <c r="E30" s="862">
        <f>D15</f>
        <v>4.1500000000000004</v>
      </c>
      <c r="F30" s="1274">
        <v>32.89</v>
      </c>
      <c r="G30" s="1274">
        <v>16.559999999999999</v>
      </c>
      <c r="H30" s="857">
        <f>SUM(B30:G30)</f>
        <v>401.27</v>
      </c>
      <c r="I30" s="440">
        <f>H30*30</f>
        <v>12038.099999999999</v>
      </c>
    </row>
    <row r="31" spans="1:11" s="37" customFormat="1" ht="20.100000000000001" customHeight="1" thickBot="1">
      <c r="A31" s="114" t="str">
        <f t="shared" si="0"/>
        <v>CAREER CERTIFICATE AND APPLIED TECHNOLOGY DIPLOMA</v>
      </c>
      <c r="B31" s="530">
        <f t="shared" si="0"/>
        <v>73.2</v>
      </c>
      <c r="C31" s="1274">
        <v>219.6</v>
      </c>
      <c r="D31" s="1274">
        <v>28.8</v>
      </c>
      <c r="E31" s="408"/>
      <c r="F31" s="1274">
        <v>14.64</v>
      </c>
      <c r="G31" s="1274">
        <v>14.4</v>
      </c>
      <c r="H31" s="441">
        <f>SUM(B31:G31)</f>
        <v>350.64</v>
      </c>
      <c r="I31" s="858">
        <f>H31*30</f>
        <v>10519.199999999999</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60" t="s">
        <v>225</v>
      </c>
      <c r="J33" s="24"/>
      <c r="K33" s="24"/>
    </row>
    <row r="34" spans="1:11" s="37" customFormat="1" ht="20.100000000000001" customHeight="1">
      <c r="A34" s="35" t="str">
        <f>A19</f>
        <v>VOCATIONAL PREPARATORY (PER TERM)</v>
      </c>
      <c r="B34" s="455">
        <f>B19</f>
        <v>30</v>
      </c>
      <c r="C34" s="478"/>
      <c r="D34" s="478"/>
      <c r="E34" s="478"/>
      <c r="F34" s="478"/>
      <c r="G34" s="478"/>
      <c r="H34" s="863">
        <f>B34</f>
        <v>30</v>
      </c>
      <c r="I34" s="472">
        <f>H34*3</f>
        <v>90</v>
      </c>
      <c r="J34" s="456"/>
      <c r="K34" s="456"/>
    </row>
    <row r="35" spans="1:11" s="37" customFormat="1" ht="20.100000000000001" customHeight="1" thickBot="1">
      <c r="A35" s="35" t="str">
        <f>A20</f>
        <v>ADULT GENERAL EDUCATION AND SECONDARY (PER TERM)</v>
      </c>
      <c r="B35" s="864">
        <f>B20</f>
        <v>30</v>
      </c>
      <c r="C35" s="479"/>
      <c r="D35" s="479"/>
      <c r="E35" s="479"/>
      <c r="F35" s="479"/>
      <c r="G35" s="479"/>
      <c r="H35" s="457">
        <f>B35</f>
        <v>30</v>
      </c>
      <c r="I35" s="865">
        <f>H35*3</f>
        <v>90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100000000000001" customHeight="1">
      <c r="A39" s="35"/>
      <c r="B39" s="458" t="s">
        <v>232</v>
      </c>
      <c r="C39" s="24"/>
      <c r="D39" s="24"/>
      <c r="E39" s="24"/>
      <c r="F39" s="24"/>
      <c r="G39" s="24"/>
      <c r="H39" s="24"/>
      <c r="I39" s="24"/>
      <c r="J39" s="24"/>
      <c r="K39" s="24"/>
    </row>
    <row r="40" spans="1:11" ht="35.4" customHeight="1">
      <c r="A40" s="224"/>
      <c r="B40" s="1148" t="s">
        <v>780</v>
      </c>
      <c r="C40" s="1148"/>
      <c r="D40" s="1148"/>
      <c r="E40" s="1148"/>
      <c r="F40" s="1148"/>
      <c r="G40" s="1148"/>
      <c r="H40" s="1148"/>
      <c r="I40" s="1148"/>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16" zoomScale="50" zoomScaleNormal="50" zoomScaleSheetLayoutView="50" zoomScalePageLayoutView="50" workbookViewId="0">
      <selection activeCell="D12" sqref="D12"/>
    </sheetView>
  </sheetViews>
  <sheetFormatPr defaultColWidth="9.109375" defaultRowHeight="21"/>
  <cols>
    <col min="1" max="1" width="43.6640625" style="37" customWidth="1"/>
    <col min="2" max="2" width="77.33203125" style="37" customWidth="1"/>
    <col min="3" max="3" width="18.6640625" style="37" customWidth="1"/>
    <col min="4" max="4" width="23.33203125" style="37" customWidth="1"/>
    <col min="5" max="5" width="29" style="37" customWidth="1"/>
    <col min="6" max="6" width="19.6640625" style="37" customWidth="1"/>
    <col min="7" max="8" width="20.44140625" style="37" customWidth="1"/>
    <col min="9" max="9" width="5.109375" style="37" customWidth="1"/>
    <col min="10" max="16384" width="9.109375" style="37"/>
  </cols>
  <sheetData>
    <row r="1" spans="1:10" ht="23.1" customHeight="1">
      <c r="H1" s="219" t="s">
        <v>233</v>
      </c>
    </row>
    <row r="2" spans="1:10" ht="20.100000000000001" customHeight="1">
      <c r="A2" s="1150" t="s">
        <v>11</v>
      </c>
      <c r="B2" s="1150"/>
      <c r="C2" s="1150"/>
      <c r="D2" s="1150"/>
      <c r="E2" s="1150"/>
      <c r="F2" s="1150"/>
      <c r="G2" s="1150"/>
      <c r="H2" s="1058"/>
      <c r="I2" s="223"/>
    </row>
    <row r="3" spans="1:10" ht="20.100000000000001" customHeight="1">
      <c r="A3" s="1150" t="s">
        <v>781</v>
      </c>
      <c r="B3" s="1150"/>
      <c r="C3" s="1150"/>
      <c r="D3" s="1150"/>
      <c r="E3" s="1150"/>
      <c r="F3" s="1150"/>
      <c r="G3" s="1150"/>
      <c r="H3" s="1058"/>
    </row>
    <row r="4" spans="1:10" ht="20.100000000000001" customHeight="1">
      <c r="A4" s="425"/>
      <c r="B4" s="425"/>
      <c r="C4" s="425"/>
      <c r="D4" s="425"/>
      <c r="E4" s="425"/>
      <c r="F4" s="425"/>
      <c r="G4" s="425"/>
      <c r="H4" s="372"/>
    </row>
    <row r="5" spans="1:10" ht="27.6" customHeight="1" thickBot="1">
      <c r="A5" s="1150" t="s">
        <v>234</v>
      </c>
      <c r="B5" s="1151" t="str">
        <f>'CHECK SHEET'!D7</f>
        <v>Florida State College at Jacksonville</v>
      </c>
      <c r="C5" s="1151"/>
      <c r="D5" s="1151"/>
      <c r="E5" s="1151"/>
      <c r="F5" s="1151"/>
      <c r="G5" s="425"/>
      <c r="H5" s="1149"/>
    </row>
    <row r="6" spans="1:10" ht="20.100000000000001" customHeight="1">
      <c r="A6" s="425"/>
      <c r="B6" s="425"/>
      <c r="C6" s="425"/>
      <c r="D6" s="425"/>
      <c r="E6" s="425"/>
      <c r="F6" s="425"/>
      <c r="G6" s="425"/>
      <c r="H6" s="1149"/>
    </row>
    <row r="7" spans="1:10" ht="20.100000000000001" customHeight="1">
      <c r="A7" s="1055" t="s">
        <v>235</v>
      </c>
      <c r="B7" s="1055"/>
      <c r="C7" s="1055"/>
      <c r="D7" s="1055"/>
      <c r="E7" s="1055"/>
      <c r="F7" s="1055"/>
      <c r="G7" s="1055"/>
      <c r="H7" s="1055"/>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v>52264</v>
      </c>
      <c r="E10" s="684">
        <v>0</v>
      </c>
      <c r="F10" s="685">
        <f t="shared" ref="F10:F15" si="0">+D10-E10</f>
        <v>52264</v>
      </c>
      <c r="G10" s="685">
        <f>'EXHIBIT B'!B14</f>
        <v>91.79</v>
      </c>
      <c r="H10" s="686">
        <f>ROUND(+F10*G10,0)</f>
        <v>4797313</v>
      </c>
      <c r="I10" s="151"/>
      <c r="J10" s="151"/>
    </row>
    <row r="11" spans="1:10" ht="20.100000000000001" customHeight="1">
      <c r="A11" s="868" t="s">
        <v>216</v>
      </c>
      <c r="B11" s="868" t="s">
        <v>140</v>
      </c>
      <c r="C11" s="869" t="s">
        <v>244</v>
      </c>
      <c r="D11" s="867">
        <v>227640</v>
      </c>
      <c r="E11" s="867">
        <v>0</v>
      </c>
      <c r="F11" s="870">
        <f t="shared" si="0"/>
        <v>227640</v>
      </c>
      <c r="G11" s="870">
        <f>+'EXHIBIT B'!B15</f>
        <v>82.78</v>
      </c>
      <c r="H11" s="871">
        <f t="shared" ref="H11:H15" si="1">ROUND(+F11*G11,0)</f>
        <v>18844039</v>
      </c>
      <c r="I11" s="151"/>
      <c r="J11" s="151"/>
    </row>
    <row r="12" spans="1:10" ht="20.100000000000001" customHeight="1">
      <c r="A12" s="868" t="s">
        <v>216</v>
      </c>
      <c r="B12" s="868" t="s">
        <v>141</v>
      </c>
      <c r="C12" s="869" t="s">
        <v>245</v>
      </c>
      <c r="D12" s="867">
        <v>95068</v>
      </c>
      <c r="E12" s="867">
        <v>0</v>
      </c>
      <c r="F12" s="870">
        <f t="shared" si="0"/>
        <v>95068</v>
      </c>
      <c r="G12" s="870">
        <f>+'EXHIBIT B'!B15</f>
        <v>82.78</v>
      </c>
      <c r="H12" s="871">
        <f t="shared" si="1"/>
        <v>7869729</v>
      </c>
      <c r="I12" s="151"/>
      <c r="J12" s="151"/>
    </row>
    <row r="13" spans="1:10" ht="20.100000000000001" customHeight="1">
      <c r="A13" s="868" t="s">
        <v>216</v>
      </c>
      <c r="B13" s="868" t="s">
        <v>87</v>
      </c>
      <c r="C13" s="869" t="s">
        <v>246</v>
      </c>
      <c r="D13" s="872">
        <v>19090</v>
      </c>
      <c r="E13" s="872">
        <v>0</v>
      </c>
      <c r="F13" s="870">
        <f t="shared" si="0"/>
        <v>19090</v>
      </c>
      <c r="G13" s="870">
        <f>+'EXHIBIT B'!B16</f>
        <v>73.2</v>
      </c>
      <c r="H13" s="871">
        <f t="shared" si="1"/>
        <v>1397388</v>
      </c>
      <c r="I13" s="151"/>
      <c r="J13" s="151"/>
    </row>
    <row r="14" spans="1:10" ht="20.100000000000001" customHeight="1">
      <c r="A14" s="868" t="s">
        <v>216</v>
      </c>
      <c r="B14" s="868" t="s">
        <v>142</v>
      </c>
      <c r="C14" s="869" t="s">
        <v>247</v>
      </c>
      <c r="D14" s="867">
        <v>10890</v>
      </c>
      <c r="E14" s="867">
        <v>0</v>
      </c>
      <c r="F14" s="870">
        <f t="shared" si="0"/>
        <v>10890</v>
      </c>
      <c r="G14" s="870">
        <f>+'EXHIBIT B'!B15</f>
        <v>82.78</v>
      </c>
      <c r="H14" s="871">
        <f t="shared" si="1"/>
        <v>901474</v>
      </c>
      <c r="I14" s="151"/>
      <c r="J14" s="151"/>
    </row>
    <row r="15" spans="1:10" ht="20.100000000000001" customHeight="1" thickBot="1">
      <c r="A15" s="873" t="s">
        <v>216</v>
      </c>
      <c r="B15" s="873" t="s">
        <v>143</v>
      </c>
      <c r="C15" s="874">
        <v>40160</v>
      </c>
      <c r="D15" s="875">
        <v>291</v>
      </c>
      <c r="E15" s="875">
        <v>0</v>
      </c>
      <c r="F15" s="876">
        <f t="shared" si="0"/>
        <v>291</v>
      </c>
      <c r="G15" s="876">
        <f>+'EXHIBIT B'!B15</f>
        <v>82.78</v>
      </c>
      <c r="H15" s="877">
        <f t="shared" si="1"/>
        <v>24089</v>
      </c>
      <c r="I15" s="151"/>
      <c r="J15" s="151"/>
    </row>
    <row r="16" spans="1:10" ht="24.9" customHeight="1" thickBot="1">
      <c r="A16" s="383"/>
      <c r="B16" s="383"/>
      <c r="C16" s="383"/>
      <c r="D16" s="384"/>
      <c r="E16" s="384"/>
      <c r="F16" s="385"/>
      <c r="G16" s="385"/>
      <c r="H16" s="386"/>
      <c r="I16" s="151"/>
      <c r="J16" s="151"/>
    </row>
    <row r="17" spans="1:10" ht="24.9" customHeight="1" thickBot="1">
      <c r="A17" s="387"/>
      <c r="B17" s="388" t="s">
        <v>248</v>
      </c>
      <c r="C17" s="388"/>
      <c r="D17" s="389">
        <f>SUM(D10:D15)</f>
        <v>405243</v>
      </c>
      <c r="E17" s="389">
        <f>SUM(E10:E15)</f>
        <v>0</v>
      </c>
      <c r="F17" s="390">
        <f>SUM(F10:F15)</f>
        <v>405243</v>
      </c>
      <c r="G17" s="390"/>
      <c r="H17" s="391">
        <f>SUM(H10:H15)</f>
        <v>33834032</v>
      </c>
      <c r="I17" s="151"/>
      <c r="J17" s="151"/>
    </row>
    <row r="18" spans="1:10" ht="88.35" customHeight="1" thickBot="1">
      <c r="A18" s="392" t="s">
        <v>249</v>
      </c>
      <c r="B18" s="373" t="s">
        <v>237</v>
      </c>
      <c r="C18" s="381" t="s">
        <v>238</v>
      </c>
      <c r="D18" s="392" t="s">
        <v>250</v>
      </c>
      <c r="E18" s="381" t="s">
        <v>241</v>
      </c>
      <c r="F18" s="382" t="s">
        <v>242</v>
      </c>
    </row>
    <row r="19" spans="1:10" ht="24.9" customHeight="1">
      <c r="A19" s="878" t="s">
        <v>231</v>
      </c>
      <c r="B19" s="878" t="s">
        <v>243</v>
      </c>
      <c r="C19" s="879">
        <v>40301</v>
      </c>
      <c r="D19" s="1218">
        <v>150</v>
      </c>
      <c r="E19" s="880">
        <f>'EXHIBIT B'!C29</f>
        <v>239.32</v>
      </c>
      <c r="F19" s="881">
        <f t="shared" ref="F19:F24" si="2">ROUND(+D19*E19,0)</f>
        <v>35898</v>
      </c>
      <c r="G19" s="393"/>
      <c r="H19" s="393"/>
    </row>
    <row r="20" spans="1:10" ht="20.100000000000001" customHeight="1">
      <c r="A20" s="882" t="s">
        <v>231</v>
      </c>
      <c r="B20" s="882" t="s">
        <v>140</v>
      </c>
      <c r="C20" s="883" t="s">
        <v>251</v>
      </c>
      <c r="D20" s="890">
        <v>4500</v>
      </c>
      <c r="E20" s="884">
        <f>+'EXHIBIT B'!C30</f>
        <v>248.33</v>
      </c>
      <c r="F20" s="885">
        <f t="shared" si="2"/>
        <v>1117485</v>
      </c>
      <c r="G20" s="394"/>
      <c r="H20" s="394"/>
    </row>
    <row r="21" spans="1:10" ht="20.100000000000001" customHeight="1">
      <c r="A21" s="882" t="s">
        <v>231</v>
      </c>
      <c r="B21" s="882" t="s">
        <v>141</v>
      </c>
      <c r="C21" s="883" t="s">
        <v>252</v>
      </c>
      <c r="D21" s="890">
        <v>2075</v>
      </c>
      <c r="E21" s="884">
        <f>+'EXHIBIT B'!C30</f>
        <v>248.33</v>
      </c>
      <c r="F21" s="885">
        <f t="shared" si="2"/>
        <v>515285</v>
      </c>
      <c r="G21" s="394"/>
      <c r="H21" s="394"/>
    </row>
    <row r="22" spans="1:10" ht="20.100000000000001" customHeight="1">
      <c r="A22" s="882" t="s">
        <v>231</v>
      </c>
      <c r="B22" s="882" t="s">
        <v>87</v>
      </c>
      <c r="C22" s="883" t="s">
        <v>253</v>
      </c>
      <c r="D22" s="890">
        <v>1677</v>
      </c>
      <c r="E22" s="884">
        <f>+'EXHIBIT B'!C31</f>
        <v>219.6</v>
      </c>
      <c r="F22" s="885">
        <f t="shared" si="2"/>
        <v>368269</v>
      </c>
      <c r="G22" s="394"/>
      <c r="H22" s="394"/>
    </row>
    <row r="23" spans="1:10" ht="20.100000000000001" customHeight="1">
      <c r="A23" s="882" t="s">
        <v>231</v>
      </c>
      <c r="B23" s="882" t="s">
        <v>142</v>
      </c>
      <c r="C23" s="883" t="s">
        <v>254</v>
      </c>
      <c r="D23" s="890">
        <v>598</v>
      </c>
      <c r="E23" s="884">
        <f>+'EXHIBIT B'!C30</f>
        <v>248.33</v>
      </c>
      <c r="F23" s="885">
        <f t="shared" si="2"/>
        <v>148501</v>
      </c>
      <c r="G23" s="394"/>
      <c r="H23" s="394"/>
    </row>
    <row r="24" spans="1:10" ht="20.100000000000001" customHeight="1" thickBot="1">
      <c r="A24" s="751" t="s">
        <v>231</v>
      </c>
      <c r="B24" s="751" t="s">
        <v>143</v>
      </c>
      <c r="C24" s="752">
        <v>40360</v>
      </c>
      <c r="D24" s="1219">
        <v>0</v>
      </c>
      <c r="E24" s="753">
        <f>+'EXHIBIT B'!C30</f>
        <v>248.33</v>
      </c>
      <c r="F24" s="754">
        <f t="shared" si="2"/>
        <v>0</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9000</v>
      </c>
      <c r="E26" s="888"/>
      <c r="F26" s="889">
        <f>SUM(F19:F24)</f>
        <v>2185438</v>
      </c>
      <c r="G26" s="398"/>
      <c r="H26" s="398"/>
    </row>
    <row r="27" spans="1:10" ht="20.100000000000001" customHeight="1" thickBot="1">
      <c r="A27" s="399" t="s">
        <v>255</v>
      </c>
      <c r="B27" s="399"/>
      <c r="C27" s="399"/>
      <c r="D27" s="399"/>
      <c r="E27" s="399"/>
      <c r="F27" s="400"/>
      <c r="G27" s="687"/>
      <c r="H27" s="401">
        <f>H17+F26</f>
        <v>36019470</v>
      </c>
    </row>
    <row r="28" spans="1:10" ht="24.9" customHeight="1">
      <c r="I28" s="213"/>
    </row>
    <row r="29" spans="1:10" ht="24.9" customHeight="1">
      <c r="A29" s="1055" t="s">
        <v>256</v>
      </c>
      <c r="B29" s="1055"/>
      <c r="C29" s="1055"/>
      <c r="D29" s="1055"/>
      <c r="E29" s="1055"/>
      <c r="F29" s="1055"/>
      <c r="G29" s="1055"/>
      <c r="H29" s="1055"/>
      <c r="I29" s="213"/>
    </row>
    <row r="30" spans="1:10" ht="24.9"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60" t="s">
        <v>242</v>
      </c>
      <c r="I31" s="213"/>
    </row>
    <row r="32" spans="1:10" ht="20.100000000000001" customHeight="1">
      <c r="A32" s="688" t="s">
        <v>261</v>
      </c>
      <c r="B32" s="688" t="s">
        <v>262</v>
      </c>
      <c r="C32" s="689" t="s">
        <v>263</v>
      </c>
      <c r="D32" s="690">
        <v>0</v>
      </c>
      <c r="E32" s="690">
        <v>0</v>
      </c>
      <c r="F32" s="691">
        <f>D32-E32</f>
        <v>0</v>
      </c>
      <c r="G32" s="691">
        <f>'EXHIBIT B'!B19</f>
        <v>30</v>
      </c>
      <c r="H32" s="692">
        <f>ROUND(+F32*G32,0)</f>
        <v>0</v>
      </c>
    </row>
    <row r="33" spans="1:12" ht="20.100000000000001" customHeight="1">
      <c r="A33" s="882" t="s">
        <v>261</v>
      </c>
      <c r="B33" s="882" t="s">
        <v>264</v>
      </c>
      <c r="C33" s="883" t="s">
        <v>265</v>
      </c>
      <c r="D33" s="890">
        <v>2032</v>
      </c>
      <c r="E33" s="890">
        <v>0</v>
      </c>
      <c r="F33" s="884">
        <f>D33-E33</f>
        <v>2032</v>
      </c>
      <c r="G33" s="884">
        <f>'EXHIBIT B'!B20</f>
        <v>30</v>
      </c>
      <c r="H33" s="885">
        <f>ROUND(+F33*G33,0)</f>
        <v>60960</v>
      </c>
    </row>
    <row r="34" spans="1:12" ht="20.100000000000001" customHeight="1">
      <c r="A34" s="882" t="s">
        <v>266</v>
      </c>
      <c r="B34" s="882" t="s">
        <v>262</v>
      </c>
      <c r="C34" s="883">
        <v>40180</v>
      </c>
      <c r="D34" s="890">
        <v>0</v>
      </c>
      <c r="E34" s="890">
        <v>0</v>
      </c>
      <c r="F34" s="884">
        <f>D34-E34</f>
        <v>0</v>
      </c>
      <c r="G34" s="884">
        <f>'EXHIBIT B'!B22</f>
        <v>0</v>
      </c>
      <c r="H34" s="885">
        <f>ROUND(+F34*G34,0)</f>
        <v>0</v>
      </c>
    </row>
    <row r="35" spans="1:12" ht="20.100000000000001" customHeight="1" thickBot="1">
      <c r="A35" s="891" t="s">
        <v>266</v>
      </c>
      <c r="B35" s="891" t="s">
        <v>264</v>
      </c>
      <c r="C35" s="892">
        <v>40190</v>
      </c>
      <c r="D35" s="893">
        <v>0</v>
      </c>
      <c r="E35" s="893">
        <v>0</v>
      </c>
      <c r="F35" s="894">
        <f>D35-E35</f>
        <v>0</v>
      </c>
      <c r="G35" s="894">
        <f>'EXHIBIT B'!B23</f>
        <v>0</v>
      </c>
      <c r="H35" s="895">
        <f>ROUND(+F35*G35,0)</f>
        <v>0</v>
      </c>
    </row>
    <row r="36" spans="1:12" ht="20.100000000000001" customHeight="1" thickBot="1">
      <c r="A36" s="403"/>
      <c r="B36" s="377" t="s">
        <v>267</v>
      </c>
      <c r="C36" s="377"/>
      <c r="D36" s="404">
        <f>SUM(D32:D35)</f>
        <v>2032</v>
      </c>
      <c r="E36" s="404">
        <f>SUM(E32:E35)</f>
        <v>0</v>
      </c>
      <c r="F36" s="405">
        <f>D36-E36</f>
        <v>2032</v>
      </c>
      <c r="G36" s="405"/>
      <c r="H36" s="406">
        <f>SUM(H32:H35)</f>
        <v>60960</v>
      </c>
    </row>
    <row r="37" spans="1:12" ht="24.9"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30</v>
      </c>
      <c r="F39" s="692">
        <f>D39*E39</f>
        <v>0</v>
      </c>
      <c r="G39" s="151"/>
      <c r="H39" s="151"/>
    </row>
    <row r="40" spans="1:12" ht="20.100000000000001" customHeight="1">
      <c r="A40" s="882" t="s">
        <v>261</v>
      </c>
      <c r="B40" s="882" t="s">
        <v>264</v>
      </c>
      <c r="C40" s="883">
        <v>40390</v>
      </c>
      <c r="D40" s="890">
        <v>0</v>
      </c>
      <c r="E40" s="884">
        <f>'EXHIBIT B'!B35</f>
        <v>30</v>
      </c>
      <c r="F40" s="885">
        <f>D40*E40</f>
        <v>0</v>
      </c>
      <c r="G40" s="25"/>
      <c r="H40" s="25"/>
    </row>
    <row r="41" spans="1:12" ht="20.100000000000001" customHeight="1">
      <c r="A41" s="882" t="s">
        <v>266</v>
      </c>
      <c r="B41" s="882" t="s">
        <v>262</v>
      </c>
      <c r="C41" s="883" t="s">
        <v>269</v>
      </c>
      <c r="D41" s="890">
        <v>0</v>
      </c>
      <c r="E41" s="884">
        <f>'EXHIBIT B'!B37</f>
        <v>0</v>
      </c>
      <c r="F41" s="885">
        <f>D41*E41</f>
        <v>0</v>
      </c>
      <c r="G41" s="25"/>
      <c r="H41" s="25"/>
    </row>
    <row r="42" spans="1:12" ht="20.100000000000001" customHeight="1" thickBot="1">
      <c r="A42" s="891" t="s">
        <v>266</v>
      </c>
      <c r="B42" s="891" t="s">
        <v>264</v>
      </c>
      <c r="C42" s="892" t="s">
        <v>270</v>
      </c>
      <c r="D42" s="893">
        <v>0</v>
      </c>
      <c r="E42" s="894">
        <f>'EXHIBIT B'!B38</f>
        <v>0</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60960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36080430</v>
      </c>
      <c r="K46" s="19"/>
      <c r="L46" s="19"/>
    </row>
    <row r="47" spans="1:12" ht="24.75" customHeight="1">
      <c r="A47" s="1061"/>
      <c r="B47" s="1061"/>
      <c r="C47" s="1061"/>
      <c r="D47" s="1061"/>
      <c r="E47" s="1061"/>
      <c r="F47" s="1061"/>
      <c r="G47" s="423"/>
      <c r="H47" s="423"/>
      <c r="K47" s="19"/>
      <c r="L47" s="19"/>
    </row>
    <row r="48" spans="1:12" ht="24.9" customHeight="1">
      <c r="A48" s="675" t="s">
        <v>273</v>
      </c>
      <c r="B48" s="20"/>
      <c r="C48" s="20"/>
      <c r="D48" s="20"/>
      <c r="E48" s="20"/>
      <c r="F48" s="20"/>
      <c r="G48" s="20"/>
      <c r="H48" s="369" t="s">
        <v>233</v>
      </c>
    </row>
    <row r="49" spans="1:10" ht="24.9" customHeight="1">
      <c r="A49" s="675"/>
      <c r="B49" s="20"/>
      <c r="C49" s="20"/>
      <c r="D49" s="20"/>
      <c r="E49" s="20"/>
      <c r="F49" s="20"/>
      <c r="G49" s="20"/>
    </row>
    <row r="50" spans="1:10" ht="43.35" customHeight="1" thickBot="1">
      <c r="A50" s="1152" t="s">
        <v>274</v>
      </c>
      <c r="B50" s="1152"/>
      <c r="C50" s="20"/>
      <c r="D50" s="20"/>
      <c r="E50" s="20"/>
      <c r="F50" s="20"/>
      <c r="G50" s="20"/>
      <c r="H50" s="20"/>
    </row>
    <row r="51" spans="1:10" ht="44.4" customHeight="1" thickBot="1">
      <c r="A51" s="373" t="s">
        <v>275</v>
      </c>
      <c r="B51" s="373" t="s">
        <v>276</v>
      </c>
      <c r="C51" s="1153" t="s">
        <v>277</v>
      </c>
      <c r="D51" s="1154"/>
      <c r="E51" s="1153" t="s">
        <v>278</v>
      </c>
      <c r="F51" s="1154"/>
      <c r="G51" s="20"/>
      <c r="H51" s="20"/>
    </row>
    <row r="52" spans="1:10" ht="24.9" customHeight="1" thickBot="1">
      <c r="A52" s="374"/>
      <c r="B52" s="375"/>
      <c r="C52" s="694"/>
      <c r="D52" s="695"/>
      <c r="E52" s="694"/>
      <c r="F52" s="695"/>
    </row>
    <row r="53" spans="1:10" ht="24.9" customHeight="1" thickBot="1">
      <c r="A53" s="380" t="s">
        <v>156</v>
      </c>
      <c r="B53" s="376"/>
      <c r="C53" s="696"/>
      <c r="D53" s="697"/>
      <c r="E53" s="696"/>
      <c r="F53" s="697"/>
    </row>
    <row r="54" spans="1:10" ht="24.9" customHeight="1">
      <c r="A54" s="896" t="s">
        <v>740</v>
      </c>
      <c r="B54" s="1220">
        <v>2000</v>
      </c>
      <c r="C54" s="1222">
        <v>1</v>
      </c>
      <c r="D54" s="1223"/>
      <c r="E54" s="1222">
        <v>2</v>
      </c>
      <c r="F54" s="1223"/>
    </row>
    <row r="55" spans="1:10" ht="24.9" customHeight="1">
      <c r="A55" s="897" t="s">
        <v>740</v>
      </c>
      <c r="B55" s="890">
        <v>1457470</v>
      </c>
      <c r="C55" s="1224">
        <v>1</v>
      </c>
      <c r="D55" s="1225"/>
      <c r="E55" s="1224">
        <v>8</v>
      </c>
      <c r="F55" s="1225"/>
      <c r="J55" s="111"/>
    </row>
    <row r="56" spans="1:10" ht="24.9" customHeight="1">
      <c r="A56" s="897"/>
      <c r="B56" s="890">
        <v>0</v>
      </c>
      <c r="C56" s="1224"/>
      <c r="D56" s="1225"/>
      <c r="E56" s="1224"/>
      <c r="F56" s="1225"/>
      <c r="I56" s="151"/>
    </row>
    <row r="57" spans="1:10" ht="24.9" customHeight="1">
      <c r="A57" s="897"/>
      <c r="B57" s="890">
        <v>0</v>
      </c>
      <c r="C57" s="1224"/>
      <c r="D57" s="1225"/>
      <c r="E57" s="1224"/>
      <c r="F57" s="1225"/>
      <c r="I57" s="151"/>
    </row>
    <row r="58" spans="1:10" ht="24.9" customHeight="1">
      <c r="A58" s="897"/>
      <c r="B58" s="890">
        <v>0</v>
      </c>
      <c r="C58" s="1224"/>
      <c r="D58" s="1225"/>
      <c r="E58" s="1224"/>
      <c r="F58" s="1225"/>
      <c r="I58" s="151"/>
    </row>
    <row r="59" spans="1:10" ht="24.9" customHeight="1" thickBot="1">
      <c r="A59" s="755"/>
      <c r="B59" s="756">
        <v>0</v>
      </c>
      <c r="C59" s="1226"/>
      <c r="D59" s="1227"/>
      <c r="E59" s="1228"/>
      <c r="F59" s="1229"/>
      <c r="I59" s="151"/>
      <c r="J59" s="113"/>
    </row>
    <row r="60" spans="1:10" ht="24.9" customHeight="1" thickBot="1">
      <c r="A60" s="377" t="s">
        <v>279</v>
      </c>
      <c r="B60" s="378">
        <f>SUM(B54:B59)</f>
        <v>1459470</v>
      </c>
      <c r="C60" s="1230"/>
      <c r="D60" s="1231"/>
      <c r="E60" s="1230"/>
      <c r="F60" s="1231"/>
      <c r="I60" s="424"/>
    </row>
    <row r="61" spans="1:10" ht="24.9" customHeight="1" thickBot="1">
      <c r="A61" s="379"/>
      <c r="B61" s="379"/>
      <c r="C61" s="698"/>
      <c r="D61" s="699"/>
      <c r="E61" s="698"/>
      <c r="F61" s="699"/>
      <c r="I61" s="151"/>
    </row>
    <row r="62" spans="1:10" ht="24.9" customHeight="1" thickBot="1">
      <c r="A62" s="380" t="s">
        <v>153</v>
      </c>
      <c r="B62" s="376"/>
      <c r="C62" s="696"/>
      <c r="D62" s="697"/>
      <c r="E62" s="696"/>
      <c r="F62" s="697"/>
      <c r="I62" s="151"/>
    </row>
    <row r="63" spans="1:10" ht="24.9" customHeight="1">
      <c r="A63" s="896" t="s">
        <v>741</v>
      </c>
      <c r="B63" s="1221">
        <v>175000</v>
      </c>
      <c r="C63" s="1222">
        <v>3</v>
      </c>
      <c r="D63" s="1223"/>
      <c r="E63" s="1222">
        <v>1</v>
      </c>
      <c r="F63" s="1223"/>
      <c r="I63" s="151"/>
    </row>
    <row r="64" spans="1:10" ht="24.9" customHeight="1">
      <c r="A64" s="897"/>
      <c r="B64" s="890">
        <v>0</v>
      </c>
      <c r="C64" s="1224"/>
      <c r="D64" s="1225"/>
      <c r="E64" s="1224"/>
      <c r="F64" s="1225"/>
      <c r="I64" s="151"/>
    </row>
    <row r="65" spans="1:9" ht="24.9" customHeight="1">
      <c r="A65" s="897"/>
      <c r="B65" s="890">
        <v>0</v>
      </c>
      <c r="C65" s="1224"/>
      <c r="D65" s="1225"/>
      <c r="E65" s="1224"/>
      <c r="F65" s="1225"/>
      <c r="I65" s="151"/>
    </row>
    <row r="66" spans="1:9" ht="24.9" customHeight="1">
      <c r="A66" s="897"/>
      <c r="B66" s="890">
        <v>0</v>
      </c>
      <c r="C66" s="1224"/>
      <c r="D66" s="1225"/>
      <c r="E66" s="1224"/>
      <c r="F66" s="1225"/>
      <c r="I66" s="151"/>
    </row>
    <row r="67" spans="1:9" ht="24.9" customHeight="1">
      <c r="A67" s="897"/>
      <c r="B67" s="890">
        <v>0</v>
      </c>
      <c r="C67" s="1224"/>
      <c r="D67" s="1225"/>
      <c r="E67" s="1224"/>
      <c r="F67" s="1225"/>
    </row>
    <row r="68" spans="1:9" ht="24.9" customHeight="1" thickBot="1">
      <c r="A68" s="755"/>
      <c r="B68" s="756">
        <v>0</v>
      </c>
      <c r="C68" s="1228"/>
      <c r="D68" s="1229"/>
      <c r="E68" s="1228"/>
      <c r="F68" s="1229"/>
    </row>
    <row r="69" spans="1:9" ht="24.9" customHeight="1" thickBot="1">
      <c r="A69" s="377" t="s">
        <v>280</v>
      </c>
      <c r="B69" s="378">
        <f>SUM(B63:B68)</f>
        <v>175000</v>
      </c>
      <c r="C69" s="1232"/>
      <c r="D69" s="1233"/>
      <c r="E69" s="1232"/>
      <c r="F69" s="1233"/>
    </row>
    <row r="70" spans="1:9" ht="24.9" customHeight="1" thickBot="1">
      <c r="A70" s="377" t="s">
        <v>281</v>
      </c>
      <c r="B70" s="378">
        <f>+B69+B60</f>
        <v>1634470</v>
      </c>
      <c r="C70" s="1232"/>
      <c r="D70" s="1233"/>
      <c r="E70" s="1234"/>
      <c r="F70" s="1235"/>
    </row>
    <row r="71" spans="1:9" ht="24.9"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09375" defaultRowHeight="13.8"/>
  <cols>
    <col min="1" max="1" width="31.33203125" style="221" customWidth="1"/>
    <col min="2" max="2" width="100.44140625" style="221" customWidth="1"/>
    <col min="3" max="3" width="18.6640625" style="221" customWidth="1"/>
    <col min="4" max="4" width="25.6640625" style="221" customWidth="1"/>
    <col min="5" max="5" width="21.44140625" style="221" customWidth="1"/>
    <col min="6" max="6" width="6.88671875" style="221" customWidth="1"/>
    <col min="7" max="7" width="9.109375" style="221"/>
    <col min="8" max="8" width="59" style="221" customWidth="1"/>
    <col min="9" max="9" width="13.6640625" style="221" customWidth="1"/>
    <col min="10" max="10" width="12.6640625" style="221" bestFit="1" customWidth="1"/>
    <col min="11" max="11" width="14" style="221" customWidth="1"/>
    <col min="12" max="28" width="12.6640625" style="221" customWidth="1"/>
    <col min="29" max="29" width="11" style="221" customWidth="1"/>
    <col min="30" max="30" width="12.6640625" style="221" customWidth="1"/>
    <col min="31" max="31" width="12.44140625" style="221" customWidth="1"/>
    <col min="32" max="32" width="11.44140625" style="221" customWidth="1"/>
    <col min="33" max="33" width="2.33203125" style="221" customWidth="1"/>
    <col min="34" max="34" width="20.109375" style="221" customWidth="1"/>
    <col min="35" max="35" width="6" style="552" customWidth="1"/>
    <col min="36" max="36" width="14.44140625" style="221" customWidth="1"/>
    <col min="37" max="37" width="13.6640625" style="221" customWidth="1"/>
    <col min="38" max="38" width="2.109375" style="221" customWidth="1"/>
    <col min="39" max="40" width="9.109375" style="221"/>
    <col min="41" max="41" width="11.33203125" style="221" customWidth="1"/>
    <col min="42" max="42" width="11.44140625" style="221" customWidth="1"/>
    <col min="43" max="43" width="11" style="221" customWidth="1"/>
    <col min="44" max="44" width="11.109375" style="221" customWidth="1"/>
    <col min="45" max="16384" width="9.109375" style="221"/>
  </cols>
  <sheetData>
    <row r="1" spans="1:47" s="37" customFormat="1" ht="24" customHeight="1">
      <c r="A1" s="371"/>
      <c r="B1" s="371"/>
      <c r="C1" s="371"/>
      <c r="D1" s="371"/>
      <c r="E1" s="1051" t="s">
        <v>282</v>
      </c>
      <c r="F1" s="371"/>
      <c r="AI1" s="24"/>
    </row>
    <row r="2" spans="1:47" s="37" customFormat="1" ht="24" customHeight="1">
      <c r="A2" s="371"/>
      <c r="B2" s="371"/>
      <c r="C2" s="371"/>
      <c r="D2" s="371"/>
      <c r="E2" s="371"/>
      <c r="F2" s="371"/>
      <c r="AI2" s="24"/>
    </row>
    <row r="3" spans="1:47" s="37" customFormat="1" ht="24" customHeight="1">
      <c r="A3" s="1143" t="s">
        <v>11</v>
      </c>
      <c r="B3" s="1143"/>
      <c r="C3" s="1143"/>
      <c r="D3" s="1143"/>
      <c r="E3" s="1143"/>
      <c r="F3" s="371"/>
    </row>
    <row r="4" spans="1:47" s="37" customFormat="1" ht="23.4" customHeight="1">
      <c r="A4" s="1143" t="s">
        <v>283</v>
      </c>
      <c r="B4" s="1143"/>
      <c r="C4" s="1143"/>
      <c r="D4" s="1143"/>
      <c r="E4" s="1143"/>
      <c r="F4" s="371"/>
    </row>
    <row r="5" spans="1:47" s="37" customFormat="1" ht="23.1" customHeight="1">
      <c r="A5" s="1142"/>
      <c r="B5" s="1142"/>
      <c r="C5" s="1142"/>
      <c r="D5" s="1142"/>
      <c r="E5" s="1142"/>
      <c r="F5" s="371"/>
    </row>
    <row r="6" spans="1:47" s="37" customFormat="1" ht="24.9" customHeight="1">
      <c r="A6" s="1146"/>
      <c r="B6" s="1146"/>
      <c r="C6" s="1146"/>
      <c r="D6" s="1146"/>
      <c r="E6" s="1146"/>
      <c r="F6" s="371"/>
    </row>
    <row r="7" spans="1:47" s="37" customFormat="1" ht="24.9" customHeight="1" thickBot="1">
      <c r="A7" s="1142" t="s">
        <v>234</v>
      </c>
      <c r="B7" s="1147" t="str">
        <f>'CHECK SHEET'!D7</f>
        <v>Florida State College at Jacksonville</v>
      </c>
      <c r="C7" s="1147"/>
      <c r="D7" s="1147"/>
      <c r="E7" s="1147"/>
      <c r="F7" s="1057"/>
    </row>
    <row r="8" spans="1:47" s="37" customFormat="1" ht="24.9" customHeight="1">
      <c r="A8" s="1155"/>
      <c r="B8" s="1155"/>
      <c r="C8" s="1155"/>
      <c r="D8" s="1155"/>
      <c r="E8" s="1155"/>
    </row>
    <row r="9" spans="1:47" s="37" customFormat="1" ht="24.9" customHeight="1">
      <c r="A9" s="1156"/>
      <c r="B9" s="1157"/>
      <c r="C9" s="1157"/>
      <c r="D9" s="1157"/>
      <c r="E9" s="1157"/>
    </row>
    <row r="10" spans="1:47" s="37" customFormat="1" ht="42.6" customHeight="1">
      <c r="A10" s="1158" t="s">
        <v>284</v>
      </c>
      <c r="B10" s="1158"/>
      <c r="C10" s="1158"/>
      <c r="D10" s="1158"/>
      <c r="E10" s="1158"/>
    </row>
    <row r="11" spans="1:47" ht="24.9"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 customHeight="1">
      <c r="A14" s="898" t="s">
        <v>216</v>
      </c>
      <c r="B14" s="898" t="s">
        <v>140</v>
      </c>
      <c r="C14" s="899" t="s">
        <v>244</v>
      </c>
      <c r="D14" s="568">
        <v>0</v>
      </c>
      <c r="E14" s="568">
        <v>0</v>
      </c>
      <c r="AI14" s="221"/>
    </row>
    <row r="15" spans="1:47" ht="24.9" customHeight="1">
      <c r="A15" s="898" t="s">
        <v>216</v>
      </c>
      <c r="B15" s="898" t="s">
        <v>141</v>
      </c>
      <c r="C15" s="899" t="s">
        <v>245</v>
      </c>
      <c r="D15" s="568">
        <v>0</v>
      </c>
      <c r="E15" s="568">
        <v>0</v>
      </c>
      <c r="AI15" s="221"/>
    </row>
    <row r="16" spans="1:47" ht="24.9" customHeight="1">
      <c r="A16" s="898" t="s">
        <v>216</v>
      </c>
      <c r="B16" s="898" t="s">
        <v>87</v>
      </c>
      <c r="C16" s="899" t="s">
        <v>246</v>
      </c>
      <c r="D16" s="568">
        <v>0</v>
      </c>
      <c r="E16" s="568">
        <v>0</v>
      </c>
      <c r="AI16" s="221"/>
    </row>
    <row r="17" spans="1:46" ht="24.9" customHeight="1">
      <c r="A17" s="898" t="s">
        <v>216</v>
      </c>
      <c r="B17" s="898" t="s">
        <v>142</v>
      </c>
      <c r="C17" s="899" t="s">
        <v>247</v>
      </c>
      <c r="D17" s="569">
        <v>0</v>
      </c>
      <c r="E17" s="569">
        <v>0</v>
      </c>
      <c r="AI17" s="221"/>
    </row>
    <row r="18" spans="1:46" ht="24.9" customHeight="1" thickBot="1">
      <c r="A18" s="898" t="s">
        <v>216</v>
      </c>
      <c r="B18" s="898" t="s">
        <v>143</v>
      </c>
      <c r="C18" s="899">
        <v>40160</v>
      </c>
      <c r="D18" s="570">
        <v>0</v>
      </c>
      <c r="E18" s="570">
        <v>0</v>
      </c>
      <c r="AI18" s="221"/>
    </row>
    <row r="19" spans="1:46" ht="24.9" customHeight="1" thickBot="1">
      <c r="A19" s="544"/>
      <c r="B19" s="617"/>
      <c r="C19" s="618"/>
      <c r="D19" s="1236"/>
      <c r="E19" s="1237"/>
      <c r="AI19" s="221"/>
    </row>
    <row r="20" spans="1:46" ht="24.9"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 customHeight="1">
      <c r="A22" s="701" t="s">
        <v>231</v>
      </c>
      <c r="B22" s="619" t="s">
        <v>243</v>
      </c>
      <c r="C22" s="620">
        <v>40301</v>
      </c>
      <c r="D22" s="700">
        <v>0</v>
      </c>
      <c r="E22" s="700">
        <v>0</v>
      </c>
    </row>
    <row r="23" spans="1:46" s="218" customFormat="1" ht="24.9" customHeight="1">
      <c r="A23" s="898" t="s">
        <v>231</v>
      </c>
      <c r="B23" s="757" t="s">
        <v>140</v>
      </c>
      <c r="C23" s="786" t="s">
        <v>251</v>
      </c>
      <c r="D23" s="903">
        <v>0</v>
      </c>
      <c r="E23" s="903">
        <v>0</v>
      </c>
    </row>
    <row r="24" spans="1:46" s="218" customFormat="1" ht="24.9" customHeight="1">
      <c r="A24" s="898" t="s">
        <v>231</v>
      </c>
      <c r="B24" s="757" t="s">
        <v>141</v>
      </c>
      <c r="C24" s="786" t="s">
        <v>252</v>
      </c>
      <c r="D24" s="903">
        <v>0</v>
      </c>
      <c r="E24" s="903">
        <v>0</v>
      </c>
    </row>
    <row r="25" spans="1:46" s="218" customFormat="1" ht="24.9" customHeight="1">
      <c r="A25" s="898" t="s">
        <v>231</v>
      </c>
      <c r="B25" s="757" t="s">
        <v>87</v>
      </c>
      <c r="C25" s="786" t="s">
        <v>253</v>
      </c>
      <c r="D25" s="903">
        <v>0</v>
      </c>
      <c r="E25" s="903">
        <v>0</v>
      </c>
    </row>
    <row r="26" spans="1:46" s="218" customFormat="1" ht="24.9" customHeight="1">
      <c r="A26" s="898" t="s">
        <v>231</v>
      </c>
      <c r="B26" s="757" t="s">
        <v>142</v>
      </c>
      <c r="C26" s="786" t="s">
        <v>254</v>
      </c>
      <c r="D26" s="903">
        <v>0</v>
      </c>
      <c r="E26" s="903">
        <v>0</v>
      </c>
    </row>
    <row r="27" spans="1:46" s="218" customFormat="1" ht="24.9" customHeight="1" thickBot="1">
      <c r="A27" s="482" t="s">
        <v>231</v>
      </c>
      <c r="B27" s="619" t="s">
        <v>143</v>
      </c>
      <c r="C27" s="545">
        <v>40360</v>
      </c>
      <c r="D27" s="570">
        <v>0</v>
      </c>
      <c r="E27" s="571">
        <v>0</v>
      </c>
    </row>
    <row r="28" spans="1:46" ht="24.9" customHeight="1" thickBot="1">
      <c r="A28" s="621"/>
      <c r="B28" s="622"/>
      <c r="C28" s="621"/>
      <c r="D28" s="546"/>
      <c r="E28" s="623"/>
      <c r="AI28" s="221"/>
    </row>
    <row r="29" spans="1:46" ht="24.9" customHeight="1" thickBot="1">
      <c r="A29" s="702"/>
      <c r="B29" s="624" t="s">
        <v>248</v>
      </c>
      <c r="C29" s="547"/>
      <c r="D29" s="547"/>
      <c r="E29" s="625">
        <f>SUM(E22:E27)</f>
        <v>0</v>
      </c>
      <c r="AI29" s="221"/>
      <c r="AT29" s="548"/>
    </row>
    <row r="30" spans="1:46" ht="24.9" customHeight="1" thickBot="1">
      <c r="A30" s="547" t="s">
        <v>290</v>
      </c>
      <c r="B30" s="549"/>
      <c r="C30" s="550"/>
      <c r="D30" s="550"/>
      <c r="E30" s="551">
        <f>E20+E29</f>
        <v>0</v>
      </c>
      <c r="AI30" s="221"/>
    </row>
    <row r="31" spans="1:46" ht="24.9" customHeight="1">
      <c r="A31" s="538"/>
      <c r="B31" s="539"/>
      <c r="C31" s="539"/>
      <c r="D31" s="539"/>
      <c r="E31" s="539"/>
      <c r="AI31" s="221"/>
    </row>
    <row r="32" spans="1:46" ht="24.9" customHeight="1" thickBot="1">
      <c r="A32" s="608" t="s">
        <v>291</v>
      </c>
      <c r="B32" s="539"/>
      <c r="C32" s="539"/>
      <c r="D32" s="539"/>
      <c r="E32" s="539"/>
      <c r="AI32" s="221"/>
    </row>
    <row r="33" spans="1:46" ht="24.9" customHeight="1">
      <c r="A33" s="1062"/>
      <c r="B33" s="1063"/>
      <c r="C33" s="1063"/>
      <c r="D33" s="1063"/>
      <c r="E33" s="1064"/>
      <c r="AI33" s="221"/>
    </row>
    <row r="34" spans="1:46" ht="24.9" customHeight="1">
      <c r="A34" s="1065"/>
      <c r="B34" s="1066"/>
      <c r="C34" s="1066"/>
      <c r="D34" s="1066"/>
      <c r="E34" s="1067"/>
      <c r="AI34" s="221"/>
    </row>
    <row r="35" spans="1:46" s="548" customFormat="1" ht="24.9" customHeight="1">
      <c r="A35" s="1065"/>
      <c r="B35" s="1066"/>
      <c r="C35" s="1066"/>
      <c r="D35" s="1066"/>
      <c r="E35" s="1067"/>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 customHeight="1">
      <c r="A36" s="1065"/>
      <c r="B36" s="1066"/>
      <c r="C36" s="1066"/>
      <c r="D36" s="1066"/>
      <c r="E36" s="1067"/>
      <c r="AI36" s="221"/>
    </row>
    <row r="37" spans="1:46" ht="24.9" customHeight="1" thickBot="1">
      <c r="A37" s="1068"/>
      <c r="B37" s="1069"/>
      <c r="C37" s="1069"/>
      <c r="D37" s="1069"/>
      <c r="E37" s="1070"/>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topLeftCell="A264" zoomScale="70" zoomScaleNormal="70" zoomScaleSheetLayoutView="70" zoomScalePageLayoutView="70" workbookViewId="0">
      <selection activeCell="K290" sqref="K290"/>
    </sheetView>
  </sheetViews>
  <sheetFormatPr defaultColWidth="9.109375" defaultRowHeight="18"/>
  <cols>
    <col min="1" max="1" width="57" style="218" customWidth="1"/>
    <col min="2" max="2" width="1.44140625" style="218" customWidth="1"/>
    <col min="3" max="3" width="21.33203125" style="218" customWidth="1"/>
    <col min="4" max="4" width="9.109375" style="218"/>
    <col min="5" max="5" width="49.44140625" style="218" customWidth="1"/>
    <col min="6" max="6" width="17" style="218" customWidth="1"/>
    <col min="7" max="7" width="25.44140625" style="218" customWidth="1"/>
    <col min="8" max="8" width="1.88671875" style="218" customWidth="1"/>
    <col min="9" max="9" width="11.6640625" style="218" bestFit="1" customWidth="1"/>
    <col min="10" max="10" width="15.44140625" style="218" bestFit="1" customWidth="1"/>
    <col min="11" max="16384" width="9.109375" style="218"/>
  </cols>
  <sheetData>
    <row r="1" spans="1:8" ht="25.8">
      <c r="A1" s="1159"/>
      <c r="B1" s="1159"/>
      <c r="C1" s="1159"/>
      <c r="D1" s="1159"/>
      <c r="E1" s="1159"/>
      <c r="F1" s="1159"/>
      <c r="G1" s="1160"/>
    </row>
    <row r="2" spans="1:8" ht="30" customHeight="1" thickBot="1">
      <c r="A2" s="1160" t="s">
        <v>194</v>
      </c>
      <c r="B2" s="1147" t="str">
        <f>'CHECK SHEET'!D7</f>
        <v>Florida State College at Jacksonville</v>
      </c>
      <c r="C2" s="1147"/>
      <c r="D2" s="1147"/>
      <c r="E2" s="1147"/>
      <c r="F2" s="1147"/>
      <c r="G2" s="1161"/>
    </row>
    <row r="3" spans="1:8" ht="23.1" customHeight="1">
      <c r="A3" s="1143" t="s">
        <v>292</v>
      </c>
      <c r="B3" s="1143"/>
      <c r="C3" s="1143"/>
      <c r="D3" s="1143"/>
      <c r="E3" s="1143"/>
      <c r="F3" s="1143"/>
      <c r="G3" s="1143"/>
    </row>
    <row r="4" spans="1:8" ht="23.4" customHeight="1">
      <c r="A4" s="1143" t="s">
        <v>293</v>
      </c>
      <c r="B4" s="1143"/>
      <c r="C4" s="1143"/>
      <c r="D4" s="1143"/>
      <c r="E4" s="1143"/>
      <c r="F4" s="1143"/>
      <c r="G4" s="1143"/>
    </row>
    <row r="5" spans="1:8" ht="23.4" customHeight="1">
      <c r="A5" s="1143" t="s">
        <v>782</v>
      </c>
      <c r="B5" s="1143"/>
      <c r="C5" s="1143"/>
      <c r="D5" s="1143"/>
      <c r="E5" s="1143"/>
      <c r="F5" s="1143"/>
      <c r="G5" s="1143"/>
    </row>
    <row r="6" spans="1:8" ht="20.100000000000001" customHeight="1">
      <c r="A6" s="1162"/>
      <c r="B6" s="1162"/>
      <c r="C6" s="1162"/>
      <c r="D6" s="1162"/>
      <c r="E6" s="1162"/>
      <c r="F6" s="1162"/>
      <c r="G6" s="1162"/>
    </row>
    <row r="7" spans="1:8" ht="38.4" customHeight="1">
      <c r="A7" s="1163" t="s">
        <v>294</v>
      </c>
      <c r="B7" s="1163"/>
      <c r="C7" s="1163"/>
      <c r="D7" s="1163"/>
      <c r="E7" s="1163"/>
      <c r="F7" s="1163"/>
      <c r="G7" s="1163"/>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4797313</v>
      </c>
      <c r="H12" s="222"/>
    </row>
    <row r="13" spans="1:8" ht="20.100000000000001" customHeight="1">
      <c r="A13" s="629" t="s">
        <v>216</v>
      </c>
      <c r="B13" s="229"/>
      <c r="C13" s="222" t="s">
        <v>140</v>
      </c>
      <c r="D13" s="229"/>
      <c r="E13" s="229"/>
      <c r="F13" s="235" t="s">
        <v>244</v>
      </c>
      <c r="G13" s="234">
        <f>+'EXHIBIT C'!H11+'EXHIBIT C(2)'!E14</f>
        <v>18844039</v>
      </c>
      <c r="H13" s="222"/>
    </row>
    <row r="14" spans="1:8" ht="20.100000000000001" customHeight="1">
      <c r="A14" s="629" t="s">
        <v>216</v>
      </c>
      <c r="B14" s="229"/>
      <c r="C14" s="229" t="s">
        <v>141</v>
      </c>
      <c r="D14" s="229"/>
      <c r="E14" s="229"/>
      <c r="F14" s="235" t="s">
        <v>245</v>
      </c>
      <c r="G14" s="653">
        <f>+'EXHIBIT C'!H12+'EXHIBIT C(2)'!E15</f>
        <v>7869729</v>
      </c>
      <c r="H14" s="222"/>
    </row>
    <row r="15" spans="1:8" ht="20.100000000000001" customHeight="1">
      <c r="A15" s="629" t="s">
        <v>216</v>
      </c>
      <c r="B15" s="229"/>
      <c r="C15" s="236" t="s">
        <v>298</v>
      </c>
      <c r="D15" s="229"/>
      <c r="E15" s="229"/>
      <c r="F15" s="235" t="s">
        <v>246</v>
      </c>
      <c r="G15" s="653">
        <f>+'EXHIBIT C'!H13+'EXHIBIT C(2)'!E16</f>
        <v>1397388</v>
      </c>
      <c r="H15" s="222"/>
    </row>
    <row r="16" spans="1:8" ht="20.100000000000001" customHeight="1">
      <c r="A16" s="629" t="s">
        <v>216</v>
      </c>
      <c r="B16" s="229"/>
      <c r="C16" s="236" t="s">
        <v>299</v>
      </c>
      <c r="D16" s="229"/>
      <c r="E16" s="229"/>
      <c r="F16" s="235" t="s">
        <v>247</v>
      </c>
      <c r="G16" s="654">
        <f>+'EXHIBIT C'!H14+'EXHIBIT C(2)'!E17</f>
        <v>901474</v>
      </c>
      <c r="H16" s="222"/>
    </row>
    <row r="17" spans="1:8" ht="20.100000000000001" customHeight="1">
      <c r="A17" s="629" t="s">
        <v>216</v>
      </c>
      <c r="B17" s="229"/>
      <c r="C17" s="222" t="s">
        <v>143</v>
      </c>
      <c r="D17" s="229"/>
      <c r="E17" s="229"/>
      <c r="F17" s="238">
        <v>40160</v>
      </c>
      <c r="G17" s="654">
        <f>+'EXHIBIT C'!H15+'EXHIBIT C(2)'!E18</f>
        <v>24089</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33834032</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35898</v>
      </c>
      <c r="H21" s="666"/>
    </row>
    <row r="22" spans="1:8" ht="20.100000000000001" customHeight="1">
      <c r="A22" s="630" t="s">
        <v>231</v>
      </c>
      <c r="B22" s="229"/>
      <c r="C22" s="222" t="s">
        <v>140</v>
      </c>
      <c r="D22" s="229"/>
      <c r="E22" s="229"/>
      <c r="F22" s="235" t="s">
        <v>251</v>
      </c>
      <c r="G22" s="240">
        <f>+'EXHIBIT C'!F20+'EXHIBIT C(2)'!E23</f>
        <v>1117485</v>
      </c>
      <c r="H22" s="222"/>
    </row>
    <row r="23" spans="1:8" ht="20.100000000000001" customHeight="1">
      <c r="A23" s="630" t="s">
        <v>231</v>
      </c>
      <c r="B23" s="229"/>
      <c r="C23" s="229" t="s">
        <v>141</v>
      </c>
      <c r="D23" s="229"/>
      <c r="E23" s="229"/>
      <c r="F23" s="235" t="s">
        <v>252</v>
      </c>
      <c r="G23" s="245">
        <f>+'EXHIBIT C'!F21+'EXHIBIT C(2)'!E24</f>
        <v>515285</v>
      </c>
      <c r="H23" s="222"/>
    </row>
    <row r="24" spans="1:8" ht="20.100000000000001" customHeight="1">
      <c r="A24" s="630" t="s">
        <v>231</v>
      </c>
      <c r="B24" s="229"/>
      <c r="C24" s="236" t="s">
        <v>298</v>
      </c>
      <c r="D24" s="229"/>
      <c r="E24" s="229"/>
      <c r="F24" s="235" t="s">
        <v>253</v>
      </c>
      <c r="G24" s="245">
        <f>+'EXHIBIT C'!F22+'EXHIBIT C(2)'!E25</f>
        <v>368269</v>
      </c>
      <c r="H24" s="222"/>
    </row>
    <row r="25" spans="1:8" ht="20.100000000000001" customHeight="1">
      <c r="A25" s="630" t="s">
        <v>231</v>
      </c>
      <c r="B25" s="229"/>
      <c r="C25" s="236" t="s">
        <v>299</v>
      </c>
      <c r="D25" s="229"/>
      <c r="E25" s="229"/>
      <c r="F25" s="235" t="s">
        <v>254</v>
      </c>
      <c r="G25" s="245">
        <f>+'EXHIBIT C'!F23+'EXHIBIT C(2)'!E26</f>
        <v>148501</v>
      </c>
      <c r="H25" s="222"/>
    </row>
    <row r="26" spans="1:8" ht="20.100000000000001" customHeight="1">
      <c r="A26" s="630" t="s">
        <v>231</v>
      </c>
      <c r="B26" s="229"/>
      <c r="C26" s="222" t="s">
        <v>143</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2185438</v>
      </c>
      <c r="H28" s="222"/>
    </row>
    <row r="29" spans="1:8" ht="20.100000000000001" customHeight="1">
      <c r="A29" s="629"/>
      <c r="B29" s="229"/>
      <c r="C29" s="229"/>
      <c r="D29" s="229"/>
      <c r="E29" s="229"/>
      <c r="F29" s="235"/>
      <c r="G29" s="242"/>
      <c r="H29" s="222"/>
    </row>
    <row r="30" spans="1:8" ht="20.100000000000001" customHeight="1">
      <c r="A30" s="629" t="s">
        <v>302</v>
      </c>
      <c r="B30" s="229"/>
      <c r="C30" s="1072" t="s">
        <v>262</v>
      </c>
      <c r="D30" s="1072"/>
      <c r="E30" s="1072"/>
      <c r="F30" s="235" t="s">
        <v>263</v>
      </c>
      <c r="G30" s="243">
        <f>'EXHIBIT C'!H32</f>
        <v>0</v>
      </c>
      <c r="H30" s="222"/>
    </row>
    <row r="31" spans="1:8" ht="20.100000000000001" customHeight="1">
      <c r="A31" s="629" t="s">
        <v>302</v>
      </c>
      <c r="B31" s="229"/>
      <c r="C31" s="222" t="s">
        <v>264</v>
      </c>
      <c r="D31" s="229"/>
      <c r="E31" s="229"/>
      <c r="F31" s="235" t="s">
        <v>265</v>
      </c>
      <c r="G31" s="243">
        <f>'EXHIBIT C'!H33</f>
        <v>60960</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60960</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73" t="s">
        <v>264</v>
      </c>
      <c r="D38" s="1073"/>
      <c r="E38" s="1073"/>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73" t="s">
        <v>264</v>
      </c>
      <c r="D40" s="1073"/>
      <c r="E40" s="1073"/>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36080430</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0</v>
      </c>
      <c r="H46" s="222"/>
    </row>
    <row r="47" spans="1:8" ht="20.100000000000001" customHeight="1">
      <c r="A47" s="629" t="s">
        <v>311</v>
      </c>
      <c r="B47" s="246"/>
      <c r="C47" s="246"/>
      <c r="D47" s="246"/>
      <c r="E47" s="246"/>
      <c r="F47" s="247" t="s">
        <v>312</v>
      </c>
      <c r="G47" s="572">
        <v>3750240</v>
      </c>
      <c r="H47" s="666"/>
    </row>
    <row r="48" spans="1:8" ht="20.100000000000001" customHeight="1">
      <c r="A48" s="629" t="s">
        <v>313</v>
      </c>
      <c r="B48" s="222"/>
      <c r="C48" s="246"/>
      <c r="D48" s="246"/>
      <c r="E48" s="246"/>
      <c r="F48" s="247" t="s">
        <v>314</v>
      </c>
      <c r="G48" s="572">
        <v>0</v>
      </c>
      <c r="H48" s="666"/>
    </row>
    <row r="49" spans="1:8" ht="20.100000000000001" customHeight="1">
      <c r="A49" s="629" t="s">
        <v>315</v>
      </c>
      <c r="B49" s="229"/>
      <c r="C49" s="229"/>
      <c r="D49" s="229"/>
      <c r="E49" s="229"/>
      <c r="F49" s="248" t="s">
        <v>316</v>
      </c>
      <c r="G49" s="572">
        <v>0</v>
      </c>
      <c r="H49" s="222"/>
    </row>
    <row r="50" spans="1:8" ht="20.100000000000001" customHeight="1">
      <c r="A50" s="629" t="s">
        <v>317</v>
      </c>
      <c r="B50" s="229"/>
      <c r="C50" s="229"/>
      <c r="D50" s="229"/>
      <c r="E50" s="229"/>
      <c r="F50" s="248" t="s">
        <v>318</v>
      </c>
      <c r="G50" s="572">
        <v>1626976</v>
      </c>
      <c r="H50" s="222"/>
    </row>
    <row r="51" spans="1:8" ht="20.100000000000001" customHeight="1">
      <c r="A51" s="629" t="s">
        <v>319</v>
      </c>
      <c r="B51" s="229"/>
      <c r="C51" s="229"/>
      <c r="D51" s="229"/>
      <c r="E51" s="229"/>
      <c r="F51" s="233">
        <v>40450</v>
      </c>
      <c r="G51" s="572">
        <v>4086662</v>
      </c>
      <c r="H51" s="222"/>
    </row>
    <row r="52" spans="1:8" ht="20.100000000000001" customHeight="1">
      <c r="A52" s="629" t="s">
        <v>320</v>
      </c>
      <c r="B52" s="229"/>
      <c r="C52" s="229"/>
      <c r="D52" s="229"/>
      <c r="E52" s="229"/>
      <c r="F52" s="248" t="s">
        <v>321</v>
      </c>
      <c r="G52" s="572">
        <v>304095</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0</v>
      </c>
      <c r="H54" s="222"/>
    </row>
    <row r="55" spans="1:8" ht="20.100000000000001" customHeight="1">
      <c r="A55" s="630" t="s">
        <v>326</v>
      </c>
      <c r="B55" s="232"/>
      <c r="C55" s="232"/>
      <c r="D55" s="232"/>
      <c r="E55" s="232"/>
      <c r="F55" s="247" t="s">
        <v>327</v>
      </c>
      <c r="G55" s="572">
        <v>0</v>
      </c>
      <c r="H55" s="222"/>
    </row>
    <row r="56" spans="1:8" ht="20.100000000000001" customHeight="1">
      <c r="A56" s="630" t="s">
        <v>328</v>
      </c>
      <c r="B56" s="232"/>
      <c r="C56" s="232"/>
      <c r="D56" s="232"/>
      <c r="E56" s="232"/>
      <c r="F56" s="248" t="s">
        <v>329</v>
      </c>
      <c r="G56" s="572">
        <v>137144</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v>1514487</v>
      </c>
      <c r="H58" s="222"/>
    </row>
    <row r="59" spans="1:8" ht="20.100000000000001" customHeight="1">
      <c r="A59" s="630" t="s">
        <v>334</v>
      </c>
      <c r="B59" s="232"/>
      <c r="C59" s="232"/>
      <c r="D59" s="232"/>
      <c r="E59" s="232"/>
      <c r="F59" s="248" t="s">
        <v>335</v>
      </c>
      <c r="G59" s="572">
        <v>409828</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v>217020</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48126882</v>
      </c>
      <c r="H63" s="222"/>
    </row>
    <row r="64" spans="1:8" ht="20.100000000000001" customHeight="1">
      <c r="A64" s="629"/>
      <c r="B64" s="229"/>
      <c r="C64" s="229"/>
      <c r="D64" s="229"/>
      <c r="E64" s="229"/>
      <c r="F64" s="235"/>
      <c r="G64" s="241"/>
      <c r="H64" s="222"/>
    </row>
    <row r="65" spans="1:8" ht="20.100000000000001" customHeight="1">
      <c r="A65" s="1074" t="s">
        <v>341</v>
      </c>
      <c r="B65" s="1075"/>
      <c r="C65" s="1075"/>
      <c r="D65" s="1075"/>
      <c r="E65" s="1075"/>
      <c r="F65" s="1076"/>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v>1229288</v>
      </c>
      <c r="H68" s="222"/>
    </row>
    <row r="69" spans="1:8" ht="20.100000000000001" customHeight="1">
      <c r="A69" s="629" t="s">
        <v>346</v>
      </c>
      <c r="B69" s="229"/>
      <c r="C69" s="229"/>
      <c r="D69" s="229"/>
      <c r="E69" s="229"/>
      <c r="F69" s="235" t="s">
        <v>347</v>
      </c>
      <c r="G69" s="572">
        <v>3000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1232288</v>
      </c>
      <c r="H71" s="222"/>
    </row>
    <row r="72" spans="1:8" ht="20.100000000000001" customHeight="1">
      <c r="A72" s="910"/>
      <c r="B72" s="712"/>
      <c r="C72" s="712"/>
      <c r="D72" s="712"/>
      <c r="E72" s="712"/>
      <c r="F72" s="713"/>
      <c r="G72" s="911"/>
      <c r="H72" s="222"/>
    </row>
    <row r="73" spans="1:8" ht="20.100000000000001" customHeight="1">
      <c r="A73" s="1074" t="s">
        <v>349</v>
      </c>
      <c r="B73" s="1075"/>
      <c r="C73" s="1075"/>
      <c r="D73" s="1075"/>
      <c r="E73" s="1075"/>
      <c r="F73" s="1076"/>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65269763</v>
      </c>
      <c r="H75" s="222"/>
    </row>
    <row r="76" spans="1:8" ht="20.100000000000001" customHeight="1">
      <c r="A76" s="629" t="s">
        <v>352</v>
      </c>
      <c r="B76" s="229"/>
      <c r="C76" s="229"/>
      <c r="D76" s="229"/>
      <c r="E76" s="229"/>
      <c r="F76" s="238">
        <v>42130</v>
      </c>
      <c r="G76" s="656">
        <v>30000</v>
      </c>
      <c r="H76" s="222"/>
    </row>
    <row r="77" spans="1:8" ht="20.100000000000001" customHeight="1">
      <c r="A77" s="632" t="s">
        <v>353</v>
      </c>
      <c r="B77" s="633"/>
      <c r="C77" s="633"/>
      <c r="D77" s="633"/>
      <c r="E77" s="633"/>
      <c r="F77" s="251" t="s">
        <v>354</v>
      </c>
      <c r="G77" s="657">
        <v>1149953</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v>0</v>
      </c>
      <c r="H79" s="222"/>
    </row>
    <row r="80" spans="1:8" ht="20.100000000000001" customHeight="1">
      <c r="A80" s="629" t="s">
        <v>359</v>
      </c>
      <c r="B80" s="229"/>
      <c r="C80" s="229"/>
      <c r="D80" s="229"/>
      <c r="E80" s="229"/>
      <c r="F80" s="235" t="s">
        <v>360</v>
      </c>
      <c r="G80" s="656">
        <v>300000</v>
      </c>
      <c r="H80" s="222"/>
    </row>
    <row r="81" spans="1:10" ht="20.100000000000001" customHeight="1">
      <c r="A81" s="629" t="s">
        <v>361</v>
      </c>
      <c r="B81" s="229"/>
      <c r="C81" s="229"/>
      <c r="D81" s="229"/>
      <c r="E81" s="229"/>
      <c r="F81" s="235" t="s">
        <v>362</v>
      </c>
      <c r="G81" s="655">
        <f>'CHECK SHEET'!D104</f>
        <v>13606923</v>
      </c>
      <c r="H81" s="222"/>
    </row>
    <row r="82" spans="1:10" ht="20.100000000000001" customHeight="1">
      <c r="A82" s="634" t="s">
        <v>363</v>
      </c>
      <c r="B82" s="635"/>
      <c r="C82" s="635"/>
      <c r="D82" s="635"/>
      <c r="E82" s="635"/>
      <c r="F82" s="250" t="s">
        <v>364</v>
      </c>
      <c r="G82" s="656">
        <v>0</v>
      </c>
      <c r="H82" s="222"/>
    </row>
    <row r="83" spans="1:10" ht="20.100000000000001" customHeight="1">
      <c r="A83" s="629" t="s">
        <v>365</v>
      </c>
      <c r="B83" s="229"/>
      <c r="C83" s="229"/>
      <c r="D83" s="229"/>
      <c r="E83" s="229"/>
      <c r="F83" s="235" t="s">
        <v>366</v>
      </c>
      <c r="G83" s="656">
        <v>69764</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80426403</v>
      </c>
      <c r="H85" s="222"/>
    </row>
    <row r="86" spans="1:10" ht="20.100000000000001" customHeight="1">
      <c r="A86" s="910"/>
      <c r="B86" s="712"/>
      <c r="C86" s="712"/>
      <c r="D86" s="712"/>
      <c r="E86" s="712"/>
      <c r="F86" s="713"/>
      <c r="G86" s="911"/>
      <c r="H86" s="222"/>
    </row>
    <row r="87" spans="1:10" ht="20.100000000000001" customHeight="1">
      <c r="A87" s="1077" t="s">
        <v>368</v>
      </c>
      <c r="B87" s="1078"/>
      <c r="C87" s="1078"/>
      <c r="D87" s="1078"/>
      <c r="E87" s="1078"/>
      <c r="F87" s="1079"/>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12270</v>
      </c>
      <c r="H89" s="222"/>
    </row>
    <row r="90" spans="1:10" ht="20.100000000000001" customHeight="1">
      <c r="A90" s="630" t="s">
        <v>371</v>
      </c>
      <c r="B90" s="232"/>
      <c r="C90" s="232"/>
      <c r="D90" s="232"/>
      <c r="E90" s="232"/>
      <c r="F90" s="1260">
        <v>43518</v>
      </c>
      <c r="G90" s="658">
        <v>0</v>
      </c>
      <c r="H90" s="222"/>
      <c r="J90" s="252"/>
    </row>
    <row r="91" spans="1:10" ht="20.100000000000001" customHeight="1">
      <c r="A91" s="630" t="s">
        <v>372</v>
      </c>
      <c r="B91" s="232"/>
      <c r="C91" s="232"/>
      <c r="D91" s="232"/>
      <c r="E91" s="232"/>
      <c r="F91" s="1260">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3192585</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3204855</v>
      </c>
      <c r="H96" s="222"/>
    </row>
    <row r="97" spans="1:8" ht="20.100000000000001" customHeight="1">
      <c r="A97" s="629"/>
      <c r="B97" s="229"/>
      <c r="C97" s="229"/>
      <c r="D97" s="229"/>
      <c r="E97" s="229"/>
      <c r="F97" s="235"/>
      <c r="G97" s="254"/>
      <c r="H97" s="222"/>
    </row>
    <row r="98" spans="1:8" ht="20.100000000000001" customHeight="1">
      <c r="A98" s="1080" t="s">
        <v>376</v>
      </c>
      <c r="B98" s="1081"/>
      <c r="C98" s="1081"/>
      <c r="D98" s="1081"/>
      <c r="E98" s="1081"/>
      <c r="F98" s="1082"/>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50000</v>
      </c>
      <c r="H100" s="222"/>
    </row>
    <row r="101" spans="1:8" ht="20.100000000000001" customHeight="1">
      <c r="A101" s="629" t="s">
        <v>379</v>
      </c>
      <c r="B101" s="229"/>
      <c r="C101" s="229"/>
      <c r="D101" s="229"/>
      <c r="E101" s="229"/>
      <c r="F101" s="235" t="s">
        <v>380</v>
      </c>
      <c r="G101" s="573">
        <v>0</v>
      </c>
      <c r="H101" s="222"/>
    </row>
    <row r="102" spans="1:8" ht="20.100000000000001" customHeight="1">
      <c r="A102" s="630" t="s">
        <v>381</v>
      </c>
      <c r="B102" s="232"/>
      <c r="C102" s="232"/>
      <c r="D102" s="232"/>
      <c r="E102" s="232"/>
      <c r="F102" s="255">
        <v>44400</v>
      </c>
      <c r="G102" s="574">
        <v>253441</v>
      </c>
      <c r="H102" s="222"/>
    </row>
    <row r="103" spans="1:8" ht="20.100000000000001" customHeight="1">
      <c r="A103" s="629" t="s">
        <v>382</v>
      </c>
      <c r="B103" s="229"/>
      <c r="C103" s="229"/>
      <c r="D103" s="229"/>
      <c r="E103" s="229"/>
      <c r="F103" s="235" t="s">
        <v>383</v>
      </c>
      <c r="G103" s="573">
        <v>0</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303441</v>
      </c>
      <c r="H105" s="222"/>
    </row>
    <row r="106" spans="1:8" ht="20.100000000000001" customHeight="1">
      <c r="A106" s="629"/>
      <c r="B106" s="229"/>
      <c r="C106" s="229"/>
      <c r="D106" s="229"/>
      <c r="E106" s="229"/>
      <c r="F106" s="235"/>
      <c r="G106" s="254"/>
      <c r="H106" s="222"/>
    </row>
    <row r="107" spans="1:8" ht="20.100000000000001" customHeight="1">
      <c r="A107" s="1074" t="s">
        <v>385</v>
      </c>
      <c r="B107" s="1075"/>
      <c r="C107" s="1075"/>
      <c r="D107" s="1075"/>
      <c r="E107" s="1075"/>
      <c r="F107" s="1076"/>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0</v>
      </c>
      <c r="H109" s="222"/>
    </row>
    <row r="110" spans="1:8" ht="20.100000000000001" customHeight="1">
      <c r="A110" s="629" t="s">
        <v>388</v>
      </c>
      <c r="B110" s="229"/>
      <c r="C110" s="229"/>
      <c r="D110" s="229"/>
      <c r="E110" s="229"/>
      <c r="F110" s="235" t="s">
        <v>389</v>
      </c>
      <c r="G110" s="573">
        <v>418648</v>
      </c>
      <c r="H110" s="222"/>
    </row>
    <row r="111" spans="1:8" ht="20.100000000000001" customHeight="1">
      <c r="A111" s="629" t="s">
        <v>390</v>
      </c>
      <c r="B111" s="229"/>
      <c r="C111" s="229"/>
      <c r="D111" s="229"/>
      <c r="E111" s="229"/>
      <c r="F111" s="235" t="s">
        <v>391</v>
      </c>
      <c r="G111" s="573">
        <v>75615</v>
      </c>
      <c r="H111" s="222"/>
    </row>
    <row r="112" spans="1:8" ht="20.100000000000001" customHeight="1">
      <c r="A112" s="629" t="s">
        <v>392</v>
      </c>
      <c r="B112" s="229"/>
      <c r="C112" s="229"/>
      <c r="D112" s="229"/>
      <c r="E112" s="229"/>
      <c r="F112" s="235" t="s">
        <v>393</v>
      </c>
      <c r="G112" s="573">
        <v>0</v>
      </c>
      <c r="H112" s="222"/>
    </row>
    <row r="113" spans="1:8" ht="20.100000000000001" customHeight="1">
      <c r="A113" s="629" t="s">
        <v>394</v>
      </c>
      <c r="B113" s="229"/>
      <c r="C113" s="229"/>
      <c r="D113" s="229"/>
      <c r="E113" s="229"/>
      <c r="F113" s="235" t="s">
        <v>395</v>
      </c>
      <c r="G113" s="1238">
        <v>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494263</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80" t="s">
        <v>400</v>
      </c>
      <c r="B121" s="1081"/>
      <c r="C121" s="1081"/>
      <c r="D121" s="1081"/>
      <c r="E121" s="1081"/>
      <c r="F121" s="1082"/>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v>440000</v>
      </c>
      <c r="H123" s="222"/>
    </row>
    <row r="124" spans="1:8" ht="20.100000000000001" customHeight="1">
      <c r="A124" s="629" t="s">
        <v>403</v>
      </c>
      <c r="B124" s="229"/>
      <c r="C124" s="229"/>
      <c r="D124" s="229"/>
      <c r="E124" s="229"/>
      <c r="F124" s="235" t="s">
        <v>404</v>
      </c>
      <c r="G124" s="573">
        <v>0</v>
      </c>
      <c r="H124" s="222"/>
    </row>
    <row r="125" spans="1:8" ht="20.100000000000001" customHeight="1">
      <c r="A125" s="629" t="s">
        <v>405</v>
      </c>
      <c r="B125" s="229"/>
      <c r="C125" s="229"/>
      <c r="D125" s="229"/>
      <c r="E125" s="229"/>
      <c r="F125" s="235" t="s">
        <v>406</v>
      </c>
      <c r="G125" s="573">
        <v>7100</v>
      </c>
      <c r="H125" s="222"/>
    </row>
    <row r="126" spans="1:8" ht="20.100000000000001" customHeight="1">
      <c r="A126" s="629" t="s">
        <v>407</v>
      </c>
      <c r="B126" s="229"/>
      <c r="C126" s="229"/>
      <c r="D126" s="229"/>
      <c r="E126" s="229"/>
      <c r="F126" s="235" t="s">
        <v>408</v>
      </c>
      <c r="G126" s="573">
        <v>140000</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587100</v>
      </c>
      <c r="H128" s="222"/>
    </row>
    <row r="129" spans="1:8" ht="20.100000000000001" customHeight="1">
      <c r="A129" s="629"/>
      <c r="B129" s="229"/>
      <c r="C129" s="229"/>
      <c r="D129" s="229"/>
      <c r="E129" s="229"/>
      <c r="F129" s="235"/>
      <c r="G129" s="254"/>
      <c r="H129" s="222"/>
    </row>
    <row r="130" spans="1:8" ht="20.100000000000001" customHeight="1">
      <c r="A130" s="1074" t="s">
        <v>410</v>
      </c>
      <c r="B130" s="1075"/>
      <c r="C130" s="1075"/>
      <c r="D130" s="1075"/>
      <c r="E130" s="1075"/>
      <c r="F130" s="1076"/>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v>0</v>
      </c>
      <c r="H133" s="222"/>
    </row>
    <row r="134" spans="1:8" ht="20.100000000000001" customHeight="1">
      <c r="A134" s="630" t="s">
        <v>415</v>
      </c>
      <c r="B134" s="232"/>
      <c r="C134" s="232"/>
      <c r="D134" s="641"/>
      <c r="E134" s="246"/>
      <c r="F134" s="258">
        <v>49230</v>
      </c>
      <c r="G134" s="574">
        <v>175000</v>
      </c>
      <c r="H134" s="222"/>
    </row>
    <row r="135" spans="1:8" ht="20.100000000000001" customHeight="1">
      <c r="A135" s="630" t="s">
        <v>416</v>
      </c>
      <c r="B135" s="232"/>
      <c r="C135" s="232"/>
      <c r="D135" s="641"/>
      <c r="E135" s="246"/>
      <c r="F135" s="258">
        <v>49240</v>
      </c>
      <c r="G135" s="573">
        <v>0</v>
      </c>
      <c r="H135" s="222"/>
    </row>
    <row r="136" spans="1:8" ht="20.100000000000001" customHeight="1">
      <c r="A136" s="629" t="s">
        <v>417</v>
      </c>
      <c r="B136" s="229"/>
      <c r="C136" s="229"/>
      <c r="D136" s="229"/>
      <c r="E136" s="229"/>
      <c r="F136" s="235" t="s">
        <v>418</v>
      </c>
      <c r="G136" s="573">
        <v>14000</v>
      </c>
      <c r="H136" s="222"/>
    </row>
    <row r="137" spans="1:8" ht="20.100000000000001" customHeight="1">
      <c r="A137" s="629" t="s">
        <v>419</v>
      </c>
      <c r="B137" s="229"/>
      <c r="C137" s="229"/>
      <c r="D137" s="229"/>
      <c r="E137" s="229"/>
      <c r="F137" s="238">
        <v>49520</v>
      </c>
      <c r="G137" s="573">
        <v>5213400</v>
      </c>
      <c r="H137" s="222"/>
    </row>
    <row r="138" spans="1:8" ht="20.100000000000001" customHeight="1">
      <c r="A138" s="629" t="s">
        <v>420</v>
      </c>
      <c r="B138" s="229"/>
      <c r="C138" s="229"/>
      <c r="D138" s="229"/>
      <c r="E138" s="229"/>
      <c r="F138" s="235" t="s">
        <v>421</v>
      </c>
      <c r="G138" s="573">
        <v>0</v>
      </c>
      <c r="H138" s="222"/>
    </row>
    <row r="139" spans="1:8" ht="20.100000000000001" customHeight="1">
      <c r="A139" s="629" t="s">
        <v>422</v>
      </c>
      <c r="B139" s="229"/>
      <c r="C139" s="229"/>
      <c r="D139" s="229"/>
      <c r="E139" s="229"/>
      <c r="F139" s="235" t="s">
        <v>423</v>
      </c>
      <c r="G139" s="573">
        <v>0</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5402400</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139777632</v>
      </c>
      <c r="H143" s="222"/>
    </row>
    <row r="144" spans="1:8" ht="20.100000000000001" customHeight="1" thickTop="1">
      <c r="A144" s="910"/>
      <c r="B144" s="712"/>
      <c r="C144" s="712"/>
      <c r="D144" s="712"/>
      <c r="E144" s="712"/>
      <c r="F144" s="788"/>
      <c r="G144" s="789"/>
      <c r="H144" s="222"/>
    </row>
    <row r="145" spans="1:8" ht="20.100000000000001" customHeight="1">
      <c r="A145" s="1074" t="s">
        <v>426</v>
      </c>
      <c r="B145" s="1075"/>
      <c r="C145" s="1075"/>
      <c r="D145" s="1075"/>
      <c r="E145" s="1075"/>
      <c r="F145" s="1076"/>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v>1354531</v>
      </c>
      <c r="H147" s="222"/>
    </row>
    <row r="148" spans="1:8" ht="20.100000000000001" customHeight="1">
      <c r="A148" s="629" t="s">
        <v>429</v>
      </c>
      <c r="B148" s="222"/>
      <c r="C148" s="222"/>
      <c r="D148" s="222"/>
      <c r="E148" s="222"/>
      <c r="F148" s="235" t="s">
        <v>430</v>
      </c>
      <c r="G148" s="577">
        <v>2868020</v>
      </c>
      <c r="H148" s="222"/>
    </row>
    <row r="149" spans="1:8" ht="20.100000000000001" customHeight="1">
      <c r="A149" s="629" t="s">
        <v>431</v>
      </c>
      <c r="B149" s="222"/>
      <c r="C149" s="222"/>
      <c r="D149" s="222"/>
      <c r="E149" s="222"/>
      <c r="F149" s="235" t="s">
        <v>432</v>
      </c>
      <c r="G149" s="577">
        <v>4330818</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337803</v>
      </c>
      <c r="H151" s="222"/>
    </row>
    <row r="152" spans="1:8" ht="20.100000000000001" customHeight="1">
      <c r="A152" s="629" t="s">
        <v>437</v>
      </c>
      <c r="B152" s="229"/>
      <c r="C152" s="229"/>
      <c r="D152" s="229"/>
      <c r="E152" s="229"/>
      <c r="F152" s="235" t="s">
        <v>438</v>
      </c>
      <c r="G152" s="577">
        <v>21137368</v>
      </c>
      <c r="H152" s="222"/>
    </row>
    <row r="153" spans="1:8" ht="20.100000000000001" customHeight="1">
      <c r="A153" s="629" t="s">
        <v>439</v>
      </c>
      <c r="B153" s="229"/>
      <c r="C153" s="229"/>
      <c r="D153" s="229"/>
      <c r="E153" s="229"/>
      <c r="F153" s="235" t="s">
        <v>440</v>
      </c>
      <c r="G153" s="577">
        <v>5765658</v>
      </c>
      <c r="H153" s="222"/>
    </row>
    <row r="154" spans="1:8" ht="20.100000000000001" customHeight="1">
      <c r="A154" s="629" t="s">
        <v>441</v>
      </c>
      <c r="B154" s="229"/>
      <c r="C154" s="229"/>
      <c r="D154" s="229"/>
      <c r="E154" s="229"/>
      <c r="F154" s="235" t="s">
        <v>442</v>
      </c>
      <c r="G154" s="577">
        <v>0</v>
      </c>
      <c r="H154" s="222"/>
    </row>
    <row r="155" spans="1:8" ht="20.100000000000001" customHeight="1">
      <c r="A155" s="629" t="s">
        <v>443</v>
      </c>
      <c r="B155" s="229"/>
      <c r="C155" s="229"/>
      <c r="D155" s="229"/>
      <c r="E155" s="229"/>
      <c r="F155" s="235" t="s">
        <v>444</v>
      </c>
      <c r="G155" s="577">
        <v>0</v>
      </c>
      <c r="H155" s="222"/>
    </row>
    <row r="156" spans="1:8" ht="20.100000000000001" customHeight="1">
      <c r="A156" s="629" t="s">
        <v>445</v>
      </c>
      <c r="B156" s="229"/>
      <c r="C156" s="229"/>
      <c r="D156" s="229"/>
      <c r="E156" s="229"/>
      <c r="F156" s="235" t="s">
        <v>446</v>
      </c>
      <c r="G156" s="577">
        <v>0</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0</v>
      </c>
      <c r="H161" s="222"/>
    </row>
    <row r="162" spans="1:8" ht="20.100000000000001" customHeight="1">
      <c r="A162" s="629" t="s">
        <v>456</v>
      </c>
      <c r="B162" s="229"/>
      <c r="C162" s="229"/>
      <c r="D162" s="229"/>
      <c r="E162" s="229"/>
      <c r="F162" s="235" t="s">
        <v>457</v>
      </c>
      <c r="G162" s="577">
        <v>11847838</v>
      </c>
      <c r="H162" s="222"/>
    </row>
    <row r="163" spans="1:8" ht="20.100000000000001" customHeight="1">
      <c r="A163" s="629" t="s">
        <v>458</v>
      </c>
      <c r="B163" s="229"/>
      <c r="C163" s="229"/>
      <c r="D163" s="229"/>
      <c r="E163" s="229"/>
      <c r="F163" s="235" t="s">
        <v>459</v>
      </c>
      <c r="G163" s="577">
        <v>0</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0</v>
      </c>
      <c r="H165" s="222"/>
    </row>
    <row r="166" spans="1:8" ht="20.100000000000001" customHeight="1">
      <c r="A166" s="629" t="s">
        <v>464</v>
      </c>
      <c r="B166" s="229"/>
      <c r="C166" s="229"/>
      <c r="D166" s="229"/>
      <c r="E166" s="229"/>
      <c r="F166" s="235" t="s">
        <v>465</v>
      </c>
      <c r="G166" s="577">
        <v>0</v>
      </c>
      <c r="H166" s="222"/>
    </row>
    <row r="167" spans="1:8" ht="20.100000000000001" customHeight="1">
      <c r="A167" s="629" t="s">
        <v>466</v>
      </c>
      <c r="B167" s="229"/>
      <c r="C167" s="229"/>
      <c r="D167" s="229"/>
      <c r="E167" s="229"/>
      <c r="F167" s="235" t="s">
        <v>467</v>
      </c>
      <c r="G167" s="577">
        <v>22972213</v>
      </c>
      <c r="H167" s="222"/>
    </row>
    <row r="168" spans="1:8" ht="20.100000000000001" customHeight="1">
      <c r="A168" s="629" t="s">
        <v>468</v>
      </c>
      <c r="B168" s="229"/>
      <c r="C168" s="229"/>
      <c r="D168" s="229"/>
      <c r="E168" s="229"/>
      <c r="F168" s="235" t="s">
        <v>469</v>
      </c>
      <c r="G168" s="577">
        <v>0</v>
      </c>
      <c r="H168" s="222"/>
    </row>
    <row r="169" spans="1:8" ht="20.100000000000001" customHeight="1">
      <c r="A169" s="629" t="s">
        <v>470</v>
      </c>
      <c r="B169" s="229"/>
      <c r="C169" s="229"/>
      <c r="D169" s="229"/>
      <c r="E169" s="229"/>
      <c r="F169" s="235" t="s">
        <v>471</v>
      </c>
      <c r="G169" s="577">
        <v>1977771</v>
      </c>
      <c r="H169" s="222"/>
    </row>
    <row r="170" spans="1:8" ht="20.100000000000001" customHeight="1">
      <c r="A170" s="629" t="s">
        <v>472</v>
      </c>
      <c r="B170" s="229"/>
      <c r="C170" s="229"/>
      <c r="D170" s="229"/>
      <c r="E170" s="229"/>
      <c r="F170" s="235" t="s">
        <v>473</v>
      </c>
      <c r="G170" s="577">
        <v>152202</v>
      </c>
      <c r="H170" s="222"/>
    </row>
    <row r="171" spans="1:8" ht="20.100000000000001" customHeight="1">
      <c r="A171" s="629" t="s">
        <v>474</v>
      </c>
      <c r="B171" s="229"/>
      <c r="C171" s="229"/>
      <c r="D171" s="229"/>
      <c r="E171" s="229"/>
      <c r="F171" s="235" t="s">
        <v>475</v>
      </c>
      <c r="G171" s="577">
        <v>0</v>
      </c>
      <c r="H171" s="222"/>
    </row>
    <row r="172" spans="1:8" ht="20.100000000000001" customHeight="1">
      <c r="A172" s="629" t="s">
        <v>476</v>
      </c>
      <c r="B172" s="229"/>
      <c r="C172" s="229"/>
      <c r="D172" s="229"/>
      <c r="E172" s="229"/>
      <c r="F172" s="238">
        <v>56001</v>
      </c>
      <c r="G172" s="577">
        <v>8628581</v>
      </c>
      <c r="H172" s="222"/>
    </row>
    <row r="173" spans="1:8" ht="20.100000000000001" customHeight="1">
      <c r="A173" s="629" t="s">
        <v>477</v>
      </c>
      <c r="B173" s="229"/>
      <c r="C173" s="229"/>
      <c r="D173" s="229"/>
      <c r="E173" s="229"/>
      <c r="F173" s="238">
        <v>56002</v>
      </c>
      <c r="G173" s="577">
        <v>242142</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v>0</v>
      </c>
      <c r="H175" s="222"/>
    </row>
    <row r="176" spans="1:8" ht="20.100000000000001" customHeight="1">
      <c r="A176" s="629" t="s">
        <v>481</v>
      </c>
      <c r="B176" s="229"/>
      <c r="C176" s="229"/>
      <c r="D176" s="229"/>
      <c r="E176" s="229"/>
      <c r="F176" s="235" t="s">
        <v>482</v>
      </c>
      <c r="G176" s="577">
        <v>0</v>
      </c>
      <c r="H176" s="222"/>
    </row>
    <row r="177" spans="1:8" ht="20.100000000000001" customHeight="1">
      <c r="A177" s="638" t="s">
        <v>483</v>
      </c>
      <c r="B177" s="222"/>
      <c r="C177" s="222"/>
      <c r="D177" s="222"/>
      <c r="E177" s="222"/>
      <c r="F177" s="256" t="s">
        <v>484</v>
      </c>
      <c r="G177" s="577">
        <v>0</v>
      </c>
      <c r="H177" s="222"/>
    </row>
    <row r="178" spans="1:8" ht="20.100000000000001" customHeight="1">
      <c r="A178" s="629" t="s">
        <v>485</v>
      </c>
      <c r="B178" s="229"/>
      <c r="C178" s="229"/>
      <c r="D178" s="229"/>
      <c r="E178" s="229"/>
      <c r="F178" s="235" t="s">
        <v>486</v>
      </c>
      <c r="G178" s="577">
        <v>237326</v>
      </c>
      <c r="H178" s="222"/>
    </row>
    <row r="179" spans="1:8" ht="20.100000000000001" customHeight="1">
      <c r="A179" s="629" t="s">
        <v>487</v>
      </c>
      <c r="B179" s="229"/>
      <c r="C179" s="229"/>
      <c r="D179" s="229"/>
      <c r="E179" s="229"/>
      <c r="F179" s="235" t="s">
        <v>488</v>
      </c>
      <c r="G179" s="577">
        <v>0</v>
      </c>
      <c r="H179" s="222"/>
    </row>
    <row r="180" spans="1:8" ht="20.100000000000001" customHeight="1">
      <c r="A180" s="629" t="s">
        <v>489</v>
      </c>
      <c r="B180" s="229"/>
      <c r="C180" s="229"/>
      <c r="D180" s="229"/>
      <c r="E180" s="229"/>
      <c r="F180" s="235" t="s">
        <v>490</v>
      </c>
      <c r="G180" s="577">
        <v>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500000</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7500</v>
      </c>
      <c r="H184" s="222"/>
    </row>
    <row r="185" spans="1:8" ht="20.100000000000001" customHeight="1">
      <c r="A185" s="629" t="s">
        <v>499</v>
      </c>
      <c r="B185" s="229"/>
      <c r="C185" s="229"/>
      <c r="D185" s="229"/>
      <c r="E185" s="229"/>
      <c r="F185" s="235" t="s">
        <v>500</v>
      </c>
      <c r="G185" s="577">
        <v>6231087</v>
      </c>
      <c r="H185" s="222"/>
    </row>
    <row r="186" spans="1:8" ht="20.100000000000001" customHeight="1">
      <c r="A186" s="629" t="s">
        <v>501</v>
      </c>
      <c r="B186" s="229"/>
      <c r="C186" s="229"/>
      <c r="D186" s="229"/>
      <c r="E186" s="229"/>
      <c r="F186" s="235" t="s">
        <v>502</v>
      </c>
      <c r="G186" s="577">
        <v>6802605</v>
      </c>
      <c r="H186" s="222"/>
    </row>
    <row r="187" spans="1:8" ht="20.100000000000001" customHeight="1">
      <c r="A187" s="629" t="s">
        <v>503</v>
      </c>
      <c r="B187" s="229"/>
      <c r="C187" s="229"/>
      <c r="D187" s="229"/>
      <c r="E187" s="229"/>
      <c r="F187" s="235" t="s">
        <v>504</v>
      </c>
      <c r="G187" s="577">
        <v>0</v>
      </c>
      <c r="H187" s="222"/>
    </row>
    <row r="188" spans="1:8" ht="20.100000000000001" customHeight="1">
      <c r="A188" s="629" t="s">
        <v>505</v>
      </c>
      <c r="B188" s="229"/>
      <c r="C188" s="229"/>
      <c r="D188" s="229"/>
      <c r="E188" s="229"/>
      <c r="F188" s="235" t="s">
        <v>506</v>
      </c>
      <c r="G188" s="577">
        <v>0</v>
      </c>
      <c r="H188" s="222"/>
    </row>
    <row r="189" spans="1:8" ht="20.100000000000001" customHeight="1">
      <c r="A189" s="629" t="s">
        <v>507</v>
      </c>
      <c r="B189" s="229"/>
      <c r="C189" s="229"/>
      <c r="D189" s="229"/>
      <c r="E189" s="229"/>
      <c r="F189" s="235" t="s">
        <v>508</v>
      </c>
      <c r="G189" s="577">
        <v>37500</v>
      </c>
      <c r="H189" s="222"/>
    </row>
    <row r="190" spans="1:8" ht="20.100000000000001" customHeight="1">
      <c r="A190" s="629" t="s">
        <v>509</v>
      </c>
      <c r="B190" s="229"/>
      <c r="C190" s="229"/>
      <c r="D190" s="229"/>
      <c r="E190" s="229"/>
      <c r="F190" s="261">
        <v>59600</v>
      </c>
      <c r="G190" s="577">
        <v>100480</v>
      </c>
      <c r="H190" s="222"/>
    </row>
    <row r="191" spans="1:8" ht="20.100000000000001" customHeight="1">
      <c r="A191" s="629" t="s">
        <v>510</v>
      </c>
      <c r="B191" s="229"/>
      <c r="C191" s="229"/>
      <c r="D191" s="229"/>
      <c r="E191" s="229"/>
      <c r="F191" s="235" t="s">
        <v>511</v>
      </c>
      <c r="G191" s="577">
        <v>12799726</v>
      </c>
      <c r="H191" s="222"/>
    </row>
    <row r="192" spans="1:8" ht="20.100000000000001" customHeight="1">
      <c r="A192" s="629" t="s">
        <v>512</v>
      </c>
      <c r="B192" s="229"/>
      <c r="C192" s="229"/>
      <c r="D192" s="229"/>
      <c r="E192" s="229"/>
      <c r="F192" s="235" t="s">
        <v>513</v>
      </c>
      <c r="G192" s="577">
        <v>943000</v>
      </c>
      <c r="H192" s="222"/>
    </row>
    <row r="193" spans="1:8" ht="20.100000000000001" customHeight="1">
      <c r="A193" s="629" t="s">
        <v>514</v>
      </c>
      <c r="B193" s="229"/>
      <c r="C193" s="229"/>
      <c r="D193" s="229"/>
      <c r="E193" s="229"/>
      <c r="F193" s="235" t="s">
        <v>515</v>
      </c>
      <c r="G193" s="577">
        <v>1209995</v>
      </c>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110484164</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7">
        <v>826511</v>
      </c>
      <c r="H199" s="222"/>
    </row>
    <row r="200" spans="1:8" ht="20.100000000000001" customHeight="1">
      <c r="A200" s="629" t="s">
        <v>520</v>
      </c>
      <c r="B200" s="229"/>
      <c r="C200" s="229"/>
      <c r="D200" s="229"/>
      <c r="E200" s="229"/>
      <c r="F200" s="235" t="s">
        <v>521</v>
      </c>
      <c r="G200" s="577">
        <v>116685</v>
      </c>
      <c r="H200" s="222"/>
    </row>
    <row r="201" spans="1:8" ht="20.100000000000001" customHeight="1">
      <c r="A201" s="629" t="s">
        <v>522</v>
      </c>
      <c r="B201" s="229"/>
      <c r="C201" s="229"/>
      <c r="D201" s="229"/>
      <c r="E201" s="229"/>
      <c r="F201" s="235" t="s">
        <v>523</v>
      </c>
      <c r="G201" s="577">
        <v>562390</v>
      </c>
      <c r="H201" s="222"/>
    </row>
    <row r="202" spans="1:8" ht="20.100000000000001" customHeight="1">
      <c r="A202" s="629" t="s">
        <v>524</v>
      </c>
      <c r="B202" s="229"/>
      <c r="C202" s="229"/>
      <c r="D202" s="229"/>
      <c r="E202" s="229"/>
      <c r="F202" s="235" t="s">
        <v>525</v>
      </c>
      <c r="G202" s="577">
        <v>160266</v>
      </c>
      <c r="H202" s="222"/>
    </row>
    <row r="203" spans="1:8" ht="20.100000000000001" customHeight="1">
      <c r="A203" s="629" t="s">
        <v>526</v>
      </c>
      <c r="B203" s="229"/>
      <c r="C203" s="229"/>
      <c r="D203" s="229"/>
      <c r="E203" s="229"/>
      <c r="F203" s="235" t="s">
        <v>527</v>
      </c>
      <c r="G203" s="577">
        <v>1400141</v>
      </c>
      <c r="H203" s="222"/>
    </row>
    <row r="204" spans="1:8" ht="20.100000000000001" customHeight="1">
      <c r="A204" s="629" t="s">
        <v>528</v>
      </c>
      <c r="B204" s="229"/>
      <c r="C204" s="229"/>
      <c r="D204" s="229"/>
      <c r="E204" s="229"/>
      <c r="F204" s="235" t="s">
        <v>529</v>
      </c>
      <c r="G204" s="577">
        <v>157396</v>
      </c>
      <c r="H204" s="222"/>
    </row>
    <row r="205" spans="1:8" ht="20.100000000000001" customHeight="1">
      <c r="A205" s="629" t="s">
        <v>530</v>
      </c>
      <c r="B205" s="229"/>
      <c r="C205" s="229"/>
      <c r="D205" s="229"/>
      <c r="E205" s="229"/>
      <c r="F205" s="235" t="s">
        <v>531</v>
      </c>
      <c r="G205" s="577">
        <v>1188500</v>
      </c>
      <c r="H205" s="222"/>
    </row>
    <row r="206" spans="1:8" ht="20.100000000000001" customHeight="1">
      <c r="A206" s="629" t="s">
        <v>532</v>
      </c>
      <c r="B206" s="229"/>
      <c r="C206" s="229"/>
      <c r="D206" s="229"/>
      <c r="E206" s="229"/>
      <c r="F206" s="235" t="s">
        <v>533</v>
      </c>
      <c r="G206" s="577">
        <v>0</v>
      </c>
      <c r="H206" s="222"/>
    </row>
    <row r="207" spans="1:8" ht="20.100000000000001" customHeight="1">
      <c r="A207" s="629" t="s">
        <v>534</v>
      </c>
      <c r="B207" s="229"/>
      <c r="C207" s="229"/>
      <c r="D207" s="229"/>
      <c r="E207" s="229"/>
      <c r="F207" s="235" t="s">
        <v>535</v>
      </c>
      <c r="G207" s="577">
        <v>160000</v>
      </c>
      <c r="H207" s="222"/>
    </row>
    <row r="208" spans="1:8" ht="20.100000000000001" customHeight="1">
      <c r="A208" s="629" t="s">
        <v>536</v>
      </c>
      <c r="B208" s="229"/>
      <c r="C208" s="229"/>
      <c r="D208" s="229"/>
      <c r="E208" s="229"/>
      <c r="F208" s="235" t="s">
        <v>537</v>
      </c>
      <c r="G208" s="577">
        <v>530280</v>
      </c>
      <c r="H208" s="222"/>
    </row>
    <row r="209" spans="1:8" ht="20.100000000000001" customHeight="1">
      <c r="A209" s="629" t="s">
        <v>538</v>
      </c>
      <c r="B209" s="229"/>
      <c r="C209" s="229"/>
      <c r="D209" s="229"/>
      <c r="E209" s="229"/>
      <c r="F209" s="235" t="s">
        <v>539</v>
      </c>
      <c r="G209" s="577">
        <v>2496500</v>
      </c>
      <c r="H209" s="222"/>
    </row>
    <row r="210" spans="1:8" ht="20.100000000000001" customHeight="1">
      <c r="A210" s="629" t="s">
        <v>540</v>
      </c>
      <c r="B210" s="229"/>
      <c r="C210" s="229"/>
      <c r="D210" s="229"/>
      <c r="E210" s="229"/>
      <c r="F210" s="235" t="s">
        <v>541</v>
      </c>
      <c r="G210" s="577">
        <v>102054</v>
      </c>
      <c r="H210" s="222"/>
    </row>
    <row r="211" spans="1:8" ht="20.100000000000001" customHeight="1">
      <c r="A211" s="629" t="s">
        <v>542</v>
      </c>
      <c r="B211" s="229"/>
      <c r="C211" s="229"/>
      <c r="D211" s="229"/>
      <c r="E211" s="229"/>
      <c r="F211" s="235" t="s">
        <v>543</v>
      </c>
      <c r="G211" s="577">
        <v>31561</v>
      </c>
      <c r="H211" s="222"/>
    </row>
    <row r="212" spans="1:8" ht="20.100000000000001" customHeight="1">
      <c r="A212" s="629" t="s">
        <v>544</v>
      </c>
      <c r="B212" s="222"/>
      <c r="C212" s="222"/>
      <c r="D212" s="222"/>
      <c r="E212" s="222"/>
      <c r="F212" s="235" t="s">
        <v>545</v>
      </c>
      <c r="G212" s="577">
        <v>44817</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v>9822530</v>
      </c>
      <c r="H214" s="222"/>
    </row>
    <row r="215" spans="1:8" ht="20.100000000000001" customHeight="1">
      <c r="A215" s="629" t="s">
        <v>739</v>
      </c>
      <c r="B215" s="229"/>
      <c r="C215" s="229"/>
      <c r="D215" s="229"/>
      <c r="E215" s="229"/>
      <c r="F215" s="235" t="s">
        <v>549</v>
      </c>
      <c r="G215" s="577">
        <v>500</v>
      </c>
      <c r="H215" s="222"/>
    </row>
    <row r="216" spans="1:8" ht="20.100000000000001" customHeight="1">
      <c r="A216" s="629" t="s">
        <v>550</v>
      </c>
      <c r="B216" s="229"/>
      <c r="C216" s="229"/>
      <c r="D216" s="229"/>
      <c r="E216" s="229"/>
      <c r="F216" s="235" t="s">
        <v>551</v>
      </c>
      <c r="G216" s="577">
        <v>0</v>
      </c>
      <c r="H216" s="222"/>
    </row>
    <row r="217" spans="1:8" ht="20.100000000000001" customHeight="1">
      <c r="A217" s="629" t="s">
        <v>552</v>
      </c>
      <c r="B217" s="229"/>
      <c r="C217" s="229"/>
      <c r="D217" s="229"/>
      <c r="E217" s="229"/>
      <c r="F217" s="235" t="s">
        <v>553</v>
      </c>
      <c r="G217" s="577">
        <v>449124</v>
      </c>
      <c r="H217" s="222"/>
    </row>
    <row r="218" spans="1:8" ht="20.100000000000001" customHeight="1">
      <c r="A218" s="629" t="s">
        <v>554</v>
      </c>
      <c r="B218" s="229"/>
      <c r="C218" s="229"/>
      <c r="D218" s="229"/>
      <c r="E218" s="229"/>
      <c r="F218" s="235" t="s">
        <v>555</v>
      </c>
      <c r="G218" s="577">
        <v>2187589</v>
      </c>
      <c r="H218" s="222"/>
    </row>
    <row r="219" spans="1:8" ht="20.100000000000001" customHeight="1">
      <c r="A219" s="629" t="s">
        <v>556</v>
      </c>
      <c r="B219" s="222"/>
      <c r="C219" s="222"/>
      <c r="D219" s="222"/>
      <c r="E219" s="222"/>
      <c r="F219" s="256" t="s">
        <v>557</v>
      </c>
      <c r="G219" s="577">
        <v>1153109</v>
      </c>
      <c r="H219" s="222"/>
    </row>
    <row r="220" spans="1:8" ht="20.100000000000001" customHeight="1">
      <c r="A220" s="629" t="s">
        <v>558</v>
      </c>
      <c r="B220" s="229"/>
      <c r="C220" s="229"/>
      <c r="D220" s="229"/>
      <c r="E220" s="229"/>
      <c r="F220" s="235" t="s">
        <v>559</v>
      </c>
      <c r="G220" s="577">
        <v>634893</v>
      </c>
      <c r="H220" s="222"/>
    </row>
    <row r="221" spans="1:8" ht="20.100000000000001" customHeight="1">
      <c r="A221" s="629" t="s">
        <v>560</v>
      </c>
      <c r="B221" s="229"/>
      <c r="C221" s="229"/>
      <c r="D221" s="229"/>
      <c r="E221" s="229"/>
      <c r="F221" s="235" t="s">
        <v>561</v>
      </c>
      <c r="G221" s="577">
        <v>1047586</v>
      </c>
      <c r="H221" s="222"/>
    </row>
    <row r="222" spans="1:8" ht="20.100000000000001" customHeight="1">
      <c r="A222" s="630" t="s">
        <v>562</v>
      </c>
      <c r="B222" s="232"/>
      <c r="C222" s="232"/>
      <c r="D222" s="232"/>
      <c r="E222" s="232"/>
      <c r="F222" s="248" t="s">
        <v>563</v>
      </c>
      <c r="G222" s="577">
        <v>650467</v>
      </c>
      <c r="H222" s="222"/>
    </row>
    <row r="223" spans="1:8" ht="20.100000000000001" customHeight="1">
      <c r="A223" s="629" t="s">
        <v>564</v>
      </c>
      <c r="B223" s="229"/>
      <c r="C223" s="229"/>
      <c r="D223" s="229"/>
      <c r="E223" s="229"/>
      <c r="F223" s="253" t="s">
        <v>565</v>
      </c>
      <c r="G223" s="577">
        <v>0</v>
      </c>
      <c r="H223" s="222"/>
    </row>
    <row r="224" spans="1:8" ht="20.100000000000001" customHeight="1">
      <c r="A224" s="629" t="s">
        <v>566</v>
      </c>
      <c r="B224" s="229"/>
      <c r="C224" s="229"/>
      <c r="D224" s="229"/>
      <c r="E224" s="229"/>
      <c r="F224" s="235" t="s">
        <v>567</v>
      </c>
      <c r="G224" s="577">
        <v>0</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v>147866</v>
      </c>
      <c r="H226" s="222"/>
    </row>
    <row r="227" spans="1:9" ht="20.100000000000001" customHeight="1">
      <c r="A227" s="629" t="s">
        <v>572</v>
      </c>
      <c r="B227" s="229"/>
      <c r="C227" s="229"/>
      <c r="D227" s="229"/>
      <c r="E227" s="229"/>
      <c r="F227" s="235" t="s">
        <v>573</v>
      </c>
      <c r="G227" s="577">
        <v>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0</v>
      </c>
      <c r="H229" s="222"/>
    </row>
    <row r="230" spans="1:9" ht="20.100000000000001" customHeight="1">
      <c r="A230" s="643" t="s">
        <v>578</v>
      </c>
      <c r="B230" s="266"/>
      <c r="C230" s="266"/>
      <c r="D230" s="267"/>
      <c r="E230" s="266"/>
      <c r="F230" s="268" t="s">
        <v>579</v>
      </c>
      <c r="G230" s="577">
        <v>2000</v>
      </c>
      <c r="H230" s="222"/>
    </row>
    <row r="231" spans="1:9" ht="20.100000000000001" customHeight="1">
      <c r="A231" s="643" t="s">
        <v>580</v>
      </c>
      <c r="B231" s="266"/>
      <c r="C231" s="266"/>
      <c r="D231" s="267"/>
      <c r="E231" s="266"/>
      <c r="F231" s="268" t="s">
        <v>581</v>
      </c>
      <c r="G231" s="577">
        <v>1457470</v>
      </c>
      <c r="H231" s="222"/>
    </row>
    <row r="232" spans="1:9" ht="20.100000000000001" customHeight="1">
      <c r="A232" s="643" t="s">
        <v>582</v>
      </c>
      <c r="B232" s="266"/>
      <c r="C232" s="266"/>
      <c r="D232" s="267"/>
      <c r="E232" s="266"/>
      <c r="F232" s="269" t="s">
        <v>583</v>
      </c>
      <c r="G232" s="577">
        <v>0</v>
      </c>
      <c r="H232" s="222"/>
    </row>
    <row r="233" spans="1:9" ht="20.100000000000001" customHeight="1">
      <c r="A233" s="643" t="s">
        <v>584</v>
      </c>
      <c r="B233" s="266"/>
      <c r="C233" s="266"/>
      <c r="D233" s="267"/>
      <c r="E233" s="266"/>
      <c r="F233" s="270">
        <v>69270</v>
      </c>
      <c r="G233" s="577">
        <v>0</v>
      </c>
      <c r="H233" s="222"/>
    </row>
    <row r="234" spans="1:9" ht="20.100000000000001" customHeight="1">
      <c r="A234" s="629" t="s">
        <v>585</v>
      </c>
      <c r="B234" s="229"/>
      <c r="C234" s="229"/>
      <c r="D234" s="229"/>
      <c r="E234" s="229"/>
      <c r="F234" s="235" t="s">
        <v>586</v>
      </c>
      <c r="G234" s="577">
        <v>1136994</v>
      </c>
      <c r="H234" s="222"/>
      <c r="I234" s="271"/>
    </row>
    <row r="235" spans="1:9" ht="20.100000000000001" customHeight="1">
      <c r="A235" s="629" t="s">
        <v>587</v>
      </c>
      <c r="B235" s="229"/>
      <c r="C235" s="229"/>
      <c r="D235" s="229"/>
      <c r="E235" s="229"/>
      <c r="F235" s="235" t="s">
        <v>588</v>
      </c>
      <c r="G235" s="577">
        <v>0</v>
      </c>
      <c r="H235" s="222"/>
    </row>
    <row r="236" spans="1:9" ht="20.100000000000001" customHeight="1">
      <c r="A236" s="629" t="s">
        <v>589</v>
      </c>
      <c r="B236" s="229"/>
      <c r="C236" s="229"/>
      <c r="D236" s="229"/>
      <c r="E236" s="229"/>
      <c r="F236" s="235" t="s">
        <v>590</v>
      </c>
      <c r="G236" s="577">
        <v>656100</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27123329</v>
      </c>
      <c r="H238" s="222"/>
    </row>
    <row r="239" spans="1:9" ht="20.100000000000001" customHeight="1">
      <c r="A239" s="642"/>
      <c r="B239" s="262"/>
      <c r="C239" s="262"/>
      <c r="D239" s="262"/>
      <c r="E239" s="262"/>
      <c r="F239" s="717"/>
      <c r="G239" s="718"/>
      <c r="H239" s="222"/>
    </row>
    <row r="240" spans="1:9" ht="20.100000000000001" customHeight="1">
      <c r="A240" s="1074" t="s">
        <v>172</v>
      </c>
      <c r="B240" s="1075"/>
      <c r="C240" s="1075"/>
      <c r="D240" s="1075"/>
      <c r="E240" s="1075"/>
      <c r="F240" s="1076"/>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v>15000</v>
      </c>
      <c r="H242" s="222"/>
    </row>
    <row r="243" spans="1:10" ht="20.100000000000001" customHeight="1">
      <c r="A243" s="630" t="s">
        <v>594</v>
      </c>
      <c r="B243" s="232"/>
      <c r="C243" s="232"/>
      <c r="D243" s="232"/>
      <c r="E243" s="232"/>
      <c r="F243" s="248" t="s">
        <v>595</v>
      </c>
      <c r="G243" s="577">
        <v>1064287</v>
      </c>
      <c r="H243" s="222"/>
    </row>
    <row r="244" spans="1:10" ht="20.100000000000001" customHeight="1">
      <c r="A244" s="629" t="s">
        <v>596</v>
      </c>
      <c r="B244" s="229"/>
      <c r="C244" s="229"/>
      <c r="D244" s="229"/>
      <c r="E244" s="229"/>
      <c r="F244" s="235" t="s">
        <v>597</v>
      </c>
      <c r="G244" s="577">
        <v>785957</v>
      </c>
      <c r="H244" s="222"/>
    </row>
    <row r="245" spans="1:10" ht="20.100000000000001" customHeight="1">
      <c r="A245" s="630" t="s">
        <v>598</v>
      </c>
      <c r="B245" s="232"/>
      <c r="C245" s="232"/>
      <c r="D245" s="232"/>
      <c r="E245" s="232"/>
      <c r="F245" s="248" t="s">
        <v>599</v>
      </c>
      <c r="G245" s="577">
        <v>0</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791</v>
      </c>
      <c r="B247" s="232"/>
      <c r="C247" s="232"/>
      <c r="D247" s="232"/>
      <c r="E247" s="232"/>
      <c r="F247" s="255">
        <v>73100</v>
      </c>
      <c r="G247" s="577">
        <v>41445</v>
      </c>
      <c r="H247" s="666"/>
      <c r="I247" s="225"/>
    </row>
    <row r="248" spans="1:10" ht="20.100000000000001" customHeight="1">
      <c r="A248" s="630" t="s">
        <v>601</v>
      </c>
      <c r="B248" s="232"/>
      <c r="C248" s="232"/>
      <c r="D248" s="232"/>
      <c r="E248" s="232"/>
      <c r="F248" s="248" t="s">
        <v>602</v>
      </c>
      <c r="G248" s="577">
        <v>0</v>
      </c>
      <c r="H248" s="666"/>
      <c r="I248" s="225"/>
    </row>
    <row r="249" spans="1:10" ht="20.100000000000001" customHeight="1">
      <c r="A249" s="630" t="s">
        <v>603</v>
      </c>
      <c r="B249" s="232"/>
      <c r="C249" s="232"/>
      <c r="D249" s="232"/>
      <c r="E249" s="232"/>
      <c r="F249" s="248" t="s">
        <v>604</v>
      </c>
      <c r="G249" s="577">
        <v>133450</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0</v>
      </c>
      <c r="H251" s="666"/>
      <c r="I251" s="225"/>
      <c r="J251" s="225"/>
    </row>
    <row r="252" spans="1:10" ht="20.100000000000001" customHeight="1">
      <c r="A252" s="630" t="s">
        <v>609</v>
      </c>
      <c r="B252" s="232"/>
      <c r="C252" s="232"/>
      <c r="D252" s="232"/>
      <c r="E252" s="232"/>
      <c r="F252" s="248" t="s">
        <v>610</v>
      </c>
      <c r="G252" s="577">
        <v>130000</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2170139</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139777632</v>
      </c>
      <c r="H256" s="222"/>
    </row>
    <row r="257" spans="1:8" ht="20.100000000000001" customHeight="1" thickTop="1">
      <c r="A257" s="928"/>
      <c r="B257" s="929"/>
      <c r="C257" s="929"/>
      <c r="D257" s="929"/>
      <c r="E257" s="929"/>
      <c r="F257" s="930"/>
      <c r="G257" s="931"/>
      <c r="H257" s="222"/>
    </row>
    <row r="258" spans="1:8" ht="20.100000000000001" customHeight="1">
      <c r="A258" s="1083"/>
      <c r="B258" s="1084"/>
      <c r="C258" s="1084"/>
      <c r="D258" s="1084"/>
      <c r="E258" s="1084"/>
      <c r="F258" s="1085"/>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v>0</v>
      </c>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v>3830000</v>
      </c>
      <c r="H267" s="222"/>
    </row>
    <row r="268" spans="1:8" ht="20.100000000000001" customHeight="1">
      <c r="A268" s="629" t="s">
        <v>621</v>
      </c>
      <c r="B268" s="229"/>
      <c r="C268" s="229"/>
      <c r="D268" s="229"/>
      <c r="E268" s="229"/>
      <c r="F268" s="273">
        <v>31100</v>
      </c>
      <c r="G268" s="769">
        <v>11628354</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15458354</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v>0</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15458354</v>
      </c>
      <c r="H274" s="668"/>
    </row>
    <row r="275" spans="1:12">
      <c r="A275" s="274"/>
      <c r="B275" s="274"/>
      <c r="C275" s="274"/>
      <c r="D275" s="274"/>
      <c r="E275" s="274"/>
      <c r="F275" s="275"/>
      <c r="G275" s="276"/>
      <c r="H275" s="277"/>
      <c r="I275" s="277"/>
      <c r="J275" s="277"/>
      <c r="K275" s="277"/>
      <c r="L275" s="277"/>
    </row>
    <row r="276" spans="1:12" s="225" customFormat="1" ht="13.5" customHeight="1">
      <c r="A276" s="1071"/>
      <c r="B276" s="1071"/>
      <c r="C276" s="1071"/>
      <c r="D276" s="1071"/>
      <c r="E276" s="1071"/>
      <c r="F276" s="1071"/>
      <c r="G276" s="1071"/>
      <c r="H276" s="1071"/>
      <c r="I276" s="278"/>
      <c r="J276" s="278"/>
      <c r="K276" s="278"/>
      <c r="L276" s="278"/>
    </row>
    <row r="277" spans="1:12" s="225" customFormat="1">
      <c r="A277" s="1071"/>
      <c r="B277" s="1071"/>
      <c r="C277" s="1071"/>
      <c r="D277" s="1071"/>
      <c r="E277" s="1071"/>
      <c r="F277" s="1071"/>
      <c r="G277" s="1071"/>
      <c r="H277" s="1071"/>
      <c r="I277" s="278"/>
      <c r="J277" s="278"/>
      <c r="K277" s="278"/>
      <c r="L277" s="278"/>
    </row>
    <row r="278" spans="1:12" s="225" customFormat="1">
      <c r="A278" s="1071"/>
      <c r="B278" s="1071"/>
      <c r="C278" s="1071"/>
      <c r="D278" s="1071"/>
      <c r="E278" s="1071"/>
      <c r="F278" s="1071"/>
      <c r="G278" s="1071"/>
      <c r="H278" s="1071"/>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1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B253:H253 B252:F252 H252"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e822479-6e51-4d14-b6b0-2c589e913e66"/>
    <ds:schemaRef ds:uri="http://www.w3.org/XML/1998/namespace"/>
    <ds:schemaRef ds:uri="http://purl.org/dc/dcmitype/"/>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Stanford, Stephen A.</cp:lastModifiedBy>
  <cp:revision/>
  <cp:lastPrinted>2021-05-06T15:15:13Z</cp:lastPrinted>
  <dcterms:created xsi:type="dcterms:W3CDTF">2005-03-22T15:46:43Z</dcterms:created>
  <dcterms:modified xsi:type="dcterms:W3CDTF">2021-06-28T12:56:24Z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