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tabRatio="787"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D'!$A$2:$H$278</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8" i="23" l="1"/>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F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4"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E23" i="4"/>
  <c r="G270" i="7"/>
  <c r="G274" i="7"/>
  <c r="C120" i="3"/>
  <c r="E66" i="22"/>
  <c r="E67" i="22"/>
  <c r="E69" i="22"/>
  <c r="D66" i="22"/>
  <c r="D61" i="22"/>
  <c r="E61" i="22"/>
  <c r="E60" i="22"/>
  <c r="E62" i="22"/>
  <c r="E44" i="3"/>
  <c r="E14" i="8"/>
  <c r="C95" i="3"/>
  <c r="E47" i="3"/>
  <c r="E45" i="3"/>
  <c r="G238" i="7"/>
  <c r="B70" i="6"/>
  <c r="C128" i="3"/>
  <c r="C132" i="3"/>
  <c r="E68" i="22"/>
  <c r="X145" i="23"/>
  <c r="E70" i="22"/>
  <c r="F17" i="6"/>
  <c r="E50" i="3"/>
  <c r="E74" i="3"/>
  <c r="F36" i="6"/>
  <c r="D124" i="15"/>
  <c r="F26" i="6"/>
  <c r="E137" i="15"/>
  <c r="F43" i="6"/>
  <c r="D69" i="22"/>
  <c r="D70" i="22"/>
  <c r="D68" i="22"/>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35" i="23"/>
  <c r="E102" i="3"/>
  <c r="E106" i="3"/>
  <c r="F104" i="3"/>
  <c r="C139" i="3"/>
  <c r="C147" i="3"/>
  <c r="F125" i="15"/>
  <c r="F135" i="15"/>
  <c r="H44" i="6"/>
  <c r="H46" i="6"/>
  <c r="C34" i="3"/>
  <c r="D45" i="3"/>
  <c r="F45" i="3"/>
  <c r="G45" i="3"/>
  <c r="AO123" i="23"/>
  <c r="AO124" i="23"/>
  <c r="AO126" i="23"/>
  <c r="T145" i="23"/>
  <c r="F68" i="3"/>
  <c r="G68" i="3"/>
  <c r="F44" i="3"/>
  <c r="G44" i="3"/>
  <c r="D103" i="23"/>
  <c r="F103" i="23"/>
  <c r="E103" i="23"/>
  <c r="D74" i="3"/>
  <c r="F74" i="3"/>
  <c r="G74" i="3"/>
  <c r="F102" i="3"/>
  <c r="F106" i="3"/>
  <c r="E21" i="4"/>
  <c r="D50" i="3"/>
  <c r="F50" i="3"/>
  <c r="G50" i="3"/>
  <c r="D119" i="15"/>
  <c r="D137" i="15"/>
  <c r="C121" i="3"/>
  <c r="E44" i="4"/>
  <c r="C17" i="3"/>
  <c r="C112" i="3"/>
  <c r="C113" i="3"/>
  <c r="E21" i="8"/>
  <c r="C111" i="3"/>
  <c r="G256" i="7"/>
  <c r="F119" i="15"/>
  <c r="F137" i="15"/>
  <c r="E25" i="4"/>
  <c r="E28" i="4"/>
  <c r="D32" i="4"/>
  <c r="E35" i="4"/>
  <c r="E38" i="4"/>
  <c r="C114" i="3"/>
  <c r="C153"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<sst xmlns="http://schemas.openxmlformats.org/spreadsheetml/2006/main" count="1330" uniqueCount="801">
  <si>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</si>
  <si>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</si>
  <si>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</si>
  <si>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</si>
  <si>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</si>
  <si>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</si>
  <si>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</si>
  <si>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</si>
  <si>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</si>
  <si>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</si>
  <si>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</si>
  <si>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</si>
  <si>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</si>
  <si>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</si>
  <si>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</si>
  <si>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</si>
  <si>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</si>
  <si>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</si>
  <si>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</si>
  <si>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</si>
  <si>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</si>
  <si>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</si>
  <si>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</si>
  <si>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</si>
  <si>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</si>
  <si>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</si>
  <si>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</si>
  <si>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</si>
  <si>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</si>
  <si>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</si>
  <si>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</si>
  <si>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</si>
  <si>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</si>
  <si>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</si>
  <si>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</si>
  <si>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</si>
  <si>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</si>
  <si>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</si>
  <si>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</si>
  <si>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</si>
  <si>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</si>
  <si>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</si>
  <si>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</si>
  <si>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</si>
  <si>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</si>
  <si>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</si>
  <si>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</si>
  <si>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</si>
  <si>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</si>
  <si>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</si>
  <si>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</si>
  <si>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</si>
  <si>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</si>
  <si>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</si>
  <si>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</si>
  <si>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</si>
  <si>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</si>
  <si>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</si>
  <si>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</si>
  <si>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</si>
  <si>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</si>
  <si>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</si>
  <si>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</si>
  <si>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</si>
  <si>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</si>
  <si>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</si>
  <si>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</si>
  <si>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</si>
  <si>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</si>
  <si>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</si>
  <si>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</si>
  <si>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</si>
  <si>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</si>
  <si>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</si>
  <si>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</si>
  <si>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</si>
  <si>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</si>
  <si>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</si>
  <si>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</si>
  <si>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</si>
  <si>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</si>
  <si>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</si>
  <si>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</si>
  <si>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</si>
  <si>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</si>
  <si>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</si>
  <si>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</si>
  <si>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</si>
  <si>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</si>
  <si>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</si>
  <si>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</si>
  <si>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</si>
  <si>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</si>
  <si>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</si>
  <si>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</si>
  <si>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</si>
  <si>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</si>
  <si>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</si>
  <si>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</si>
  <si>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</si>
  <si>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</si>
  <si>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</si>
  <si>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</si>
  <si>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</si>
  <si>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</si>
  <si>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</si>
  <si>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</si>
  <si>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</si>
  <si>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</si>
  <si>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</si>
  <si>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</si>
  <si>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</si>
  <si>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</si>
  <si>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</si>
  <si>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</si>
  <si>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</si>
  <si>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</si>
  <si>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</si>
  <si>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</si>
  <si>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</si>
  <si>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</si>
  <si>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</si>
  <si>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</si>
  <si>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</si>
  <si>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</si>
  <si>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</si>
  <si>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</si>
  <si>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</si>
  <si>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</si>
  <si>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</si>
  <si>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</si>
  <si>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</si>
  <si>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</si>
  <si>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</si>
  <si>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</si>
  <si>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</si>
  <si>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</si>
  <si>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</si>
  <si>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</si>
  <si>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</si>
  <si>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</si>
  <si>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</si>
  <si>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</si>
  <si>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</si>
  <si>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</si>
  <si>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</si>
  <si>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</si>
  <si>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</si>
  <si>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</si>
  <si>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</si>
  <si>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</si>
  <si>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</si>
  <si>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</si>
  <si>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</si>
  <si>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</si>
  <si>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</si>
  <si>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</si>
  <si>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</si>
  <si>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</si>
  <si>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</si>
  <si>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</si>
  <si>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</si>
  <si>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</si>
  <si>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</si>
  <si>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</si>
  <si>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</si>
  <si>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</si>
  <si>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</si>
  <si>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</si>
  <si>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</si>
  <si>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</si>
  <si>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</si>
  <si>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</si>
  <si>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</si>
  <si>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</si>
  <si>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</si>
  <si>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</si>
  <si>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</si>
  <si>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</si>
  <si>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</si>
  <si>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</si>
  <si>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</si>
  <si>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</si>
  <si>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</si>
  <si>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</si>
  <si>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</si>
  <si>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</si>
  <si>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</si>
  <si>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</si>
  <si>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</si>
  <si>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</si>
  <si>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</si>
  <si>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</si>
  <si>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</si>
  <si>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</si>
  <si>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</si>
  <si>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</si>
  <si>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</si>
  <si>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</si>
  <si>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</si>
  <si>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</si>
  <si>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</si>
  <si>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</si>
  <si>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</si>
  <si>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</si>
  <si>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</si>
  <si>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</si>
  <si>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</si>
  <si>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</si>
  <si>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</si>
  <si>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</si>
  <si>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</si>
  <si>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</si>
  <si>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</si>
  <si>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</si>
  <si>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</si>
  <si>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</si>
  <si>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</si>
  <si>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</si>
  <si>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</si>
  <si>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</si>
  <si>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</si>
  <si>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</si>
  <si>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</si>
  <si>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</si>
  <si>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</si>
  <si>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</si>
  <si>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</si>
  <si>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</si>
  <si>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</si>
  <si>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</si>
  <si>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</si>
  <si>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</si>
  <si>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</si>
  <si>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</si>
  <si>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</si>
  <si>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</si>
  <si>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</si>
  <si>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</si>
  <si>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</si>
  <si>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</si>
  <si>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</si>
  <si>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</si>
  <si>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</si>
  <si>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</si>
  <si>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</si>
  <si>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</si>
  <si>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</si>
  <si>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</si>
  <si>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</si>
  <si>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</si>
  <si>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</si>
  <si>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</si>
  <si>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</si>
  <si>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</si>
  <si>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</si>
  <si>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</si>
  <si>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</si>
  <si>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</si>
  <si>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</si>
  <si>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</si>
  <si>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</si>
  <si>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</si>
  <si>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</si>
  <si>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</si>
  <si>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</si>
  <si>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</si>
  <si>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</si>
  <si>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</si>
  <si>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</si>
  <si>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</si>
  <si>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</si>
  <si>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</si>
  <si>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</si>
  <si>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</si>
  <si>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</si>
  <si>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</si>
  <si>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</si>
  <si>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</si>
  <si>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</si>
  <si>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</si>
  <si>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</si>
  <si>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</si>
  <si>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</si>
  <si>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</si>
  <si>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</si>
  <si>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</si>
  <si>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</si>
  <si>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</si>
  <si>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</si>
  <si>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</si>
  <si>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</si>
  <si>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</si>
  <si>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</si>
  <si>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</si>
  <si>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</si>
  <si>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</si>
  <si>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</si>
  <si>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</si>
  <si>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</si>
  <si>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</si>
  <si>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</si>
  <si>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</si>
  <si>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</si>
  <si>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</si>
  <si>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</si>
  <si>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</si>
  <si>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</si>
  <si>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</si>
  <si>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</si>
  <si>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</si>
  <si>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</si>
  <si>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</si>
  <si>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</si>
  <si>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</si>
  <si>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</si>
  <si>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</si>
  <si>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</si>
  <si>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</si>
  <si>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</si>
  <si>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</si>
  <si>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</si>
  <si>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</si>
  <si>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</si>
  <si>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</si>
  <si>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</si>
  <si>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</si>
  <si>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</si>
  <si>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</si>
  <si>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</si>
  <si>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</si>
  <si>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</si>
  <si>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</si>
  <si>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</si>
  <si>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</si>
  <si>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</si>
  <si>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</si>
  <si>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</si>
  <si>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</si>
  <si>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</si>
  <si>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</si>
  <si>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</si>
  <si>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</si>
  <si>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</si>
  <si>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</si>
  <si>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</si>
  <si>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</si>
  <si>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</si>
  <si>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</si>
  <si>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</si>
  <si>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</si>
  <si>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</si>
  <si>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</si>
  <si>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</si>
  <si>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</si>
  <si>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</si>
  <si>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</si>
  <si>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</si>
  <si>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</si>
  <si>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</si>
  <si>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</si>
  <si>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</si>
  <si>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</si>
  <si>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</si>
  <si>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</si>
  <si>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</si>
  <si>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</si>
  <si>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</si>
  <si>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</si>
  <si>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</si>
  <si>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</si>
  <si>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</si>
  <si>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</si>
  <si>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</si>
  <si>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</si>
  <si>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</si>
  <si>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</si>
  <si>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</si>
  <si>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</si>
  <si>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</si>
  <si>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</si>
  <si>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</si>
  <si>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</si>
  <si>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</si>
  <si>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</si>
  <si>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</si>
  <si>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</si>
  <si>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</si>
  <si>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</si>
  <si>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</si>
  <si>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</si>
  <si>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</si>
  <si>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</si>
  <si>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</si>
  <si>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</si>
  <si>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</si>
  <si>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</si>
  <si>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</si>
  <si>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</si>
  <si>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</si>
  <si>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</si>
  <si>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</si>
  <si>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</si>
  <si>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</si>
  <si>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</si>
  <si>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</si>
  <si>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</si>
  <si>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</si>
  <si>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</si>
  <si>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</si>
  <si>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</si>
  <si>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</si>
  <si>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</si>
  <si>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</si>
  <si>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</si>
  <si>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</si>
  <si>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</si>
  <si>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</si>
  <si>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</si>
  <si>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</si>
  <si>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</si>
  <si>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</si>
  <si>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</si>
  <si>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</si>
  <si>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</si>
  <si>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</si>
  <si>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</si>
  <si>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</si>
  <si>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</si>
  <si>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</si>
  <si>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</si>
  <si>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</si>
  <si>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</si>
  <si>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</si>
  <si>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</si>
  <si>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</si>
  <si>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</si>
  <si>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</si>
  <si>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</si>
  <si>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</si>
  <si>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</si>
  <si>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</si>
  <si>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</si>
  <si>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</si>
  <si>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</si>
  <si>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</si>
  <si>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</si>
  <si>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</si>
  <si>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</si>
  <si>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</si>
  <si>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</si>
  <si>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</si>
  <si>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</si>
  <si>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</si>
  <si>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</si>
  <si>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</si>
  <si>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</si>
  <si>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</si>
  <si>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</si>
  <si>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</si>
  <si>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</si>
  <si>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</si>
  <si>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</si>
  <si>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</si>
  <si>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</si>
  <si>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</si>
  <si>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</si>
  <si>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</si>
  <si>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</si>
  <si>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</si>
  <si>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</si>
  <si>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</si>
  <si>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</si>
  <si>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</si>
  <si>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</si>
  <si>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</si>
  <si>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</si>
  <si>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</si>
  <si>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</si>
  <si>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</si>
  <si>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</si>
  <si>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</si>
  <si>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</si>
  <si>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</si>
  <si>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</si>
  <si>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</si>
  <si>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</si>
  <si>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</si>
  <si>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</si>
  <si>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</si>
  <si>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</si>
  <si>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</si>
  <si>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</si>
  <si>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</si>
  <si>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</si>
  <si>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</si>
  <si>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</si>
  <si>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</si>
  <si>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</si>
  <si>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</si>
  <si>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</si>
  <si>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</si>
  <si>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</si>
  <si>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</si>
  <si>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</si>
  <si>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</si>
  <si>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</si>
  <si>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</si>
  <si>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</si>
  <si>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</si>
  <si>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</si>
  <si>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</si>
  <si>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</si>
  <si>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</si>
  <si>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</si>
  <si>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</si>
  <si>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</si>
  <si>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</si>
  <si>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</si>
  <si>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</si>
  <si>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</si>
  <si>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</si>
  <si>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</si>
  <si>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</si>
  <si>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</si>
  <si>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</si>
  <si>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</si>
  <si>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</si>
  <si>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</si>
  <si>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</si>
  <si>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</si>
  <si>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</si>
  <si>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</si>
  <si>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</si>
  <si>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</si>
  <si>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</si>
  <si>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</si>
  <si>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</si>
  <si>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</si>
  <si>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</si>
  <si>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</si>
  <si>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</si>
  <si>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</si>
  <si>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</si>
  <si>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</si>
  <si>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</si>
  <si>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</si>
  <si>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</si>
  <si>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</si>
  <si>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</si>
  <si>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</si>
  <si>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</si>
  <si>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</si>
  <si>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</si>
  <si>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</si>
  <si>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</si>
  <si>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</si>
  <si>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</si>
  <si>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</si>
  <si>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</si>
  <si>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</si>
  <si>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</si>
  <si>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</si>
  <si>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</si>
  <si>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</si>
  <si>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</si>
  <si>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</si>
  <si>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</si>
  <si>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</si>
  <si>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</si>
  <si>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</si>
  <si>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</si>
  <si>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</si>
  <si>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</si>
  <si>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</si>
  <si>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</si>
  <si>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</si>
  <si>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</si>
  <si>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</si>
  <si>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</si>
  <si>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</si>
  <si>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</si>
  <si>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</si>
  <si>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</si>
  <si>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</si>
  <si>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</si>
  <si>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</si>
  <si>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</si>
  <si>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</si>
  <si>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</si>
  <si>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</si>
  <si>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</si>
  <si>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</si>
  <si>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</si>
  <si>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</si>
  <si>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</si>
  <si>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</si>
  <si>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</si>
  <si>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</si>
  <si>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</si>
  <si>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</si>
  <si>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</si>
  <si>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</si>
  <si>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</si>
  <si>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</si>
  <si>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</si>
  <si>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</si>
  <si>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</si>
  <si>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</si>
  <si>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</si>
  <si>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</si>
  <si>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</si>
  <si>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</si>
  <si>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</si>
  <si>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</si>
  <si>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</si>
  <si>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</si>
  <si>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</si>
  <si>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</si>
  <si>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</si>
  <si>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</si>
  <si>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</si>
  <si>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</si>
  <si>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</si>
  <si>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</si>
  <si>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</si>
  <si>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</si>
  <si>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</si>
  <si>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</si>
  <si>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</si>
  <si>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</si>
  <si>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</si>
  <si>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</si>
  <si>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</si>
  <si>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</si>
  <si>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</si>
  <si>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</si>
  <si>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</si>
  <si>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</si>
  <si>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</si>
  <si>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</si>
  <si>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</si>
  <si>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</si>
  <si>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</si>
  <si>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</si>
  <si>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</si>
  <si>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</si>
  <si>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</si>
  <si>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</si>
  <si>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</si>
  <si>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</si>
  <si>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</si>
  <si>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</si>
  <si>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</si>
  <si>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</si>
  <si>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</si>
  <si>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</si>
  <si>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</si>
  <si>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</si>
  <si>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</si>
  <si>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</si>
  <si>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</si>
  <si>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</si>
  <si>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</si>
  <si>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</si>
  <si>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</si>
  <si>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</si>
  <si>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</si>
  <si>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</si>
  <si>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</si>
  <si>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</si>
  <si>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</si>
  <si>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</si>
  <si>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</si>
  <si>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</si>
  <si>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</si>
  <si>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</si>
  <si>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</si>
  <si>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</si>
  <si>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</si>
  <si>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</si>
  <si>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</si>
  <si>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</si>
  <si>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</si>
  <si>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</si>
  <si>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</si>
  <si>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</si>
  <si>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</si>
  <si>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</si>
  <si>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</si>
  <si>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</si>
  <si>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</si>
  <si>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</si>
  <si>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</si>
  <si>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</si>
  <si>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</si>
  <si>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</si>
  <si>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</si>
  <si>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</si>
  <si>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</si>
  <si>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</si>
  <si>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</si>
  <si>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</si>
  <si>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</si>
  <si>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</si>
  <si>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</si>
  <si>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</si>
  <si>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</si>
  <si>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</si>
  <si>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</si>
  <si>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</si>
  <si>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</si>
  <si>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</si>
  <si>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</si>
  <si>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</si>
  <si>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</si>
  <si>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</si>
  <si>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</si>
  <si>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</si>
  <si>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</si>
  <si>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</si>
  <si>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</si>
  <si>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</si>
  <si>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</si>
  <si>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</si>
  <si>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</si>
  <si>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</si>
  <si>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</si>
  <si>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</si>
  <si>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</si>
  <si>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</si>
  <si>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</si>
  <si>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</si>
  <si>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</si>
  <si>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</si>
  <si>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</si>
  <si>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</si>
  <si>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</si>
  <si>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</si>
  <si>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</si>
  <si>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</si>
  <si>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</si>
  <si>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</si>
  <si>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</si>
  <si>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</si>
  <si>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</si>
  <si>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</si>
  <si>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</si>
  <si>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</si>
  <si>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</si>
  <si>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</si>
  <si>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</si>
  <si>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</si>
  <si>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</si>
  <si>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</si>
  <si>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</si>
  <si>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</si>
  <si>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</si>
  <si>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</si>
  <si>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</si>
  <si>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</si>
  <si>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</si>
  <si>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</si>
  <si>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</si>
  <si>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</si>
  <si>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</si>
  <si>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</si>
  <si>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</si>
  <si>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</si>
  <si>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</si>
  <si>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</si>
  <si>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</si>
  <si>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</si>
  <si>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</si>
  <si>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</si>
  <si>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</si>
  <si>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</si>
  <si>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</si>
  <si>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</si>
  <si>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</si>
  <si>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</si>
  <si>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</si>
  <si>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</si>
  <si>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</si>
  <si>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</si>
  <si>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</si>
  <si>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</si>
  <si>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</si>
  <si>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</si>
  <si>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</si>
  <si>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</si>
  <si>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</si>
  <si>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</si>
  <si>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</si>
  <si>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</si>
  <si>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</si>
  <si>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</si>
  <si>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Transfer to Financial Aid</t>
  </si>
  <si>
    <t>Transfer to pay lease debt</t>
  </si>
  <si>
    <t>Transfer for hospitality expenses</t>
  </si>
  <si>
    <t>LEASE PAYMENT (LONG TERM/ASSET=&gt; $5,000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</si>
</sst>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8">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56" fillId="32" borderId="305" xfId="0" applyNumberFormat="1" applyFont="1" applyFill="1" applyBorder="1" applyProtection="1">
      <protection locked="0"/>
    </xf>
    <xf numFmtId="3" fontId="159" fillId="32" borderId="305" xfId="0" applyNumberFormat="1" applyFont="1" applyFill="1" applyBorder="1" applyProtection="1">
      <protection locked="0"/>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71" fillId="37" borderId="17" xfId="0" applyFont="1" applyFill="1" applyBorder="1" applyAlignment="1">
      <alignment horizontal="justify"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49" fontId="75" fillId="0" borderId="0" xfId="0" applyNumberFormat="1" applyFont="1" applyAlignment="1" applyProtection="1">
      <alignment horizontal="centerContinuous" vertical="top"/>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0" fontId="71" fillId="0" borderId="0" xfId="0" applyFont="1" applyFill="1" applyAlignment="1" applyProtection="1">
      <alignment horizontal="centerContinuous" wrapText="1"/>
    </xf>
    <xf numFmtId="0" fontId="78" fillId="0" borderId="0" xfId="0" applyFont="1" applyFill="1" applyAlignment="1" applyProtection="1">
      <alignment horizontal="centerContinuous"/>
    </xf>
    <xf numFmtId="0" fontId="72" fillId="0" borderId="0" xfId="0" applyFont="1" applyFill="1" applyAlignment="1" applyProtection="1">
      <alignment horizontal="centerContinuous"/>
    </xf>
    <xf numFmtId="0" fontId="75" fillId="0" borderId="0" xfId="0" applyFont="1" applyFill="1" applyAlignment="1" applyProtection="1">
      <alignment horizontal="centerContinuous" vertical="top"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49" fontId="75" fillId="0" borderId="0" xfId="0" applyNumberFormat="1" applyFont="1" applyAlignment="1" applyProtection="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2">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7" bestFit="1" customWidth="1"/>
    <col min="2" max="2" width="20.7109375" style="427" customWidth="1"/>
    <col min="3" max="4" width="17.42578125" style="427" customWidth="1"/>
    <col min="5" max="5" width="19.85546875" style="427" customWidth="1"/>
    <col min="6" max="6" width="7.42578125" style="427" customWidth="1"/>
    <col min="7" max="16384" width="9.140625" style="427"/>
  </cols>
  <sheetData>
    <row r="1" spans="1:8" ht="24" customHeight="1">
      <c r="A1" s="438"/>
      <c r="B1" s="438"/>
      <c r="C1" s="438"/>
      <c r="D1" s="438"/>
      <c r="E1" s="439" t="s">
        <v>673</v>
      </c>
      <c r="F1" s="438"/>
    </row>
    <row r="2" spans="1:8" ht="24" customHeight="1">
      <c r="A2" s="438"/>
      <c r="B2" s="438"/>
      <c r="C2" s="438"/>
      <c r="D2" s="438"/>
      <c r="E2" s="440"/>
      <c r="F2" s="438"/>
    </row>
    <row r="3" spans="1:8" ht="24" customHeight="1" thickBot="1">
      <c r="A3" s="1211" t="s">
        <v>230</v>
      </c>
      <c r="B3" s="1202" t="str">
        <f>'CHECK SHEET'!D7</f>
        <v>Florida State College at Jacksonville</v>
      </c>
      <c r="C3" s="1202"/>
      <c r="D3" s="1202"/>
      <c r="E3" s="1202"/>
      <c r="F3" s="442"/>
      <c r="G3" s="432"/>
    </row>
    <row r="4" spans="1:8" ht="24" customHeight="1">
      <c r="A4" s="1198" t="s">
        <v>674</v>
      </c>
      <c r="B4" s="1198"/>
      <c r="C4" s="1198"/>
      <c r="D4" s="1198"/>
      <c r="E4" s="1198"/>
      <c r="F4" s="474"/>
    </row>
    <row r="5" spans="1:8" ht="24" customHeight="1">
      <c r="A5" s="1198" t="s">
        <v>675</v>
      </c>
      <c r="B5" s="1198"/>
      <c r="C5" s="1198"/>
      <c r="D5" s="1198"/>
      <c r="E5" s="1198"/>
      <c r="F5" s="474"/>
    </row>
    <row r="6" spans="1:8" ht="24" customHeight="1">
      <c r="A6" s="1215" t="s">
        <v>676</v>
      </c>
      <c r="B6" s="1215"/>
      <c r="C6" s="1215"/>
      <c r="D6" s="1215"/>
      <c r="E6" s="1215"/>
      <c r="F6" s="475"/>
    </row>
    <row r="7" spans="1:8" ht="20.100000000000001" customHeight="1">
      <c r="A7" s="433"/>
      <c r="B7" s="433"/>
      <c r="C7" s="433"/>
      <c r="D7" s="434"/>
      <c r="E7" s="434"/>
      <c r="F7" s="431"/>
    </row>
    <row r="8" spans="1:8" ht="24" customHeight="1" thickBot="1">
      <c r="A8" s="1125" t="s">
        <v>677</v>
      </c>
      <c r="B8" s="1125"/>
      <c r="C8" s="1125"/>
      <c r="D8" s="431"/>
      <c r="E8" s="431"/>
      <c r="F8" s="431"/>
      <c r="H8" s="435"/>
    </row>
    <row r="9" spans="1:8" s="37" customFormat="1" ht="64.349999999999994" customHeight="1" thickBot="1">
      <c r="A9" s="378" t="s">
        <v>678</v>
      </c>
      <c r="B9" s="1097" t="s">
        <v>679</v>
      </c>
      <c r="C9" s="397" t="s">
        <v>680</v>
      </c>
      <c r="D9" s="397" t="s">
        <v>681</v>
      </c>
      <c r="E9" s="470" t="s">
        <v>58</v>
      </c>
      <c r="F9" s="476"/>
      <c r="H9" s="467"/>
    </row>
    <row r="10" spans="1:8" s="37" customFormat="1" ht="20.100000000000001" customHeight="1">
      <c r="A10" s="490" t="s">
        <v>682</v>
      </c>
      <c r="B10" s="590">
        <v>51653942</v>
      </c>
      <c r="C10" s="591">
        <v>3707402</v>
      </c>
      <c r="D10" s="591">
        <v>692664</v>
      </c>
      <c r="E10" s="491">
        <f>SUM(B10:D10)</f>
        <v>56054008</v>
      </c>
      <c r="F10" s="468"/>
      <c r="G10" s="467"/>
    </row>
    <row r="11" spans="1:8" s="37" customFormat="1" ht="20.100000000000001" customHeight="1">
      <c r="A11" s="490" t="s">
        <v>683</v>
      </c>
      <c r="B11" s="592">
        <v>0</v>
      </c>
      <c r="C11" s="579">
        <v>0</v>
      </c>
      <c r="D11" s="579">
        <v>0</v>
      </c>
      <c r="E11" s="492">
        <v>0</v>
      </c>
      <c r="F11" s="468"/>
      <c r="G11" s="467"/>
      <c r="H11" s="467"/>
    </row>
    <row r="12" spans="1:8" s="37" customFormat="1" ht="20.100000000000001" customHeight="1" thickBot="1">
      <c r="A12" s="490" t="s">
        <v>684</v>
      </c>
      <c r="B12" s="592">
        <v>0</v>
      </c>
      <c r="C12" s="579">
        <v>0</v>
      </c>
      <c r="D12" s="579">
        <v>0</v>
      </c>
      <c r="E12" s="492">
        <f>SUM(B12:D12)</f>
        <v>0</v>
      </c>
      <c r="F12" s="468"/>
    </row>
    <row r="13" spans="1:8" s="37" customFormat="1" ht="20.100000000000001" customHeight="1" thickBot="1">
      <c r="A13" s="490" t="s">
        <v>685</v>
      </c>
      <c r="B13" s="493"/>
      <c r="C13" s="494"/>
      <c r="D13" s="494"/>
      <c r="E13" s="495"/>
      <c r="F13" s="468"/>
    </row>
    <row r="14" spans="1:8" s="37" customFormat="1" ht="20.100000000000001" customHeight="1">
      <c r="A14" s="490" t="s">
        <v>686</v>
      </c>
      <c r="B14" s="592">
        <v>19153520</v>
      </c>
      <c r="C14" s="593">
        <v>3237949</v>
      </c>
      <c r="D14" s="593">
        <v>0</v>
      </c>
      <c r="E14" s="492">
        <f t="shared" ref="E14:E20" si="0">SUM(B14:D14)</f>
        <v>22391469</v>
      </c>
      <c r="F14" s="468"/>
    </row>
    <row r="15" spans="1:8" s="37" customFormat="1" ht="20.100000000000001" customHeight="1">
      <c r="A15" s="490" t="s">
        <v>687</v>
      </c>
      <c r="B15" s="592">
        <v>0</v>
      </c>
      <c r="C15" s="579">
        <v>0</v>
      </c>
      <c r="D15" s="579">
        <v>0</v>
      </c>
      <c r="E15" s="492">
        <f>SUM(B15:D15)</f>
        <v>0</v>
      </c>
      <c r="F15" s="468"/>
    </row>
    <row r="16" spans="1:8" s="37" customFormat="1" ht="20.100000000000001" customHeight="1">
      <c r="A16" s="490" t="s">
        <v>688</v>
      </c>
      <c r="B16" s="592">
        <v>14183368</v>
      </c>
      <c r="C16" s="579">
        <v>1549224</v>
      </c>
      <c r="D16" s="579">
        <v>4514</v>
      </c>
      <c r="E16" s="492">
        <f t="shared" si="0"/>
        <v>15737106</v>
      </c>
      <c r="F16" s="468"/>
    </row>
    <row r="17" spans="1:6" s="37" customFormat="1" ht="20.100000000000001" customHeight="1">
      <c r="A17" s="490" t="s">
        <v>689</v>
      </c>
      <c r="B17" s="592">
        <v>14382444</v>
      </c>
      <c r="C17" s="579">
        <v>9823195</v>
      </c>
      <c r="D17" s="579">
        <v>564554</v>
      </c>
      <c r="E17" s="492">
        <f t="shared" si="0"/>
        <v>24770193</v>
      </c>
      <c r="F17" s="468"/>
    </row>
    <row r="18" spans="1:6" s="37" customFormat="1" ht="20.100000000000001" customHeight="1">
      <c r="A18" s="490" t="s">
        <v>690</v>
      </c>
      <c r="B18" s="592">
        <v>10582081</v>
      </c>
      <c r="C18" s="579">
        <v>6399087</v>
      </c>
      <c r="D18" s="579">
        <v>125422</v>
      </c>
      <c r="E18" s="492">
        <f t="shared" si="0"/>
        <v>17106590</v>
      </c>
      <c r="F18" s="468"/>
    </row>
    <row r="19" spans="1:6" s="37" customFormat="1" ht="20.100000000000001" customHeight="1">
      <c r="A19" s="490" t="s">
        <v>691</v>
      </c>
      <c r="B19" s="592">
        <v>558952</v>
      </c>
      <c r="C19" s="579">
        <v>138116</v>
      </c>
      <c r="D19" s="579">
        <v>0</v>
      </c>
      <c r="E19" s="492">
        <f t="shared" si="0"/>
        <v>697068</v>
      </c>
      <c r="F19" s="468"/>
    </row>
    <row r="20" spans="1:6" s="37" customFormat="1" ht="20.100000000000001" customHeight="1" thickBot="1">
      <c r="A20" s="490" t="s">
        <v>692</v>
      </c>
      <c r="B20" s="592">
        <v>-1900000</v>
      </c>
      <c r="C20" s="580">
        <v>1665580</v>
      </c>
      <c r="D20" s="580">
        <v>133000</v>
      </c>
      <c r="E20" s="492">
        <f t="shared" si="0"/>
        <v>-101420</v>
      </c>
      <c r="F20" s="468"/>
    </row>
    <row r="21" spans="1:6" s="37" customFormat="1" ht="24" customHeight="1" thickBot="1">
      <c r="A21" s="385" t="s">
        <v>58</v>
      </c>
      <c r="B21" s="469">
        <f>SUM(B10:B20)</f>
        <v>108614307</v>
      </c>
      <c r="C21" s="472">
        <f>SUM(C10:C20)</f>
        <v>26520553</v>
      </c>
      <c r="D21" s="472">
        <f>SUM(D10:D20)</f>
        <v>1520154</v>
      </c>
      <c r="E21" s="471">
        <f>SUM(E10:E20)</f>
        <v>136655014</v>
      </c>
      <c r="F21" s="468"/>
    </row>
    <row r="22" spans="1:6" ht="24" customHeight="1">
      <c r="A22" s="431"/>
      <c r="B22" s="437"/>
      <c r="C22" s="431"/>
      <c r="D22" s="431"/>
      <c r="E22" s="431"/>
      <c r="F22" s="436"/>
    </row>
    <row r="23" spans="1:6" ht="24" customHeight="1">
      <c r="A23" s="431"/>
      <c r="B23" s="431"/>
      <c r="C23" s="431"/>
      <c r="D23" s="431"/>
      <c r="E23" s="431"/>
      <c r="F23" s="436"/>
    </row>
    <row r="24" spans="1:6">
      <c r="A24" s="431"/>
      <c r="B24" s="431"/>
      <c r="C24" s="431"/>
      <c r="D24" s="431"/>
      <c r="E24" s="431"/>
      <c r="F24" s="436"/>
    </row>
    <row r="25" spans="1:6">
      <c r="A25" s="431"/>
      <c r="B25" s="431"/>
      <c r="C25" s="431"/>
      <c r="D25" s="431"/>
      <c r="E25" s="431"/>
      <c r="F25" s="436"/>
    </row>
    <row r="26" spans="1:6">
      <c r="A26" s="431"/>
      <c r="B26" s="431"/>
      <c r="C26" s="431"/>
      <c r="D26" s="431"/>
      <c r="E26" s="431"/>
      <c r="F26" s="431"/>
    </row>
    <row r="27" spans="1:6">
      <c r="A27" s="431"/>
      <c r="B27" s="431"/>
      <c r="C27" s="431"/>
      <c r="D27" s="431"/>
      <c r="E27" s="431"/>
      <c r="F27" s="431"/>
    </row>
    <row r="28" spans="1:6">
      <c r="A28" s="431"/>
      <c r="B28" s="431"/>
      <c r="C28" s="431"/>
      <c r="D28" s="431"/>
      <c r="E28" s="431"/>
      <c r="F28" s="431"/>
    </row>
    <row r="29" spans="1:6">
      <c r="A29" s="431"/>
      <c r="B29" s="431"/>
      <c r="C29" s="431"/>
      <c r="D29" s="431"/>
      <c r="E29" s="431"/>
      <c r="F29" s="431"/>
    </row>
    <row r="30" spans="1:6">
      <c r="A30" s="431"/>
      <c r="B30" s="431"/>
      <c r="C30" s="431"/>
      <c r="D30" s="431"/>
      <c r="E30" s="431"/>
      <c r="F30" s="431"/>
    </row>
    <row r="31" spans="1:6">
      <c r="A31" s="431"/>
      <c r="B31" s="431"/>
      <c r="C31" s="431"/>
      <c r="D31" s="431"/>
      <c r="E31" s="431"/>
      <c r="F31" s="431"/>
    </row>
    <row r="32" spans="1:6">
      <c r="A32" s="431"/>
      <c r="B32" s="431"/>
      <c r="C32" s="431"/>
      <c r="D32" s="431"/>
      <c r="E32" s="431"/>
      <c r="F32" s="431"/>
    </row>
    <row r="96" spans="3:4">
      <c r="C96" s="427">
        <f>SUM(C91:C95)</f>
        <v>0</v>
      </c>
      <c r="D96" s="427">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1"/>
      <c r="D2" s="231"/>
      <c r="E2" s="231"/>
      <c r="F2" s="231"/>
      <c r="G2" s="231"/>
    </row>
    <row r="3" spans="1:7" ht="26.1" customHeight="1">
      <c r="A3" s="631" t="s">
        <v>695</v>
      </c>
      <c r="B3" s="645"/>
      <c r="C3" s="231"/>
      <c r="D3" s="231"/>
      <c r="E3" s="231"/>
      <c r="F3" s="231"/>
      <c r="G3"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198" t="s">
        <v>230</v>
      </c>
      <c r="B1" s="1216" t="str">
        <f>'CHECK SHEET'!D7</f>
        <v>Florida State College at Jacksonville</v>
      </c>
      <c r="C1" s="1216"/>
      <c r="D1" s="1216"/>
      <c r="E1" s="1216"/>
      <c r="F1" s="1216"/>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17" t="s">
        <v>696</v>
      </c>
      <c r="B2" s="1217"/>
      <c r="C2" s="1217"/>
      <c r="D2" s="1217"/>
      <c r="E2" s="1217"/>
      <c r="F2" s="1217"/>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18" t="s">
        <v>697</v>
      </c>
      <c r="B3" s="1218"/>
      <c r="C3" s="1218"/>
      <c r="D3" s="1218"/>
      <c r="E3" s="1218"/>
      <c r="F3" s="1218"/>
    </row>
    <row r="4" spans="1:224" ht="30" customHeight="1">
      <c r="A4" s="1217" t="s">
        <v>676</v>
      </c>
      <c r="B4" s="1217"/>
      <c r="C4" s="1217"/>
      <c r="D4" s="1217"/>
      <c r="E4" s="1217"/>
      <c r="F4" s="1217"/>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217"/>
      <c r="B5" s="1217"/>
      <c r="C5" s="1217"/>
      <c r="D5" s="1217"/>
      <c r="E5" s="1217"/>
      <c r="F5" s="1217"/>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3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42" t="s">
        <v>677</v>
      </c>
      <c r="B7" s="1143"/>
      <c r="C7" s="1126" t="s">
        <v>85</v>
      </c>
      <c r="D7" s="1127"/>
      <c r="E7" s="1127"/>
      <c r="F7" s="1128"/>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6" customHeight="1" thickBot="1">
      <c r="A8" s="1219" t="s">
        <v>698</v>
      </c>
      <c r="B8" s="1220"/>
      <c r="C8" s="300" t="s">
        <v>334</v>
      </c>
      <c r="D8" s="301" t="s">
        <v>699</v>
      </c>
      <c r="E8" s="720"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37" t="s">
        <v>475</v>
      </c>
      <c r="B9" s="1139"/>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21" t="s">
        <v>477</v>
      </c>
      <c r="D10" s="594">
        <v>290118</v>
      </c>
      <c r="E10" s="594">
        <v>0</v>
      </c>
      <c r="F10" s="312">
        <f t="shared" ref="F10:F80" si="0">+D10+E10</f>
        <v>290118</v>
      </c>
      <c r="G10" s="313"/>
      <c r="H10" s="314"/>
      <c r="I10" s="305"/>
      <c r="J10" s="298"/>
      <c r="K10" s="306"/>
      <c r="L10" s="306"/>
      <c r="M10" s="306"/>
      <c r="N10" s="306"/>
      <c r="O10" s="314"/>
      <c r="P10" s="314"/>
      <c r="Q10" s="314"/>
      <c r="R10" s="315"/>
      <c r="S10" s="315"/>
      <c r="T10" s="315"/>
      <c r="U10" s="315"/>
    </row>
    <row r="11" spans="1:224" s="316" customFormat="1" ht="30" customHeight="1">
      <c r="A11" s="965" t="s">
        <v>478</v>
      </c>
      <c r="B11" s="966"/>
      <c r="C11" s="967" t="s">
        <v>479</v>
      </c>
      <c r="D11" s="1034">
        <v>73130</v>
      </c>
      <c r="E11" s="968">
        <v>0</v>
      </c>
      <c r="F11" s="969">
        <f t="shared" si="0"/>
        <v>73130</v>
      </c>
      <c r="G11" s="313"/>
      <c r="H11" s="314"/>
      <c r="I11" s="305"/>
      <c r="J11" s="298"/>
      <c r="K11" s="306"/>
      <c r="L11" s="306"/>
      <c r="M11" s="306"/>
      <c r="N11" s="306"/>
      <c r="O11" s="314"/>
      <c r="P11" s="314"/>
      <c r="Q11" s="314"/>
      <c r="R11" s="315"/>
      <c r="S11" s="315"/>
      <c r="T11" s="315"/>
      <c r="U11" s="315"/>
    </row>
    <row r="12" spans="1:224" s="316" customFormat="1" ht="30" customHeight="1">
      <c r="A12" s="965" t="s">
        <v>480</v>
      </c>
      <c r="B12" s="966"/>
      <c r="C12" s="967" t="s">
        <v>481</v>
      </c>
      <c r="D12" s="1034">
        <v>0</v>
      </c>
      <c r="E12" s="968">
        <v>0</v>
      </c>
      <c r="F12" s="969">
        <f t="shared" si="0"/>
        <v>0</v>
      </c>
      <c r="G12" s="313"/>
      <c r="H12" s="314"/>
      <c r="I12" s="305"/>
      <c r="J12" s="298"/>
      <c r="K12" s="306"/>
      <c r="L12" s="306"/>
      <c r="M12" s="306"/>
      <c r="N12" s="306"/>
      <c r="O12" s="314"/>
      <c r="P12" s="314"/>
      <c r="Q12" s="314"/>
      <c r="R12" s="315"/>
      <c r="S12" s="315"/>
      <c r="T12" s="315"/>
      <c r="U12" s="315"/>
    </row>
    <row r="13" spans="1:224" s="316" customFormat="1" ht="30" customHeight="1">
      <c r="A13" s="965" t="s">
        <v>482</v>
      </c>
      <c r="B13" s="966"/>
      <c r="C13" s="967" t="s">
        <v>483</v>
      </c>
      <c r="D13" s="1034">
        <v>0</v>
      </c>
      <c r="E13" s="968">
        <v>0</v>
      </c>
      <c r="F13" s="969">
        <f t="shared" si="0"/>
        <v>0</v>
      </c>
      <c r="G13" s="313"/>
      <c r="H13" s="314"/>
      <c r="I13" s="305"/>
      <c r="J13" s="298"/>
      <c r="K13" s="306"/>
      <c r="L13" s="306"/>
      <c r="M13" s="306"/>
      <c r="N13" s="306"/>
      <c r="O13" s="314"/>
      <c r="P13" s="314"/>
      <c r="Q13" s="314"/>
      <c r="R13" s="315"/>
      <c r="S13" s="315"/>
      <c r="T13" s="315"/>
      <c r="U13" s="315"/>
    </row>
    <row r="14" spans="1:224" s="316" customFormat="1" ht="30" customHeight="1">
      <c r="A14" s="965" t="s">
        <v>484</v>
      </c>
      <c r="B14" s="966"/>
      <c r="C14" s="967" t="s">
        <v>485</v>
      </c>
      <c r="D14" s="1034">
        <v>0</v>
      </c>
      <c r="E14" s="968">
        <v>0</v>
      </c>
      <c r="F14" s="969">
        <f t="shared" si="0"/>
        <v>0</v>
      </c>
      <c r="G14" s="313"/>
      <c r="H14" s="314"/>
      <c r="I14" s="305"/>
      <c r="J14" s="298"/>
      <c r="K14" s="306"/>
      <c r="L14" s="306"/>
      <c r="M14" s="306"/>
      <c r="N14" s="306"/>
      <c r="O14" s="314"/>
      <c r="P14" s="314"/>
      <c r="Q14" s="314"/>
      <c r="R14" s="315"/>
      <c r="S14" s="315"/>
      <c r="T14" s="315"/>
      <c r="U14" s="315"/>
    </row>
    <row r="15" spans="1:224" s="316" customFormat="1" ht="30" customHeight="1">
      <c r="A15" s="965" t="s">
        <v>486</v>
      </c>
      <c r="B15" s="966"/>
      <c r="C15" s="967" t="s">
        <v>487</v>
      </c>
      <c r="D15" s="1034">
        <v>1580271</v>
      </c>
      <c r="E15" s="968">
        <v>0</v>
      </c>
      <c r="F15" s="969">
        <f t="shared" si="0"/>
        <v>1580271</v>
      </c>
      <c r="G15" s="313"/>
      <c r="H15" s="314"/>
      <c r="I15" s="305"/>
      <c r="J15" s="298"/>
      <c r="K15" s="317"/>
      <c r="L15" s="317"/>
      <c r="M15" s="317"/>
      <c r="N15" s="317"/>
      <c r="O15" s="314"/>
      <c r="P15" s="314"/>
      <c r="Q15" s="314"/>
      <c r="R15" s="315"/>
      <c r="S15" s="315"/>
      <c r="T15" s="315"/>
      <c r="U15" s="315"/>
    </row>
    <row r="16" spans="1:224" s="316" customFormat="1" ht="30" customHeight="1">
      <c r="A16" s="965" t="s">
        <v>488</v>
      </c>
      <c r="B16" s="966"/>
      <c r="C16" s="967" t="s">
        <v>489</v>
      </c>
      <c r="D16" s="1034">
        <v>495147</v>
      </c>
      <c r="E16" s="968">
        <v>0</v>
      </c>
      <c r="F16" s="969">
        <f t="shared" si="0"/>
        <v>495147</v>
      </c>
      <c r="G16" s="313"/>
      <c r="H16" s="314"/>
      <c r="I16" s="314"/>
      <c r="J16" s="314"/>
      <c r="K16" s="314"/>
      <c r="L16" s="314"/>
      <c r="M16" s="314"/>
      <c r="N16" s="314"/>
      <c r="O16" s="314"/>
      <c r="P16" s="314"/>
      <c r="Q16" s="314"/>
      <c r="R16" s="315"/>
      <c r="S16" s="315"/>
      <c r="T16" s="315"/>
      <c r="U16" s="315"/>
    </row>
    <row r="17" spans="1:21" s="316" customFormat="1" ht="30" customHeight="1">
      <c r="A17" s="965" t="s">
        <v>490</v>
      </c>
      <c r="B17" s="966"/>
      <c r="C17" s="967" t="s">
        <v>491</v>
      </c>
      <c r="D17" s="1034">
        <v>0</v>
      </c>
      <c r="E17" s="968">
        <v>0</v>
      </c>
      <c r="F17" s="969">
        <f t="shared" si="0"/>
        <v>0</v>
      </c>
      <c r="G17" s="313"/>
      <c r="H17" s="314"/>
      <c r="I17" s="314"/>
      <c r="J17" s="314"/>
      <c r="K17" s="314"/>
      <c r="L17" s="314"/>
      <c r="M17" s="314"/>
      <c r="N17" s="314"/>
      <c r="O17" s="314"/>
      <c r="P17" s="314"/>
      <c r="Q17" s="314"/>
      <c r="R17" s="315"/>
      <c r="S17" s="315"/>
      <c r="T17" s="315"/>
      <c r="U17" s="315"/>
    </row>
    <row r="18" spans="1:21" s="316" customFormat="1" ht="30" customHeight="1">
      <c r="A18" s="965" t="s">
        <v>492</v>
      </c>
      <c r="B18" s="966"/>
      <c r="C18" s="967" t="s">
        <v>493</v>
      </c>
      <c r="D18" s="1034">
        <v>0</v>
      </c>
      <c r="E18" s="968">
        <v>0</v>
      </c>
      <c r="F18" s="969">
        <f t="shared" si="0"/>
        <v>0</v>
      </c>
      <c r="G18" s="313"/>
      <c r="H18" s="314"/>
      <c r="I18" s="314"/>
      <c r="J18" s="314"/>
      <c r="K18" s="314"/>
      <c r="L18" s="314"/>
      <c r="M18" s="314"/>
      <c r="N18" s="314"/>
      <c r="O18" s="314"/>
      <c r="P18" s="314"/>
      <c r="Q18" s="314"/>
      <c r="R18" s="315"/>
      <c r="S18" s="315"/>
      <c r="T18" s="315"/>
      <c r="U18" s="315"/>
    </row>
    <row r="19" spans="1:21" s="316" customFormat="1" ht="30" customHeight="1">
      <c r="A19" s="965" t="s">
        <v>494</v>
      </c>
      <c r="B19" s="966"/>
      <c r="C19" s="967" t="s">
        <v>495</v>
      </c>
      <c r="D19" s="1034">
        <v>0</v>
      </c>
      <c r="E19" s="968">
        <v>0</v>
      </c>
      <c r="F19" s="969">
        <f t="shared" si="0"/>
        <v>0</v>
      </c>
      <c r="G19" s="313"/>
      <c r="H19" s="314"/>
      <c r="I19" s="314"/>
      <c r="J19" s="314"/>
      <c r="K19" s="314"/>
      <c r="L19" s="314"/>
      <c r="M19" s="314"/>
      <c r="N19" s="314"/>
      <c r="O19" s="314"/>
      <c r="P19" s="314"/>
      <c r="Q19" s="314"/>
      <c r="R19" s="315"/>
      <c r="S19" s="315"/>
      <c r="T19" s="315"/>
      <c r="U19" s="315"/>
    </row>
    <row r="20" spans="1:21" s="316" customFormat="1" ht="30" customHeight="1">
      <c r="A20" s="965" t="s">
        <v>496</v>
      </c>
      <c r="B20" s="966"/>
      <c r="C20" s="967">
        <v>52500</v>
      </c>
      <c r="D20" s="1034">
        <v>0</v>
      </c>
      <c r="E20" s="968">
        <v>0</v>
      </c>
      <c r="F20" s="969">
        <f>+D20+E20</f>
        <v>0</v>
      </c>
      <c r="G20" s="313"/>
      <c r="H20" s="314"/>
      <c r="I20" s="314"/>
      <c r="J20" s="314"/>
      <c r="K20" s="314"/>
      <c r="L20" s="314"/>
      <c r="M20" s="314"/>
      <c r="N20" s="314"/>
      <c r="O20" s="314"/>
      <c r="P20" s="314"/>
      <c r="Q20" s="314"/>
      <c r="R20" s="315"/>
      <c r="S20" s="315"/>
      <c r="T20" s="315"/>
      <c r="U20" s="315"/>
    </row>
    <row r="21" spans="1:21" s="316" customFormat="1" ht="30" customHeight="1">
      <c r="A21" s="965" t="s">
        <v>497</v>
      </c>
      <c r="B21" s="966"/>
      <c r="C21" s="967" t="s">
        <v>498</v>
      </c>
      <c r="D21" s="1034">
        <v>0</v>
      </c>
      <c r="E21" s="968">
        <v>0</v>
      </c>
      <c r="F21" s="969">
        <f t="shared" si="0"/>
        <v>0</v>
      </c>
      <c r="G21" s="313"/>
      <c r="H21" s="314"/>
      <c r="I21" s="314"/>
      <c r="J21" s="314"/>
      <c r="K21" s="314"/>
      <c r="L21" s="314"/>
      <c r="M21" s="314"/>
      <c r="N21" s="314"/>
      <c r="O21" s="314"/>
      <c r="P21" s="314"/>
      <c r="Q21" s="314"/>
      <c r="R21" s="315"/>
      <c r="S21" s="315"/>
      <c r="T21" s="315"/>
      <c r="U21" s="315"/>
    </row>
    <row r="22" spans="1:21" s="316" customFormat="1" ht="30" customHeight="1">
      <c r="A22" s="965" t="s">
        <v>499</v>
      </c>
      <c r="B22" s="966"/>
      <c r="C22" s="967" t="s">
        <v>500</v>
      </c>
      <c r="D22" s="1034">
        <v>0</v>
      </c>
      <c r="E22" s="968">
        <v>0</v>
      </c>
      <c r="F22" s="969">
        <f t="shared" si="0"/>
        <v>0</v>
      </c>
      <c r="G22" s="313"/>
      <c r="H22" s="314"/>
      <c r="I22" s="314"/>
      <c r="J22" s="314"/>
      <c r="K22" s="314"/>
      <c r="L22" s="314"/>
      <c r="M22" s="314"/>
      <c r="N22" s="314"/>
      <c r="O22" s="314"/>
      <c r="P22" s="314"/>
      <c r="Q22" s="314"/>
      <c r="R22" s="315"/>
      <c r="S22" s="315"/>
      <c r="T22" s="315"/>
      <c r="U22" s="315"/>
    </row>
    <row r="23" spans="1:21" s="316" customFormat="1" ht="30" customHeight="1">
      <c r="A23" s="965" t="s">
        <v>501</v>
      </c>
      <c r="B23" s="966"/>
      <c r="C23" s="967" t="s">
        <v>502</v>
      </c>
      <c r="D23" s="1034">
        <v>0</v>
      </c>
      <c r="E23" s="968">
        <v>0</v>
      </c>
      <c r="F23" s="969">
        <f t="shared" si="0"/>
        <v>0</v>
      </c>
      <c r="G23" s="313"/>
      <c r="H23" s="314"/>
      <c r="I23" s="314"/>
      <c r="J23" s="314"/>
      <c r="K23" s="314"/>
      <c r="L23" s="314"/>
      <c r="M23" s="314"/>
      <c r="N23" s="314"/>
      <c r="O23" s="314"/>
      <c r="P23" s="314"/>
      <c r="Q23" s="314"/>
      <c r="R23" s="315"/>
      <c r="S23" s="315"/>
      <c r="T23" s="315"/>
      <c r="U23" s="315"/>
    </row>
    <row r="24" spans="1:21" s="316" customFormat="1" ht="30" customHeight="1">
      <c r="A24" s="965" t="s">
        <v>503</v>
      </c>
      <c r="B24" s="966"/>
      <c r="C24" s="967" t="s">
        <v>504</v>
      </c>
      <c r="D24" s="1034">
        <v>0</v>
      </c>
      <c r="E24" s="968">
        <v>0</v>
      </c>
      <c r="F24" s="969">
        <f t="shared" si="0"/>
        <v>0</v>
      </c>
      <c r="G24" s="313"/>
      <c r="H24" s="314"/>
      <c r="I24" s="314"/>
      <c r="J24" s="314"/>
      <c r="K24" s="314"/>
      <c r="L24" s="314"/>
      <c r="M24" s="314"/>
      <c r="N24" s="314"/>
      <c r="O24" s="314"/>
      <c r="P24" s="314"/>
      <c r="Q24" s="314"/>
      <c r="R24" s="315"/>
      <c r="S24" s="315"/>
      <c r="T24" s="315"/>
      <c r="U24" s="315"/>
    </row>
    <row r="25" spans="1:21" s="316" customFormat="1" ht="30" customHeight="1">
      <c r="A25" s="965" t="s">
        <v>505</v>
      </c>
      <c r="B25" s="966"/>
      <c r="C25" s="967" t="s">
        <v>506</v>
      </c>
      <c r="D25" s="1034">
        <v>91705</v>
      </c>
      <c r="E25" s="968">
        <v>0</v>
      </c>
      <c r="F25" s="969">
        <f t="shared" si="0"/>
        <v>91705</v>
      </c>
      <c r="G25" s="313"/>
      <c r="H25" s="314"/>
      <c r="I25" s="314"/>
      <c r="J25" s="314"/>
      <c r="K25" s="314"/>
      <c r="L25" s="314"/>
      <c r="M25" s="314"/>
      <c r="N25" s="314"/>
      <c r="O25" s="314"/>
      <c r="P25" s="314"/>
      <c r="Q25" s="314"/>
      <c r="R25" s="315"/>
      <c r="S25" s="315"/>
      <c r="T25" s="315"/>
      <c r="U25" s="315"/>
    </row>
    <row r="26" spans="1:21" s="316" customFormat="1" ht="30" customHeight="1">
      <c r="A26" s="965" t="s">
        <v>507</v>
      </c>
      <c r="B26" s="966"/>
      <c r="C26" s="967" t="s">
        <v>508</v>
      </c>
      <c r="D26" s="1034">
        <v>0</v>
      </c>
      <c r="E26" s="968">
        <v>0</v>
      </c>
      <c r="F26" s="969">
        <f t="shared" si="0"/>
        <v>0</v>
      </c>
      <c r="G26" s="313"/>
      <c r="H26" s="314"/>
      <c r="I26" s="314"/>
      <c r="J26" s="314"/>
      <c r="K26" s="314"/>
      <c r="L26" s="314"/>
      <c r="M26" s="314"/>
      <c r="N26" s="314"/>
      <c r="O26" s="314"/>
      <c r="P26" s="314"/>
      <c r="Q26" s="314"/>
      <c r="R26" s="315"/>
      <c r="S26" s="315"/>
      <c r="T26" s="315"/>
      <c r="U26" s="315"/>
    </row>
    <row r="27" spans="1:21" s="316" customFormat="1" ht="30" customHeight="1">
      <c r="A27" s="965" t="s">
        <v>509</v>
      </c>
      <c r="B27" s="966"/>
      <c r="C27" s="967" t="s">
        <v>510</v>
      </c>
      <c r="D27" s="1034">
        <v>0</v>
      </c>
      <c r="E27" s="968">
        <v>0</v>
      </c>
      <c r="F27" s="969">
        <f t="shared" si="0"/>
        <v>0</v>
      </c>
      <c r="G27" s="313"/>
      <c r="H27" s="314"/>
      <c r="I27" s="314"/>
      <c r="J27" s="314"/>
      <c r="K27" s="314"/>
      <c r="L27" s="314"/>
      <c r="M27" s="314"/>
      <c r="N27" s="314"/>
      <c r="O27" s="314"/>
      <c r="P27" s="314"/>
      <c r="Q27" s="314"/>
      <c r="R27" s="315"/>
      <c r="S27" s="315"/>
      <c r="T27" s="315"/>
      <c r="U27" s="315"/>
    </row>
    <row r="28" spans="1:21" s="316" customFormat="1" ht="30" customHeight="1">
      <c r="A28" s="965" t="s">
        <v>511</v>
      </c>
      <c r="B28" s="966"/>
      <c r="C28" s="967" t="s">
        <v>512</v>
      </c>
      <c r="D28" s="1034">
        <v>0</v>
      </c>
      <c r="E28" s="968">
        <v>0</v>
      </c>
      <c r="F28" s="969">
        <f t="shared" si="0"/>
        <v>0</v>
      </c>
      <c r="G28" s="313"/>
      <c r="H28" s="314"/>
      <c r="I28" s="314"/>
      <c r="J28" s="314"/>
      <c r="K28" s="314"/>
      <c r="L28" s="314"/>
      <c r="M28" s="314"/>
      <c r="N28" s="314"/>
      <c r="O28" s="314"/>
      <c r="P28" s="314"/>
      <c r="Q28" s="314"/>
      <c r="R28" s="315"/>
      <c r="S28" s="315"/>
      <c r="T28" s="315"/>
      <c r="U28" s="315"/>
    </row>
    <row r="29" spans="1:21" s="316" customFormat="1" ht="30" customHeight="1">
      <c r="A29" s="965" t="s">
        <v>513</v>
      </c>
      <c r="B29" s="966"/>
      <c r="C29" s="967" t="s">
        <v>514</v>
      </c>
      <c r="D29" s="1034">
        <v>0</v>
      </c>
      <c r="E29" s="968">
        <v>0</v>
      </c>
      <c r="F29" s="969">
        <f t="shared" si="0"/>
        <v>0</v>
      </c>
      <c r="G29" s="313"/>
      <c r="H29" s="314"/>
      <c r="I29" s="314"/>
      <c r="J29" s="314"/>
      <c r="K29" s="314"/>
      <c r="L29" s="314"/>
      <c r="M29" s="314"/>
      <c r="N29" s="314"/>
      <c r="O29" s="314"/>
      <c r="P29" s="314"/>
      <c r="Q29" s="314"/>
      <c r="R29" s="315"/>
      <c r="S29" s="315"/>
      <c r="T29" s="315"/>
      <c r="U29" s="315"/>
    </row>
    <row r="30" spans="1:21" s="316" customFormat="1" ht="30" customHeight="1">
      <c r="A30" s="965" t="s">
        <v>515</v>
      </c>
      <c r="B30" s="966"/>
      <c r="C30" s="967" t="s">
        <v>516</v>
      </c>
      <c r="D30" s="1034">
        <v>186942</v>
      </c>
      <c r="E30" s="968">
        <v>0</v>
      </c>
      <c r="F30" s="969">
        <f t="shared" si="0"/>
        <v>186942</v>
      </c>
      <c r="G30" s="313"/>
      <c r="H30" s="314"/>
      <c r="I30" s="314"/>
      <c r="J30" s="314"/>
      <c r="K30" s="314"/>
      <c r="L30" s="314"/>
      <c r="M30" s="314"/>
      <c r="N30" s="314"/>
      <c r="O30" s="314"/>
      <c r="P30" s="314"/>
      <c r="Q30" s="314"/>
      <c r="R30" s="315"/>
      <c r="S30" s="315"/>
      <c r="T30" s="315"/>
      <c r="U30" s="315"/>
    </row>
    <row r="31" spans="1:21" s="316" customFormat="1" ht="30" customHeight="1">
      <c r="A31" s="965" t="s">
        <v>517</v>
      </c>
      <c r="B31" s="966"/>
      <c r="C31" s="967" t="s">
        <v>518</v>
      </c>
      <c r="D31" s="1034">
        <v>0</v>
      </c>
      <c r="E31" s="968">
        <v>0</v>
      </c>
      <c r="F31" s="969">
        <f t="shared" si="0"/>
        <v>0</v>
      </c>
      <c r="G31" s="313"/>
      <c r="H31" s="314"/>
      <c r="I31" s="314"/>
      <c r="J31" s="314"/>
      <c r="K31" s="314"/>
      <c r="L31" s="314"/>
      <c r="M31" s="314"/>
      <c r="N31" s="314"/>
      <c r="O31" s="314"/>
      <c r="P31" s="314"/>
      <c r="Q31" s="314"/>
      <c r="R31" s="315"/>
      <c r="S31" s="315"/>
      <c r="T31" s="315"/>
      <c r="U31" s="315"/>
    </row>
    <row r="32" spans="1:21" s="316" customFormat="1" ht="30" customHeight="1">
      <c r="A32" s="965" t="s">
        <v>519</v>
      </c>
      <c r="B32" s="966"/>
      <c r="C32" s="967" t="s">
        <v>520</v>
      </c>
      <c r="D32" s="1034">
        <v>0</v>
      </c>
      <c r="E32" s="968">
        <v>0</v>
      </c>
      <c r="F32" s="969">
        <f>+D32+E32</f>
        <v>0</v>
      </c>
      <c r="G32" s="313"/>
      <c r="H32" s="314"/>
      <c r="I32" s="314"/>
      <c r="J32" s="314"/>
      <c r="K32" s="314"/>
      <c r="L32" s="314"/>
      <c r="M32" s="314"/>
      <c r="N32" s="314"/>
      <c r="O32" s="314"/>
      <c r="P32" s="314"/>
      <c r="Q32" s="314"/>
      <c r="R32" s="315"/>
      <c r="S32" s="315"/>
      <c r="T32" s="315"/>
      <c r="U32" s="315"/>
    </row>
    <row r="33" spans="1:21" s="316" customFormat="1" ht="30" customHeight="1">
      <c r="A33" s="965" t="s">
        <v>521</v>
      </c>
      <c r="B33" s="966"/>
      <c r="C33" s="967" t="s">
        <v>522</v>
      </c>
      <c r="D33" s="1034">
        <v>0</v>
      </c>
      <c r="E33" s="968">
        <v>0</v>
      </c>
      <c r="F33" s="969">
        <f t="shared" si="0"/>
        <v>0</v>
      </c>
      <c r="G33" s="313"/>
      <c r="H33" s="314"/>
      <c r="I33" s="314"/>
      <c r="J33" s="314"/>
      <c r="K33" s="314"/>
      <c r="L33" s="314"/>
      <c r="M33" s="314"/>
      <c r="N33" s="314"/>
      <c r="O33" s="314"/>
      <c r="P33" s="314"/>
      <c r="Q33" s="314"/>
      <c r="R33" s="315"/>
      <c r="S33" s="315"/>
      <c r="T33" s="315"/>
      <c r="U33" s="315"/>
    </row>
    <row r="34" spans="1:21" s="316" customFormat="1" ht="30" customHeight="1">
      <c r="A34" s="965" t="s">
        <v>523</v>
      </c>
      <c r="B34" s="966"/>
      <c r="C34" s="967" t="s">
        <v>524</v>
      </c>
      <c r="D34" s="1034">
        <v>0</v>
      </c>
      <c r="E34" s="968">
        <v>0</v>
      </c>
      <c r="F34" s="969">
        <f t="shared" si="0"/>
        <v>0</v>
      </c>
      <c r="G34" s="313"/>
      <c r="H34" s="314"/>
      <c r="I34" s="314"/>
      <c r="J34" s="314"/>
      <c r="K34" s="314"/>
      <c r="L34" s="314"/>
      <c r="M34" s="314"/>
      <c r="N34" s="314"/>
      <c r="O34" s="314"/>
      <c r="P34" s="314"/>
      <c r="Q34" s="314"/>
      <c r="R34" s="315"/>
      <c r="S34" s="315"/>
      <c r="T34" s="315"/>
      <c r="U34" s="315"/>
    </row>
    <row r="35" spans="1:21" s="316" customFormat="1" ht="30" customHeight="1">
      <c r="A35" s="965" t="s">
        <v>525</v>
      </c>
      <c r="B35" s="966"/>
      <c r="C35" s="967">
        <v>56001</v>
      </c>
      <c r="D35" s="1034">
        <v>791333</v>
      </c>
      <c r="E35" s="968">
        <v>0</v>
      </c>
      <c r="F35" s="969">
        <f>+D35+E35</f>
        <v>791333</v>
      </c>
      <c r="G35" s="313"/>
      <c r="H35" s="314"/>
      <c r="I35" s="314"/>
      <c r="J35" s="314"/>
      <c r="K35" s="314"/>
      <c r="L35" s="314"/>
      <c r="M35" s="314"/>
      <c r="N35" s="314"/>
      <c r="O35" s="314"/>
      <c r="P35" s="314"/>
      <c r="Q35" s="314"/>
      <c r="R35" s="315"/>
      <c r="S35" s="315"/>
      <c r="T35" s="315"/>
      <c r="U35" s="315"/>
    </row>
    <row r="36" spans="1:21" s="316" customFormat="1" ht="30" customHeight="1">
      <c r="A36" s="965" t="s">
        <v>526</v>
      </c>
      <c r="B36" s="966"/>
      <c r="C36" s="967">
        <v>56002</v>
      </c>
      <c r="D36" s="1034">
        <v>0</v>
      </c>
      <c r="E36" s="968">
        <v>0</v>
      </c>
      <c r="F36" s="969">
        <f>+D36+E36</f>
        <v>0</v>
      </c>
      <c r="G36" s="313"/>
      <c r="H36" s="314"/>
      <c r="I36" s="314"/>
      <c r="J36" s="314"/>
      <c r="K36" s="314"/>
      <c r="L36" s="314"/>
      <c r="M36" s="314"/>
      <c r="N36" s="314"/>
      <c r="O36" s="314"/>
      <c r="P36" s="314"/>
      <c r="Q36" s="314"/>
      <c r="R36" s="315"/>
      <c r="S36" s="315"/>
      <c r="T36" s="315"/>
      <c r="U36" s="315"/>
    </row>
    <row r="37" spans="1:21" s="316" customFormat="1" ht="30" customHeight="1">
      <c r="A37" s="965" t="s">
        <v>527</v>
      </c>
      <c r="B37" s="966"/>
      <c r="C37" s="967">
        <v>56003</v>
      </c>
      <c r="D37" s="1034">
        <v>0</v>
      </c>
      <c r="E37" s="968">
        <v>0</v>
      </c>
      <c r="F37" s="969">
        <f>+D37+E37</f>
        <v>0</v>
      </c>
      <c r="G37" s="313"/>
      <c r="H37" s="314"/>
      <c r="I37" s="314"/>
      <c r="J37" s="314"/>
      <c r="K37" s="314"/>
      <c r="L37" s="314"/>
      <c r="M37" s="314"/>
      <c r="N37" s="314"/>
      <c r="O37" s="314"/>
      <c r="P37" s="314"/>
      <c r="Q37" s="314"/>
      <c r="R37" s="315"/>
      <c r="S37" s="315"/>
      <c r="T37" s="315"/>
      <c r="U37" s="315"/>
    </row>
    <row r="38" spans="1:21" s="316" customFormat="1" ht="30" customHeight="1">
      <c r="A38" s="965" t="s">
        <v>528</v>
      </c>
      <c r="B38" s="966"/>
      <c r="C38" s="967" t="s">
        <v>529</v>
      </c>
      <c r="D38" s="1034">
        <v>0</v>
      </c>
      <c r="E38" s="968">
        <v>0</v>
      </c>
      <c r="F38" s="969">
        <f>+D38+E38</f>
        <v>0</v>
      </c>
      <c r="G38" s="313"/>
      <c r="H38" s="314"/>
      <c r="I38" s="314"/>
      <c r="J38" s="314"/>
      <c r="K38" s="314"/>
      <c r="L38" s="314"/>
      <c r="M38" s="314"/>
      <c r="N38" s="314"/>
      <c r="O38" s="314"/>
      <c r="P38" s="314"/>
      <c r="Q38" s="314"/>
      <c r="R38" s="315"/>
      <c r="S38" s="315"/>
      <c r="T38" s="315"/>
      <c r="U38" s="315"/>
    </row>
    <row r="39" spans="1:21" s="316" customFormat="1" ht="30" customHeight="1">
      <c r="A39" s="965" t="s">
        <v>530</v>
      </c>
      <c r="B39" s="966"/>
      <c r="C39" s="967" t="s">
        <v>531</v>
      </c>
      <c r="D39" s="1034">
        <v>0</v>
      </c>
      <c r="E39" s="968">
        <v>0</v>
      </c>
      <c r="F39" s="969">
        <f t="shared" si="0"/>
        <v>0</v>
      </c>
      <c r="G39" s="313"/>
      <c r="H39" s="314"/>
      <c r="I39" s="314"/>
      <c r="J39" s="314"/>
      <c r="K39" s="314"/>
      <c r="L39" s="314"/>
      <c r="M39" s="314"/>
      <c r="N39" s="314"/>
      <c r="O39" s="314"/>
      <c r="P39" s="314"/>
      <c r="Q39" s="314"/>
      <c r="R39" s="315"/>
      <c r="S39" s="315"/>
      <c r="T39" s="315"/>
      <c r="U39" s="315"/>
    </row>
    <row r="40" spans="1:21" s="316" customFormat="1" ht="30" customHeight="1">
      <c r="A40" s="965" t="s">
        <v>532</v>
      </c>
      <c r="B40" s="966"/>
      <c r="C40" s="967" t="s">
        <v>533</v>
      </c>
      <c r="D40" s="1034">
        <v>0</v>
      </c>
      <c r="E40" s="968">
        <v>0</v>
      </c>
      <c r="F40" s="969">
        <f t="shared" si="0"/>
        <v>0</v>
      </c>
      <c r="G40" s="313"/>
      <c r="H40" s="314"/>
      <c r="I40" s="314"/>
      <c r="J40" s="314"/>
      <c r="K40" s="314"/>
      <c r="L40" s="314"/>
      <c r="M40" s="314"/>
      <c r="N40" s="314"/>
      <c r="O40" s="314"/>
      <c r="P40" s="314"/>
      <c r="Q40" s="314"/>
      <c r="R40" s="315"/>
      <c r="S40" s="315"/>
      <c r="T40" s="315"/>
      <c r="U40" s="315"/>
    </row>
    <row r="41" spans="1:21" s="316" customFormat="1" ht="30" customHeight="1">
      <c r="A41" s="965" t="s">
        <v>534</v>
      </c>
      <c r="B41" s="966"/>
      <c r="C41" s="967" t="s">
        <v>535</v>
      </c>
      <c r="D41" s="1034">
        <v>0</v>
      </c>
      <c r="E41" s="968">
        <v>0</v>
      </c>
      <c r="F41" s="969">
        <f t="shared" si="0"/>
        <v>0</v>
      </c>
      <c r="G41" s="313"/>
      <c r="H41" s="314"/>
      <c r="I41" s="314"/>
      <c r="J41" s="314"/>
      <c r="K41" s="314"/>
      <c r="L41" s="314"/>
      <c r="M41" s="314"/>
      <c r="N41" s="314"/>
      <c r="O41" s="314"/>
      <c r="P41" s="314"/>
      <c r="Q41" s="314"/>
      <c r="R41" s="315"/>
      <c r="S41" s="315"/>
      <c r="T41" s="315"/>
      <c r="U41" s="315"/>
    </row>
    <row r="42" spans="1:21" s="316" customFormat="1" ht="30" customHeight="1">
      <c r="A42" s="965" t="s">
        <v>536</v>
      </c>
      <c r="B42" s="966"/>
      <c r="C42" s="967" t="s">
        <v>537</v>
      </c>
      <c r="D42" s="1034">
        <v>0</v>
      </c>
      <c r="E42" s="968">
        <v>0</v>
      </c>
      <c r="F42" s="969">
        <f t="shared" si="0"/>
        <v>0</v>
      </c>
      <c r="G42" s="313"/>
      <c r="H42" s="314"/>
      <c r="I42" s="314"/>
      <c r="J42" s="314"/>
      <c r="K42" s="314"/>
      <c r="L42" s="314"/>
      <c r="M42" s="314"/>
      <c r="N42" s="314"/>
      <c r="O42" s="314"/>
      <c r="P42" s="314"/>
      <c r="Q42" s="314"/>
      <c r="R42" s="315"/>
      <c r="S42" s="315"/>
      <c r="T42" s="315"/>
      <c r="U42" s="315"/>
    </row>
    <row r="43" spans="1:21" s="316" customFormat="1" ht="30" customHeight="1">
      <c r="A43" s="965" t="s">
        <v>538</v>
      </c>
      <c r="B43" s="966"/>
      <c r="C43" s="967" t="s">
        <v>539</v>
      </c>
      <c r="D43" s="1034">
        <v>0</v>
      </c>
      <c r="E43" s="968">
        <v>0</v>
      </c>
      <c r="F43" s="969">
        <f t="shared" si="0"/>
        <v>0</v>
      </c>
      <c r="G43" s="313"/>
      <c r="H43" s="314"/>
      <c r="I43" s="314"/>
      <c r="J43" s="314"/>
      <c r="K43" s="314"/>
      <c r="L43" s="314"/>
      <c r="M43" s="314"/>
      <c r="N43" s="314"/>
      <c r="O43" s="314"/>
      <c r="P43" s="314"/>
      <c r="Q43" s="314"/>
      <c r="R43" s="315"/>
      <c r="S43" s="315"/>
      <c r="T43" s="315"/>
      <c r="U43" s="315"/>
    </row>
    <row r="44" spans="1:21" s="316" customFormat="1" ht="30" customHeight="1">
      <c r="A44" s="965" t="s">
        <v>540</v>
      </c>
      <c r="B44" s="966"/>
      <c r="C44" s="967" t="s">
        <v>541</v>
      </c>
      <c r="D44" s="1034">
        <v>0</v>
      </c>
      <c r="E44" s="968">
        <v>0</v>
      </c>
      <c r="F44" s="969">
        <f t="shared" si="0"/>
        <v>0</v>
      </c>
      <c r="G44" s="313"/>
      <c r="H44" s="314"/>
      <c r="I44" s="314"/>
      <c r="J44" s="314"/>
      <c r="K44" s="314"/>
      <c r="L44" s="314"/>
      <c r="M44" s="314"/>
      <c r="N44" s="314"/>
      <c r="O44" s="314"/>
      <c r="P44" s="314"/>
      <c r="Q44" s="314"/>
      <c r="R44" s="315"/>
      <c r="S44" s="315"/>
      <c r="T44" s="315"/>
      <c r="U44" s="315"/>
    </row>
    <row r="45" spans="1:21" s="316" customFormat="1" ht="30" customHeight="1">
      <c r="A45" s="965" t="s">
        <v>542</v>
      </c>
      <c r="B45" s="966"/>
      <c r="C45" s="967" t="s">
        <v>543</v>
      </c>
      <c r="D45" s="1034">
        <v>0</v>
      </c>
      <c r="E45" s="968">
        <v>0</v>
      </c>
      <c r="F45" s="969">
        <f t="shared" si="0"/>
        <v>0</v>
      </c>
      <c r="G45" s="313"/>
      <c r="H45" s="314"/>
      <c r="I45" s="314"/>
      <c r="J45" s="314"/>
      <c r="K45" s="314"/>
      <c r="L45" s="314"/>
      <c r="M45" s="314"/>
      <c r="N45" s="314"/>
      <c r="O45" s="314"/>
      <c r="P45" s="314"/>
      <c r="Q45" s="314"/>
      <c r="R45" s="315"/>
      <c r="S45" s="315"/>
      <c r="T45" s="315"/>
      <c r="U45" s="315"/>
    </row>
    <row r="46" spans="1:21" s="316" customFormat="1" ht="30" customHeight="1">
      <c r="A46" s="965" t="s">
        <v>544</v>
      </c>
      <c r="B46" s="966"/>
      <c r="C46" s="967" t="s">
        <v>545</v>
      </c>
      <c r="D46" s="1034">
        <v>0</v>
      </c>
      <c r="E46" s="968">
        <v>0</v>
      </c>
      <c r="F46" s="969">
        <f t="shared" si="0"/>
        <v>0</v>
      </c>
      <c r="G46" s="313"/>
      <c r="H46" s="314"/>
      <c r="I46" s="314"/>
      <c r="J46" s="314"/>
      <c r="K46" s="314"/>
      <c r="L46" s="314"/>
      <c r="M46" s="314"/>
      <c r="N46" s="314"/>
      <c r="O46" s="314"/>
      <c r="P46" s="314"/>
      <c r="Q46" s="314"/>
      <c r="R46" s="315"/>
      <c r="S46" s="315"/>
      <c r="T46" s="315"/>
      <c r="U46" s="315"/>
    </row>
    <row r="47" spans="1:21" s="316" customFormat="1" ht="30" customHeight="1">
      <c r="A47" s="965" t="s">
        <v>546</v>
      </c>
      <c r="B47" s="966"/>
      <c r="C47" s="967" t="s">
        <v>547</v>
      </c>
      <c r="D47" s="1034">
        <v>0</v>
      </c>
      <c r="E47" s="968">
        <v>0</v>
      </c>
      <c r="F47" s="969">
        <f t="shared" si="0"/>
        <v>0</v>
      </c>
      <c r="G47" s="313"/>
      <c r="H47" s="314"/>
      <c r="I47" s="314"/>
      <c r="J47" s="314"/>
      <c r="K47" s="314"/>
      <c r="L47" s="314"/>
      <c r="M47" s="314"/>
      <c r="N47" s="314"/>
      <c r="O47" s="314"/>
      <c r="P47" s="314"/>
      <c r="Q47" s="314"/>
      <c r="R47" s="315"/>
      <c r="S47" s="315"/>
      <c r="T47" s="315"/>
      <c r="U47" s="315"/>
    </row>
    <row r="48" spans="1:21" s="316" customFormat="1" ht="30" customHeight="1">
      <c r="A48" s="965" t="s">
        <v>548</v>
      </c>
      <c r="B48" s="966"/>
      <c r="C48" s="967" t="s">
        <v>549</v>
      </c>
      <c r="D48" s="1034">
        <v>226350</v>
      </c>
      <c r="E48" s="968">
        <v>0</v>
      </c>
      <c r="F48" s="969">
        <f t="shared" si="0"/>
        <v>226350</v>
      </c>
      <c r="G48" s="313"/>
      <c r="H48" s="314"/>
      <c r="I48" s="314"/>
      <c r="J48" s="314"/>
      <c r="K48" s="314"/>
      <c r="L48" s="314"/>
      <c r="M48" s="314"/>
      <c r="N48" s="314"/>
      <c r="O48" s="314"/>
      <c r="P48" s="314"/>
      <c r="Q48" s="314"/>
      <c r="R48" s="315"/>
      <c r="S48" s="315"/>
      <c r="T48" s="315"/>
      <c r="U48" s="315"/>
    </row>
    <row r="49" spans="1:21" s="316" customFormat="1" ht="30" customHeight="1">
      <c r="A49" s="965" t="s">
        <v>550</v>
      </c>
      <c r="B49" s="966"/>
      <c r="C49" s="967" t="s">
        <v>551</v>
      </c>
      <c r="D49" s="1034">
        <v>243869</v>
      </c>
      <c r="E49" s="968">
        <v>0</v>
      </c>
      <c r="F49" s="969">
        <f t="shared" si="0"/>
        <v>243869</v>
      </c>
      <c r="G49" s="313"/>
      <c r="H49" s="314"/>
      <c r="I49" s="314"/>
      <c r="J49" s="314"/>
      <c r="K49" s="314"/>
      <c r="L49" s="314"/>
      <c r="M49" s="314"/>
      <c r="N49" s="314"/>
      <c r="O49" s="314"/>
      <c r="P49" s="314"/>
      <c r="Q49" s="314"/>
      <c r="R49" s="315"/>
      <c r="S49" s="315"/>
      <c r="T49" s="315"/>
      <c r="U49" s="315"/>
    </row>
    <row r="50" spans="1:21" s="316" customFormat="1" ht="30" customHeight="1">
      <c r="A50" s="965" t="s">
        <v>552</v>
      </c>
      <c r="B50" s="966"/>
      <c r="C50" s="967" t="s">
        <v>553</v>
      </c>
      <c r="D50" s="1034">
        <v>0</v>
      </c>
      <c r="E50" s="968">
        <v>0</v>
      </c>
      <c r="F50" s="969">
        <f t="shared" si="0"/>
        <v>0</v>
      </c>
      <c r="G50" s="313"/>
      <c r="H50" s="314"/>
      <c r="I50" s="314"/>
      <c r="J50" s="314"/>
      <c r="K50" s="314"/>
      <c r="L50" s="314"/>
      <c r="M50" s="314"/>
      <c r="N50" s="314"/>
      <c r="O50" s="314"/>
      <c r="P50" s="314"/>
      <c r="Q50" s="314"/>
      <c r="R50" s="315"/>
      <c r="S50" s="315"/>
      <c r="T50" s="315"/>
      <c r="U50" s="315"/>
    </row>
    <row r="51" spans="1:21" s="316" customFormat="1" ht="30" customHeight="1">
      <c r="A51" s="965" t="s">
        <v>554</v>
      </c>
      <c r="B51" s="966"/>
      <c r="C51" s="967" t="s">
        <v>555</v>
      </c>
      <c r="D51" s="1034">
        <v>0</v>
      </c>
      <c r="E51" s="968">
        <v>0</v>
      </c>
      <c r="F51" s="969">
        <f t="shared" si="0"/>
        <v>0</v>
      </c>
      <c r="G51" s="313"/>
      <c r="H51" s="314"/>
      <c r="I51" s="314"/>
      <c r="J51" s="314"/>
      <c r="K51" s="314"/>
      <c r="L51" s="314"/>
      <c r="M51" s="314"/>
      <c r="N51" s="314"/>
      <c r="O51" s="314"/>
      <c r="P51" s="314"/>
      <c r="Q51" s="314"/>
      <c r="R51" s="315"/>
      <c r="S51" s="315"/>
      <c r="T51" s="315"/>
      <c r="U51" s="315"/>
    </row>
    <row r="52" spans="1:21" s="316" customFormat="1" ht="30" customHeight="1">
      <c r="A52" s="965" t="s">
        <v>556</v>
      </c>
      <c r="B52" s="966"/>
      <c r="C52" s="967" t="s">
        <v>557</v>
      </c>
      <c r="D52" s="1034">
        <v>0</v>
      </c>
      <c r="E52" s="968">
        <v>0</v>
      </c>
      <c r="F52" s="969">
        <f t="shared" si="0"/>
        <v>0</v>
      </c>
      <c r="G52" s="313"/>
      <c r="H52" s="314"/>
      <c r="I52" s="314"/>
      <c r="J52" s="314"/>
      <c r="K52" s="314"/>
      <c r="L52" s="314"/>
      <c r="M52" s="314"/>
      <c r="N52" s="314"/>
      <c r="O52" s="314"/>
      <c r="P52" s="314"/>
      <c r="Q52" s="314"/>
      <c r="R52" s="315"/>
      <c r="S52" s="315"/>
      <c r="T52" s="315"/>
      <c r="U52" s="315"/>
    </row>
    <row r="53" spans="1:21" s="316" customFormat="1" ht="30" customHeight="1">
      <c r="A53" s="965" t="s">
        <v>702</v>
      </c>
      <c r="B53" s="966"/>
      <c r="C53" s="967" t="s">
        <v>703</v>
      </c>
      <c r="D53" s="1034">
        <v>0</v>
      </c>
      <c r="E53" s="968">
        <v>0</v>
      </c>
      <c r="F53" s="969">
        <f>+D53+E53</f>
        <v>0</v>
      </c>
      <c r="G53" s="313"/>
      <c r="H53" s="314"/>
      <c r="I53" s="314"/>
      <c r="J53" s="314"/>
      <c r="K53" s="314"/>
      <c r="L53" s="314"/>
      <c r="M53" s="314"/>
      <c r="N53" s="314"/>
      <c r="O53" s="314"/>
      <c r="P53" s="314"/>
      <c r="Q53" s="314"/>
      <c r="R53" s="315"/>
      <c r="S53" s="315"/>
      <c r="T53" s="315"/>
      <c r="U53" s="315"/>
    </row>
    <row r="54" spans="1:21" s="316" customFormat="1" ht="30" customHeight="1">
      <c r="A54" s="965" t="s">
        <v>559</v>
      </c>
      <c r="B54" s="966"/>
      <c r="C54" s="967" t="s">
        <v>560</v>
      </c>
      <c r="D54" s="1034">
        <v>492296</v>
      </c>
      <c r="E54" s="968">
        <v>0</v>
      </c>
      <c r="F54" s="969">
        <f t="shared" si="0"/>
        <v>492296</v>
      </c>
      <c r="G54" s="313"/>
      <c r="H54" s="314"/>
      <c r="I54" s="314"/>
      <c r="J54" s="314"/>
      <c r="K54" s="314"/>
      <c r="L54" s="314"/>
      <c r="M54" s="314"/>
      <c r="N54" s="314"/>
      <c r="O54" s="314"/>
      <c r="P54" s="314"/>
      <c r="Q54" s="314"/>
      <c r="R54" s="315"/>
      <c r="S54" s="315"/>
      <c r="T54" s="315"/>
      <c r="U54" s="315"/>
    </row>
    <row r="55" spans="1:21" s="316" customFormat="1" ht="30" customHeight="1">
      <c r="A55" s="965" t="s">
        <v>561</v>
      </c>
      <c r="B55" s="966"/>
      <c r="C55" s="967" t="s">
        <v>562</v>
      </c>
      <c r="D55" s="968">
        <v>0</v>
      </c>
      <c r="E55" s="968">
        <v>0</v>
      </c>
      <c r="F55" s="969">
        <f t="shared" si="0"/>
        <v>0</v>
      </c>
      <c r="G55" s="313"/>
      <c r="H55" s="314"/>
      <c r="I55" s="314"/>
      <c r="J55" s="314"/>
      <c r="K55" s="314"/>
      <c r="L55" s="314"/>
      <c r="M55" s="314"/>
      <c r="N55" s="314"/>
      <c r="O55" s="314"/>
      <c r="P55" s="314"/>
      <c r="Q55" s="314"/>
      <c r="R55" s="315"/>
      <c r="S55" s="315"/>
      <c r="T55" s="315"/>
      <c r="U55" s="315"/>
    </row>
    <row r="56" spans="1:21" s="316" customFormat="1" ht="30" customHeight="1" thickBot="1">
      <c r="A56" s="970" t="s">
        <v>563</v>
      </c>
      <c r="B56" s="971"/>
      <c r="C56" s="972" t="s">
        <v>564</v>
      </c>
      <c r="D56" s="968">
        <v>0</v>
      </c>
      <c r="E56" s="973">
        <v>0</v>
      </c>
      <c r="F56" s="974">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22"/>
      <c r="D57" s="354">
        <f>SUM(D10:D56)</f>
        <v>4471161</v>
      </c>
      <c r="E57" s="354">
        <f>SUM(E10:E56)</f>
        <v>0</v>
      </c>
      <c r="F57" s="354">
        <f t="shared" si="0"/>
        <v>4471161</v>
      </c>
      <c r="G57" s="308"/>
      <c r="H57" s="309"/>
      <c r="I57" s="309"/>
      <c r="J57" s="309"/>
      <c r="K57" s="309"/>
      <c r="L57" s="309"/>
      <c r="M57" s="309"/>
      <c r="N57" s="309"/>
      <c r="O57" s="309"/>
      <c r="P57" s="309"/>
      <c r="Q57" s="309"/>
      <c r="R57" s="310"/>
      <c r="S57" s="310"/>
      <c r="T57" s="310"/>
      <c r="U57" s="310"/>
    </row>
    <row r="58" spans="1:21" s="316" customFormat="1" ht="30" customHeight="1">
      <c r="A58" s="318"/>
      <c r="B58" s="319"/>
      <c r="C58" s="723"/>
      <c r="D58" s="724"/>
      <c r="E58" s="724"/>
      <c r="F58" s="724"/>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26" t="str">
        <f>C7</f>
        <v>2020-21</v>
      </c>
      <c r="D61" s="1127"/>
      <c r="E61" s="1127"/>
      <c r="F61" s="1128"/>
      <c r="G61" s="313"/>
      <c r="H61" s="314"/>
      <c r="I61" s="314"/>
      <c r="J61" s="314"/>
      <c r="K61" s="314"/>
      <c r="L61" s="314"/>
      <c r="M61" s="314"/>
      <c r="N61" s="314"/>
      <c r="O61" s="314"/>
      <c r="P61" s="314"/>
      <c r="Q61" s="314"/>
      <c r="R61" s="315"/>
      <c r="S61" s="315"/>
      <c r="T61" s="315"/>
      <c r="U61" s="315"/>
    </row>
    <row r="62" spans="1:21" s="316" customFormat="1" ht="111.6" customHeight="1" thickBot="1">
      <c r="A62" s="1219" t="s">
        <v>698</v>
      </c>
      <c r="B62" s="1220"/>
      <c r="C62" s="300" t="s">
        <v>334</v>
      </c>
      <c r="D62" s="301" t="s">
        <v>699</v>
      </c>
      <c r="E62" s="720"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40" t="s">
        <v>201</v>
      </c>
      <c r="B63" s="1141"/>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94">
        <v>9240</v>
      </c>
      <c r="E64" s="594">
        <v>0</v>
      </c>
      <c r="F64" s="312">
        <f t="shared" si="0"/>
        <v>9240</v>
      </c>
      <c r="G64" s="313"/>
      <c r="H64" s="314"/>
      <c r="I64" s="314"/>
      <c r="J64" s="314"/>
      <c r="K64" s="314"/>
      <c r="L64" s="314"/>
      <c r="M64" s="314"/>
      <c r="N64" s="314"/>
      <c r="O64" s="314"/>
      <c r="P64" s="314"/>
      <c r="Q64" s="314"/>
      <c r="R64" s="315"/>
      <c r="S64" s="315"/>
      <c r="T64" s="315"/>
      <c r="U64" s="315"/>
    </row>
    <row r="65" spans="1:21" s="316" customFormat="1" ht="30" customHeight="1">
      <c r="A65" s="965" t="s">
        <v>569</v>
      </c>
      <c r="B65" s="966"/>
      <c r="C65" s="975" t="s">
        <v>570</v>
      </c>
      <c r="D65" s="1034">
        <v>700</v>
      </c>
      <c r="E65" s="968">
        <v>0</v>
      </c>
      <c r="F65" s="969">
        <f t="shared" si="0"/>
        <v>700</v>
      </c>
      <c r="G65" s="313"/>
      <c r="H65" s="314"/>
      <c r="I65" s="314"/>
      <c r="J65" s="314"/>
      <c r="K65" s="314"/>
      <c r="L65" s="314"/>
      <c r="M65" s="314"/>
      <c r="N65" s="314"/>
      <c r="O65" s="314"/>
      <c r="P65" s="314"/>
      <c r="Q65" s="314"/>
      <c r="R65" s="315"/>
      <c r="S65" s="315"/>
      <c r="T65" s="315"/>
      <c r="U65" s="315"/>
    </row>
    <row r="66" spans="1:21" s="316" customFormat="1" ht="30" customHeight="1">
      <c r="A66" s="965" t="s">
        <v>571</v>
      </c>
      <c r="B66" s="966"/>
      <c r="C66" s="975" t="s">
        <v>572</v>
      </c>
      <c r="D66" s="1034"/>
      <c r="E66" s="968">
        <v>0</v>
      </c>
      <c r="F66" s="969">
        <f t="shared" si="0"/>
        <v>0</v>
      </c>
      <c r="G66" s="313"/>
      <c r="H66" s="314"/>
      <c r="I66" s="314"/>
      <c r="J66" s="314"/>
      <c r="K66" s="314"/>
      <c r="L66" s="314"/>
      <c r="M66" s="314"/>
      <c r="N66" s="314"/>
      <c r="O66" s="314"/>
      <c r="P66" s="314"/>
      <c r="Q66" s="314"/>
      <c r="R66" s="315"/>
      <c r="S66" s="315"/>
      <c r="T66" s="315"/>
      <c r="U66" s="315"/>
    </row>
    <row r="67" spans="1:21" s="316" customFormat="1" ht="30" customHeight="1">
      <c r="A67" s="965" t="s">
        <v>573</v>
      </c>
      <c r="B67" s="966"/>
      <c r="C67" s="975" t="s">
        <v>574</v>
      </c>
      <c r="D67" s="1034">
        <v>3317</v>
      </c>
      <c r="E67" s="968">
        <v>0</v>
      </c>
      <c r="F67" s="969">
        <f t="shared" si="0"/>
        <v>3317</v>
      </c>
      <c r="G67" s="313"/>
      <c r="H67" s="314"/>
      <c r="I67" s="314"/>
      <c r="J67" s="314"/>
      <c r="K67" s="314"/>
      <c r="L67" s="314"/>
      <c r="M67" s="314"/>
      <c r="N67" s="314"/>
      <c r="O67" s="314"/>
      <c r="P67" s="314"/>
      <c r="Q67" s="314"/>
      <c r="R67" s="315"/>
      <c r="S67" s="315"/>
      <c r="T67" s="315"/>
      <c r="U67" s="315"/>
    </row>
    <row r="68" spans="1:21" s="316" customFormat="1" ht="30" customHeight="1">
      <c r="A68" s="965" t="s">
        <v>704</v>
      </c>
      <c r="B68" s="966"/>
      <c r="C68" s="975" t="s">
        <v>576</v>
      </c>
      <c r="D68" s="1034">
        <v>4460</v>
      </c>
      <c r="E68" s="968">
        <v>0</v>
      </c>
      <c r="F68" s="969">
        <f t="shared" si="0"/>
        <v>4460</v>
      </c>
      <c r="G68" s="313"/>
      <c r="H68" s="314"/>
      <c r="I68" s="314"/>
      <c r="J68" s="314"/>
      <c r="K68" s="314"/>
      <c r="L68" s="314"/>
      <c r="M68" s="314"/>
      <c r="N68" s="314"/>
      <c r="O68" s="314"/>
      <c r="P68" s="314"/>
      <c r="Q68" s="314"/>
      <c r="R68" s="315"/>
      <c r="S68" s="315"/>
      <c r="T68" s="315"/>
      <c r="U68" s="315"/>
    </row>
    <row r="69" spans="1:21" s="316" customFormat="1" ht="30" customHeight="1">
      <c r="A69" s="965" t="s">
        <v>577</v>
      </c>
      <c r="B69" s="966"/>
      <c r="C69" s="975" t="s">
        <v>578</v>
      </c>
      <c r="D69" s="1034"/>
      <c r="E69" s="968">
        <v>0</v>
      </c>
      <c r="F69" s="969">
        <f t="shared" si="0"/>
        <v>0</v>
      </c>
      <c r="G69" s="313"/>
      <c r="H69" s="314"/>
      <c r="I69" s="314"/>
      <c r="J69" s="314"/>
      <c r="K69" s="314"/>
      <c r="L69" s="314"/>
      <c r="M69" s="314"/>
      <c r="N69" s="314"/>
      <c r="O69" s="314"/>
      <c r="P69" s="314"/>
      <c r="Q69" s="314"/>
      <c r="R69" s="315"/>
      <c r="S69" s="315"/>
      <c r="T69" s="315"/>
      <c r="U69" s="315"/>
    </row>
    <row r="70" spans="1:21" s="316" customFormat="1" ht="30" customHeight="1">
      <c r="A70" s="965" t="s">
        <v>579</v>
      </c>
      <c r="B70" s="966"/>
      <c r="C70" s="975" t="s">
        <v>580</v>
      </c>
      <c r="D70" s="1034"/>
      <c r="E70" s="968">
        <v>0</v>
      </c>
      <c r="F70" s="969">
        <f t="shared" si="0"/>
        <v>0</v>
      </c>
      <c r="G70" s="313"/>
      <c r="H70" s="314"/>
      <c r="I70" s="314"/>
      <c r="J70" s="314"/>
      <c r="K70" s="314"/>
      <c r="L70" s="314"/>
      <c r="M70" s="314"/>
      <c r="N70" s="314"/>
      <c r="O70" s="314"/>
      <c r="P70" s="314"/>
      <c r="Q70" s="314"/>
      <c r="R70" s="315"/>
      <c r="S70" s="315"/>
      <c r="T70" s="315"/>
      <c r="U70" s="315"/>
    </row>
    <row r="71" spans="1:21" s="316" customFormat="1" ht="30" customHeight="1">
      <c r="A71" s="965" t="s">
        <v>581</v>
      </c>
      <c r="B71" s="966"/>
      <c r="C71" s="975" t="s">
        <v>582</v>
      </c>
      <c r="D71" s="1034">
        <v>100</v>
      </c>
      <c r="E71" s="968">
        <v>0</v>
      </c>
      <c r="F71" s="969">
        <f t="shared" si="0"/>
        <v>100</v>
      </c>
      <c r="G71" s="313"/>
      <c r="H71" s="314"/>
      <c r="I71" s="314"/>
      <c r="J71" s="314"/>
      <c r="K71" s="314"/>
      <c r="L71" s="314"/>
      <c r="M71" s="314"/>
      <c r="N71" s="314"/>
      <c r="O71" s="314"/>
      <c r="P71" s="314"/>
      <c r="Q71" s="314"/>
      <c r="R71" s="315"/>
      <c r="S71" s="315"/>
      <c r="T71" s="315"/>
      <c r="U71" s="315"/>
    </row>
    <row r="72" spans="1:21" s="316" customFormat="1" ht="30" customHeight="1">
      <c r="A72" s="965" t="s">
        <v>583</v>
      </c>
      <c r="B72" s="966"/>
      <c r="C72" s="975" t="s">
        <v>584</v>
      </c>
      <c r="D72" s="1034"/>
      <c r="E72" s="968">
        <v>0</v>
      </c>
      <c r="F72" s="969">
        <f t="shared" si="0"/>
        <v>0</v>
      </c>
      <c r="G72" s="313"/>
      <c r="H72" s="314"/>
      <c r="I72" s="314"/>
      <c r="J72" s="314"/>
      <c r="K72" s="314"/>
      <c r="L72" s="314"/>
      <c r="M72" s="314"/>
      <c r="N72" s="314"/>
      <c r="O72" s="314"/>
      <c r="P72" s="314"/>
      <c r="Q72" s="314"/>
      <c r="R72" s="315"/>
      <c r="S72" s="315"/>
      <c r="T72" s="315"/>
      <c r="U72" s="315"/>
    </row>
    <row r="73" spans="1:21" s="316" customFormat="1" ht="30" customHeight="1">
      <c r="A73" s="965" t="s">
        <v>585</v>
      </c>
      <c r="B73" s="966"/>
      <c r="C73" s="975" t="s">
        <v>586</v>
      </c>
      <c r="D73" s="1034">
        <v>300</v>
      </c>
      <c r="E73" s="968">
        <v>0</v>
      </c>
      <c r="F73" s="969">
        <f t="shared" si="0"/>
        <v>300</v>
      </c>
      <c r="G73" s="313"/>
      <c r="H73" s="314"/>
      <c r="I73" s="314"/>
      <c r="J73" s="314"/>
      <c r="K73" s="314"/>
      <c r="L73" s="314"/>
      <c r="M73" s="314"/>
      <c r="N73" s="314"/>
      <c r="O73" s="314"/>
      <c r="P73" s="314"/>
      <c r="Q73" s="314"/>
      <c r="R73" s="315"/>
      <c r="S73" s="315"/>
      <c r="T73" s="315"/>
      <c r="U73" s="315"/>
    </row>
    <row r="74" spans="1:21" s="316" customFormat="1" ht="30" customHeight="1">
      <c r="A74" s="965" t="s">
        <v>587</v>
      </c>
      <c r="B74" s="966"/>
      <c r="C74" s="975" t="s">
        <v>588</v>
      </c>
      <c r="D74" s="1034">
        <v>11608</v>
      </c>
      <c r="E74" s="968">
        <v>0</v>
      </c>
      <c r="F74" s="969">
        <f t="shared" si="0"/>
        <v>11608</v>
      </c>
      <c r="G74" s="313"/>
      <c r="H74" s="314"/>
      <c r="I74" s="314"/>
      <c r="J74" s="314"/>
      <c r="K74" s="314"/>
      <c r="L74" s="314"/>
      <c r="M74" s="314"/>
      <c r="N74" s="314"/>
      <c r="O74" s="314"/>
      <c r="P74" s="314"/>
      <c r="Q74" s="314"/>
      <c r="R74" s="315"/>
      <c r="S74" s="315"/>
      <c r="T74" s="315"/>
      <c r="U74" s="315"/>
    </row>
    <row r="75" spans="1:21" s="316" customFormat="1" ht="30" customHeight="1">
      <c r="A75" s="965" t="s">
        <v>589</v>
      </c>
      <c r="B75" s="966"/>
      <c r="C75" s="975" t="s">
        <v>590</v>
      </c>
      <c r="D75" s="1034"/>
      <c r="E75" s="968">
        <v>0</v>
      </c>
      <c r="F75" s="969">
        <f t="shared" si="0"/>
        <v>0</v>
      </c>
      <c r="G75" s="313"/>
      <c r="H75" s="314"/>
      <c r="I75" s="314"/>
      <c r="J75" s="314"/>
      <c r="K75" s="314"/>
      <c r="L75" s="314"/>
      <c r="M75" s="314"/>
      <c r="N75" s="314"/>
      <c r="O75" s="314"/>
      <c r="P75" s="314"/>
      <c r="Q75" s="314"/>
      <c r="R75" s="315"/>
      <c r="S75" s="315"/>
      <c r="T75" s="315"/>
      <c r="U75" s="315"/>
    </row>
    <row r="76" spans="1:21" s="316" customFormat="1" ht="30" customHeight="1">
      <c r="A76" s="965" t="s">
        <v>591</v>
      </c>
      <c r="B76" s="966"/>
      <c r="C76" s="975" t="s">
        <v>592</v>
      </c>
      <c r="D76" s="1034"/>
      <c r="E76" s="968">
        <v>0</v>
      </c>
      <c r="F76" s="969">
        <f t="shared" si="0"/>
        <v>0</v>
      </c>
      <c r="G76" s="313"/>
      <c r="H76" s="314"/>
      <c r="I76" s="314"/>
      <c r="J76" s="314"/>
      <c r="K76" s="314"/>
      <c r="L76" s="314"/>
      <c r="M76" s="314"/>
      <c r="N76" s="314"/>
      <c r="O76" s="314"/>
      <c r="P76" s="314"/>
      <c r="Q76" s="314"/>
      <c r="R76" s="315"/>
      <c r="S76" s="315"/>
      <c r="T76" s="315"/>
      <c r="U76" s="315"/>
    </row>
    <row r="77" spans="1:21" s="316" customFormat="1" ht="30" customHeight="1">
      <c r="A77" s="965" t="s">
        <v>593</v>
      </c>
      <c r="B77" s="966"/>
      <c r="C77" s="975" t="s">
        <v>594</v>
      </c>
      <c r="D77" s="1034">
        <v>100</v>
      </c>
      <c r="E77" s="968">
        <v>0</v>
      </c>
      <c r="F77" s="969">
        <f t="shared" si="0"/>
        <v>100</v>
      </c>
      <c r="G77" s="313"/>
      <c r="H77" s="314"/>
      <c r="I77" s="314"/>
      <c r="J77" s="314"/>
      <c r="K77" s="314"/>
      <c r="L77" s="314"/>
      <c r="M77" s="314"/>
      <c r="N77" s="314"/>
      <c r="O77" s="314"/>
      <c r="P77" s="314"/>
      <c r="Q77" s="314"/>
      <c r="R77" s="315"/>
      <c r="S77" s="315"/>
      <c r="T77" s="315"/>
      <c r="U77" s="315"/>
    </row>
    <row r="78" spans="1:21" s="316" customFormat="1" ht="30" customHeight="1">
      <c r="A78" s="965" t="s">
        <v>595</v>
      </c>
      <c r="B78" s="966"/>
      <c r="C78" s="975">
        <v>64007</v>
      </c>
      <c r="D78" s="1034"/>
      <c r="E78" s="968">
        <v>0</v>
      </c>
      <c r="F78" s="969">
        <f t="shared" si="0"/>
        <v>0</v>
      </c>
      <c r="G78" s="313"/>
      <c r="H78" s="314"/>
      <c r="I78" s="314"/>
      <c r="J78" s="314"/>
      <c r="K78" s="314"/>
      <c r="L78" s="314"/>
      <c r="M78" s="314"/>
      <c r="N78" s="314"/>
      <c r="O78" s="314"/>
      <c r="P78" s="314"/>
      <c r="Q78" s="314"/>
      <c r="R78" s="315"/>
      <c r="S78" s="315"/>
      <c r="T78" s="315"/>
      <c r="U78" s="315"/>
    </row>
    <row r="79" spans="1:21" s="316" customFormat="1" ht="30" customHeight="1">
      <c r="A79" s="965" t="s">
        <v>596</v>
      </c>
      <c r="B79" s="966"/>
      <c r="C79" s="975" t="s">
        <v>597</v>
      </c>
      <c r="D79" s="1034">
        <v>14250</v>
      </c>
      <c r="E79" s="968">
        <v>0</v>
      </c>
      <c r="F79" s="969">
        <f t="shared" si="0"/>
        <v>14250</v>
      </c>
      <c r="G79" s="313"/>
      <c r="H79" s="314"/>
      <c r="I79" s="314"/>
      <c r="J79" s="314"/>
      <c r="K79" s="314"/>
      <c r="L79" s="314"/>
      <c r="M79" s="314"/>
      <c r="N79" s="314"/>
      <c r="O79" s="314"/>
      <c r="P79" s="314"/>
      <c r="Q79" s="314"/>
      <c r="R79" s="315"/>
      <c r="S79" s="315"/>
      <c r="T79" s="315"/>
      <c r="U79" s="315"/>
    </row>
    <row r="80" spans="1:21" s="316" customFormat="1" ht="30" customHeight="1">
      <c r="A80" s="965" t="s">
        <v>793</v>
      </c>
      <c r="B80" s="966"/>
      <c r="C80" s="975" t="s">
        <v>598</v>
      </c>
      <c r="D80" s="1034"/>
      <c r="E80" s="968">
        <v>0</v>
      </c>
      <c r="F80" s="969">
        <f t="shared" si="0"/>
        <v>0</v>
      </c>
      <c r="G80" s="313"/>
      <c r="H80" s="314"/>
      <c r="I80" s="314"/>
      <c r="J80" s="314"/>
      <c r="K80" s="314"/>
      <c r="L80" s="314"/>
      <c r="M80" s="314"/>
      <c r="N80" s="314"/>
      <c r="O80" s="314"/>
      <c r="P80" s="314"/>
      <c r="Q80" s="314"/>
      <c r="R80" s="315"/>
      <c r="S80" s="315"/>
      <c r="T80" s="315"/>
      <c r="U80" s="315"/>
    </row>
    <row r="81" spans="1:21" s="316" customFormat="1" ht="30" customHeight="1">
      <c r="A81" s="965" t="s">
        <v>599</v>
      </c>
      <c r="B81" s="966"/>
      <c r="C81" s="975" t="s">
        <v>600</v>
      </c>
      <c r="D81" s="1034"/>
      <c r="E81" s="968">
        <v>0</v>
      </c>
      <c r="F81" s="969">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65" t="s">
        <v>601</v>
      </c>
      <c r="B82" s="966"/>
      <c r="C82" s="975" t="s">
        <v>602</v>
      </c>
      <c r="D82" s="1034"/>
      <c r="E82" s="968">
        <v>0</v>
      </c>
      <c r="F82" s="969">
        <f t="shared" si="1"/>
        <v>0</v>
      </c>
      <c r="G82" s="313"/>
      <c r="H82" s="314"/>
      <c r="I82" s="314"/>
      <c r="J82" s="314"/>
      <c r="K82" s="314"/>
      <c r="L82" s="314"/>
      <c r="M82" s="314"/>
      <c r="N82" s="314"/>
      <c r="O82" s="314"/>
      <c r="P82" s="314"/>
      <c r="Q82" s="314"/>
      <c r="R82" s="315"/>
      <c r="S82" s="315"/>
      <c r="T82" s="315"/>
      <c r="U82" s="315"/>
    </row>
    <row r="83" spans="1:21" s="316" customFormat="1" ht="30" customHeight="1">
      <c r="A83" s="965" t="s">
        <v>603</v>
      </c>
      <c r="B83" s="966"/>
      <c r="C83" s="975" t="s">
        <v>604</v>
      </c>
      <c r="D83" s="1034">
        <v>57456</v>
      </c>
      <c r="E83" s="968">
        <v>0</v>
      </c>
      <c r="F83" s="969">
        <f t="shared" si="1"/>
        <v>57456</v>
      </c>
      <c r="G83" s="313"/>
      <c r="H83" s="314"/>
      <c r="I83" s="314"/>
      <c r="J83" s="314"/>
      <c r="K83" s="314"/>
      <c r="L83" s="314"/>
      <c r="M83" s="314"/>
      <c r="N83" s="314"/>
      <c r="O83" s="314"/>
      <c r="P83" s="314"/>
      <c r="Q83" s="314"/>
      <c r="R83" s="315"/>
      <c r="S83" s="315"/>
      <c r="T83" s="315"/>
      <c r="U83" s="315"/>
    </row>
    <row r="84" spans="1:21" s="316" customFormat="1" ht="30" customHeight="1">
      <c r="A84" s="965" t="s">
        <v>605</v>
      </c>
      <c r="B84" s="966"/>
      <c r="C84" s="975" t="s">
        <v>606</v>
      </c>
      <c r="D84" s="1034">
        <v>110079</v>
      </c>
      <c r="E84" s="968">
        <v>0</v>
      </c>
      <c r="F84" s="969">
        <f t="shared" si="1"/>
        <v>110079</v>
      </c>
      <c r="G84" s="313"/>
      <c r="H84" s="314"/>
      <c r="I84" s="314"/>
      <c r="J84" s="314"/>
      <c r="K84" s="314"/>
      <c r="L84" s="314"/>
      <c r="M84" s="314"/>
      <c r="N84" s="314"/>
      <c r="O84" s="314"/>
      <c r="P84" s="314"/>
      <c r="Q84" s="314"/>
      <c r="R84" s="315"/>
      <c r="S84" s="315"/>
      <c r="T84" s="315"/>
      <c r="U84" s="315"/>
    </row>
    <row r="85" spans="1:21" s="316" customFormat="1" ht="30" customHeight="1">
      <c r="A85" s="965" t="s">
        <v>607</v>
      </c>
      <c r="B85" s="966"/>
      <c r="C85" s="975" t="s">
        <v>608</v>
      </c>
      <c r="D85" s="1034"/>
      <c r="E85" s="968">
        <v>0</v>
      </c>
      <c r="F85" s="969">
        <f t="shared" si="1"/>
        <v>0</v>
      </c>
      <c r="G85" s="313"/>
      <c r="H85" s="313"/>
      <c r="I85" s="313"/>
      <c r="J85" s="313"/>
      <c r="K85" s="313"/>
      <c r="L85" s="313"/>
      <c r="M85" s="313"/>
      <c r="N85" s="313"/>
      <c r="O85" s="313"/>
      <c r="P85" s="313"/>
      <c r="Q85" s="313"/>
    </row>
    <row r="86" spans="1:21" s="316" customFormat="1" ht="30" customHeight="1">
      <c r="A86" s="965" t="s">
        <v>609</v>
      </c>
      <c r="B86" s="966"/>
      <c r="C86" s="975" t="s">
        <v>610</v>
      </c>
      <c r="D86" s="1034">
        <v>3315</v>
      </c>
      <c r="E86" s="968">
        <v>0</v>
      </c>
      <c r="F86" s="969">
        <f t="shared" si="1"/>
        <v>3315</v>
      </c>
      <c r="G86" s="313"/>
      <c r="H86" s="313"/>
      <c r="I86" s="313"/>
      <c r="J86" s="313"/>
      <c r="K86" s="313"/>
      <c r="L86" s="313"/>
      <c r="M86" s="313"/>
      <c r="N86" s="313"/>
      <c r="O86" s="313"/>
      <c r="P86" s="313"/>
      <c r="Q86" s="313"/>
    </row>
    <row r="87" spans="1:21" s="316" customFormat="1" ht="30" customHeight="1">
      <c r="A87" s="965" t="s">
        <v>611</v>
      </c>
      <c r="B87" s="966"/>
      <c r="C87" s="975" t="s">
        <v>612</v>
      </c>
      <c r="D87" s="1034">
        <v>316</v>
      </c>
      <c r="E87" s="968">
        <v>0</v>
      </c>
      <c r="F87" s="969">
        <f t="shared" ref="F87:F92" si="2">+D87+E87</f>
        <v>316</v>
      </c>
      <c r="G87" s="313"/>
      <c r="H87" s="313"/>
      <c r="I87" s="313"/>
      <c r="J87" s="313"/>
      <c r="K87" s="313"/>
      <c r="L87" s="313"/>
      <c r="M87" s="313"/>
      <c r="N87" s="313"/>
      <c r="O87" s="313"/>
      <c r="P87" s="313"/>
      <c r="Q87" s="313"/>
    </row>
    <row r="88" spans="1:21" s="316" customFormat="1" ht="30" customHeight="1">
      <c r="A88" s="965" t="s">
        <v>613</v>
      </c>
      <c r="B88" s="966"/>
      <c r="C88" s="975" t="s">
        <v>614</v>
      </c>
      <c r="D88" s="1034">
        <v>0</v>
      </c>
      <c r="E88" s="968">
        <v>0</v>
      </c>
      <c r="F88" s="969">
        <f t="shared" si="2"/>
        <v>0</v>
      </c>
      <c r="G88" s="313"/>
      <c r="H88" s="313"/>
      <c r="I88" s="313"/>
      <c r="J88" s="313"/>
      <c r="K88" s="313"/>
      <c r="L88" s="313"/>
      <c r="M88" s="313"/>
      <c r="N88" s="313"/>
      <c r="O88" s="313"/>
      <c r="P88" s="313"/>
      <c r="Q88" s="313"/>
    </row>
    <row r="89" spans="1:21" s="316" customFormat="1" ht="30" customHeight="1">
      <c r="A89" s="965" t="s">
        <v>615</v>
      </c>
      <c r="B89" s="966"/>
      <c r="C89" s="975" t="s">
        <v>616</v>
      </c>
      <c r="D89" s="1034">
        <v>0</v>
      </c>
      <c r="E89" s="968">
        <v>0</v>
      </c>
      <c r="F89" s="969">
        <f t="shared" si="2"/>
        <v>0</v>
      </c>
      <c r="G89" s="313"/>
      <c r="H89" s="313"/>
      <c r="I89" s="313"/>
      <c r="J89" s="313"/>
      <c r="K89" s="313"/>
      <c r="L89" s="313"/>
      <c r="M89" s="313"/>
      <c r="N89" s="313"/>
      <c r="O89" s="313"/>
      <c r="P89" s="313"/>
      <c r="Q89" s="313"/>
    </row>
    <row r="90" spans="1:21" s="316" customFormat="1" ht="30" customHeight="1">
      <c r="A90" s="965" t="s">
        <v>617</v>
      </c>
      <c r="B90" s="966"/>
      <c r="C90" s="975" t="s">
        <v>618</v>
      </c>
      <c r="D90" s="1034">
        <v>0</v>
      </c>
      <c r="E90" s="968">
        <v>0</v>
      </c>
      <c r="F90" s="969">
        <f t="shared" si="2"/>
        <v>0</v>
      </c>
      <c r="G90" s="313"/>
      <c r="H90" s="313"/>
      <c r="I90" s="313"/>
      <c r="J90" s="313"/>
      <c r="K90" s="313"/>
      <c r="L90" s="313"/>
      <c r="M90" s="313"/>
      <c r="N90" s="313"/>
      <c r="O90" s="313"/>
      <c r="P90" s="313"/>
      <c r="Q90" s="313"/>
    </row>
    <row r="91" spans="1:21" s="316" customFormat="1" ht="30" customHeight="1">
      <c r="A91" s="965" t="s">
        <v>619</v>
      </c>
      <c r="B91" s="966"/>
      <c r="C91" s="975" t="s">
        <v>620</v>
      </c>
      <c r="D91" s="1034">
        <v>0</v>
      </c>
      <c r="E91" s="968">
        <v>0</v>
      </c>
      <c r="F91" s="969">
        <f t="shared" si="2"/>
        <v>0</v>
      </c>
      <c r="G91" s="313"/>
      <c r="H91" s="313"/>
      <c r="I91" s="313"/>
      <c r="J91" s="313"/>
      <c r="K91" s="313"/>
      <c r="L91" s="313"/>
      <c r="M91" s="313"/>
      <c r="N91" s="313"/>
      <c r="O91" s="313"/>
      <c r="P91" s="313"/>
      <c r="Q91" s="313"/>
    </row>
    <row r="92" spans="1:21" s="316" customFormat="1" ht="30" customHeight="1">
      <c r="A92" s="965" t="s">
        <v>621</v>
      </c>
      <c r="B92" s="966"/>
      <c r="C92" s="975" t="s">
        <v>622</v>
      </c>
      <c r="D92" s="1034">
        <v>0</v>
      </c>
      <c r="E92" s="968">
        <v>0</v>
      </c>
      <c r="F92" s="969">
        <f t="shared" si="2"/>
        <v>0</v>
      </c>
      <c r="G92" s="313"/>
      <c r="H92" s="313"/>
      <c r="I92" s="313"/>
      <c r="J92" s="313"/>
      <c r="K92" s="313"/>
      <c r="L92" s="313"/>
      <c r="M92" s="313"/>
      <c r="N92" s="313"/>
      <c r="O92" s="313"/>
      <c r="P92" s="313"/>
      <c r="Q92" s="313"/>
    </row>
    <row r="93" spans="1:21" s="316" customFormat="1" ht="30" customHeight="1">
      <c r="A93" s="965" t="s">
        <v>623</v>
      </c>
      <c r="B93" s="966"/>
      <c r="C93" s="975" t="s">
        <v>624</v>
      </c>
      <c r="D93" s="1034">
        <v>0</v>
      </c>
      <c r="E93" s="968">
        <v>0</v>
      </c>
      <c r="F93" s="969">
        <f t="shared" si="1"/>
        <v>0</v>
      </c>
      <c r="G93" s="313"/>
      <c r="H93" s="313"/>
      <c r="I93" s="313"/>
      <c r="J93" s="313"/>
      <c r="K93" s="313"/>
      <c r="L93" s="313"/>
      <c r="M93" s="313"/>
      <c r="N93" s="313"/>
      <c r="O93" s="313"/>
      <c r="P93" s="313"/>
      <c r="Q93" s="313"/>
    </row>
    <row r="94" spans="1:21" s="316" customFormat="1" ht="30" customHeight="1">
      <c r="A94" s="965" t="s">
        <v>705</v>
      </c>
      <c r="B94" s="966"/>
      <c r="C94" s="975" t="s">
        <v>626</v>
      </c>
      <c r="D94" s="1034">
        <v>0</v>
      </c>
      <c r="E94" s="968">
        <v>0</v>
      </c>
      <c r="F94" s="969">
        <f t="shared" si="1"/>
        <v>0</v>
      </c>
      <c r="G94" s="313"/>
      <c r="H94" s="313"/>
      <c r="I94" s="313"/>
      <c r="J94" s="313"/>
      <c r="K94" s="313"/>
      <c r="L94" s="313"/>
      <c r="M94" s="313"/>
      <c r="N94" s="313"/>
      <c r="O94" s="313"/>
      <c r="P94" s="313"/>
      <c r="Q94" s="313"/>
    </row>
    <row r="95" spans="1:21" s="316" customFormat="1" ht="30" customHeight="1">
      <c r="A95" s="965" t="s">
        <v>705</v>
      </c>
      <c r="B95" s="966"/>
      <c r="C95" s="975" t="s">
        <v>628</v>
      </c>
      <c r="D95" s="1034">
        <v>0</v>
      </c>
      <c r="E95" s="968">
        <v>0</v>
      </c>
      <c r="F95" s="969">
        <f t="shared" si="1"/>
        <v>0</v>
      </c>
      <c r="G95" s="313"/>
      <c r="H95" s="313"/>
      <c r="I95" s="313"/>
      <c r="J95" s="313"/>
      <c r="K95" s="313"/>
      <c r="L95" s="313"/>
      <c r="M95" s="313"/>
      <c r="N95" s="313"/>
      <c r="O95" s="313"/>
      <c r="P95" s="313"/>
      <c r="Q95" s="313"/>
    </row>
    <row r="96" spans="1:21" s="316" customFormat="1" ht="30" customHeight="1">
      <c r="A96" s="965" t="s">
        <v>705</v>
      </c>
      <c r="B96" s="966"/>
      <c r="C96" s="975" t="s">
        <v>630</v>
      </c>
      <c r="D96" s="1034">
        <v>0</v>
      </c>
      <c r="E96" s="968">
        <v>0</v>
      </c>
      <c r="F96" s="969">
        <f t="shared" si="1"/>
        <v>0</v>
      </c>
      <c r="G96" s="313"/>
      <c r="H96" s="313"/>
      <c r="I96" s="313"/>
      <c r="J96" s="313"/>
      <c r="K96" s="313"/>
      <c r="L96" s="313"/>
      <c r="M96" s="313"/>
      <c r="N96" s="313"/>
      <c r="O96" s="313"/>
      <c r="P96" s="313"/>
      <c r="Q96" s="313"/>
    </row>
    <row r="97" spans="1:17" s="316" customFormat="1" ht="30" customHeight="1">
      <c r="A97" s="965" t="s">
        <v>706</v>
      </c>
      <c r="B97" s="966"/>
      <c r="C97" s="975" t="s">
        <v>632</v>
      </c>
      <c r="D97" s="1034">
        <v>0</v>
      </c>
      <c r="E97" s="968">
        <v>0</v>
      </c>
      <c r="F97" s="969">
        <f t="shared" si="1"/>
        <v>0</v>
      </c>
      <c r="G97" s="313"/>
      <c r="H97" s="313"/>
      <c r="I97" s="313"/>
      <c r="J97" s="313"/>
      <c r="K97" s="313"/>
      <c r="L97" s="313"/>
      <c r="M97" s="313"/>
      <c r="N97" s="313"/>
      <c r="O97" s="313"/>
      <c r="P97" s="313"/>
      <c r="Q97" s="313"/>
    </row>
    <row r="98" spans="1:17" s="316" customFormat="1" ht="30" customHeight="1">
      <c r="A98" s="965" t="s">
        <v>706</v>
      </c>
      <c r="B98" s="966"/>
      <c r="C98" s="975">
        <v>69270</v>
      </c>
      <c r="D98" s="1034">
        <v>0</v>
      </c>
      <c r="E98" s="968">
        <v>0</v>
      </c>
      <c r="F98" s="969">
        <f t="shared" si="1"/>
        <v>0</v>
      </c>
      <c r="G98" s="313"/>
      <c r="H98" s="313"/>
      <c r="I98" s="313"/>
      <c r="J98" s="313"/>
      <c r="K98" s="313"/>
      <c r="L98" s="313"/>
      <c r="M98" s="313"/>
      <c r="N98" s="313"/>
      <c r="O98" s="313"/>
      <c r="P98" s="313"/>
      <c r="Q98" s="313"/>
    </row>
    <row r="99" spans="1:17" s="316" customFormat="1" ht="30" customHeight="1">
      <c r="A99" s="965" t="s">
        <v>634</v>
      </c>
      <c r="B99" s="966"/>
      <c r="C99" s="975" t="s">
        <v>635</v>
      </c>
      <c r="D99" s="1034">
        <v>0</v>
      </c>
      <c r="E99" s="968">
        <v>0</v>
      </c>
      <c r="F99" s="969">
        <f t="shared" si="1"/>
        <v>0</v>
      </c>
      <c r="G99" s="313"/>
      <c r="H99" s="313"/>
      <c r="I99" s="313"/>
      <c r="J99" s="313"/>
      <c r="K99" s="313"/>
      <c r="L99" s="313"/>
      <c r="M99" s="313"/>
      <c r="N99" s="313"/>
      <c r="O99" s="313"/>
      <c r="P99" s="313"/>
      <c r="Q99" s="313"/>
    </row>
    <row r="100" spans="1:17" s="316" customFormat="1" ht="30" customHeight="1">
      <c r="A100" s="965" t="s">
        <v>469</v>
      </c>
      <c r="B100" s="966"/>
      <c r="C100" s="975" t="s">
        <v>637</v>
      </c>
      <c r="D100" s="1034">
        <v>0</v>
      </c>
      <c r="E100" s="968">
        <v>0</v>
      </c>
      <c r="F100" s="969">
        <f t="shared" si="1"/>
        <v>0</v>
      </c>
      <c r="G100" s="313"/>
      <c r="H100" s="313"/>
      <c r="I100" s="313"/>
      <c r="J100" s="313"/>
      <c r="K100" s="313"/>
      <c r="L100" s="313"/>
      <c r="M100" s="313"/>
      <c r="N100" s="313"/>
      <c r="O100" s="313"/>
      <c r="P100" s="313"/>
      <c r="Q100" s="313"/>
    </row>
    <row r="101" spans="1:17" s="316" customFormat="1" ht="30" customHeight="1" thickBot="1">
      <c r="A101" s="970" t="s">
        <v>638</v>
      </c>
      <c r="B101" s="971"/>
      <c r="C101" s="976" t="s">
        <v>639</v>
      </c>
      <c r="D101" s="1034">
        <v>250000</v>
      </c>
      <c r="E101" s="968">
        <v>0</v>
      </c>
      <c r="F101" s="974">
        <f t="shared" si="1"/>
        <v>250000</v>
      </c>
      <c r="G101" s="313"/>
      <c r="H101" s="313"/>
      <c r="I101" s="313"/>
      <c r="J101" s="313"/>
      <c r="K101" s="313"/>
      <c r="L101" s="313"/>
      <c r="M101" s="313"/>
      <c r="N101" s="313"/>
      <c r="O101" s="313"/>
      <c r="P101" s="313"/>
      <c r="Q101" s="313"/>
    </row>
    <row r="102" spans="1:17" s="316" customFormat="1" ht="30" customHeight="1" thickBot="1">
      <c r="A102" s="1137" t="s">
        <v>707</v>
      </c>
      <c r="B102" s="1139"/>
      <c r="C102" s="351"/>
      <c r="D102" s="350">
        <f>SUM(D64:D101)</f>
        <v>465241</v>
      </c>
      <c r="E102" s="350">
        <f>SUM(E64:E101)</f>
        <v>0</v>
      </c>
      <c r="F102" s="350">
        <f t="shared" si="1"/>
        <v>465241</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26" t="str">
        <f>C7</f>
        <v>2020-21</v>
      </c>
      <c r="D105" s="1127"/>
      <c r="E105" s="1127"/>
      <c r="F105" s="1128"/>
      <c r="G105" s="313"/>
      <c r="H105" s="313"/>
      <c r="I105" s="313"/>
      <c r="J105" s="313"/>
      <c r="K105" s="313"/>
      <c r="L105" s="313"/>
      <c r="M105" s="313"/>
      <c r="N105" s="313"/>
      <c r="O105" s="313"/>
      <c r="P105" s="313"/>
      <c r="Q105" s="313"/>
    </row>
    <row r="106" spans="1:17" s="316" customFormat="1" ht="111.6" customHeight="1" thickBot="1">
      <c r="A106" s="1221" t="s">
        <v>202</v>
      </c>
      <c r="B106" s="1222"/>
      <c r="C106" s="300" t="s">
        <v>334</v>
      </c>
      <c r="D106" s="301" t="s">
        <v>699</v>
      </c>
      <c r="E106" s="720"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94">
        <v>13042</v>
      </c>
      <c r="E107" s="594">
        <v>0</v>
      </c>
      <c r="F107" s="312">
        <f t="shared" si="1"/>
        <v>13042</v>
      </c>
      <c r="G107" s="313"/>
      <c r="H107" s="313"/>
      <c r="I107" s="313"/>
      <c r="J107" s="313"/>
      <c r="K107" s="313"/>
      <c r="L107" s="313"/>
      <c r="M107" s="313"/>
      <c r="N107" s="313"/>
      <c r="O107" s="313"/>
      <c r="P107" s="313"/>
      <c r="Q107" s="313"/>
    </row>
    <row r="108" spans="1:17" s="316" customFormat="1" ht="30" customHeight="1">
      <c r="A108" s="965" t="s">
        <v>708</v>
      </c>
      <c r="B108" s="966"/>
      <c r="C108" s="975" t="s">
        <v>644</v>
      </c>
      <c r="D108" s="968">
        <v>2050</v>
      </c>
      <c r="E108" s="968">
        <v>0</v>
      </c>
      <c r="F108" s="969">
        <f t="shared" si="1"/>
        <v>2050</v>
      </c>
      <c r="G108" s="313"/>
      <c r="H108" s="313"/>
      <c r="I108" s="313"/>
      <c r="J108" s="313"/>
      <c r="K108" s="313"/>
      <c r="L108" s="313"/>
      <c r="M108" s="313"/>
      <c r="N108" s="313"/>
      <c r="O108" s="313"/>
      <c r="P108" s="313"/>
      <c r="Q108" s="313"/>
    </row>
    <row r="109" spans="1:17" s="316" customFormat="1" ht="30" customHeight="1">
      <c r="A109" s="965" t="s">
        <v>645</v>
      </c>
      <c r="B109" s="966"/>
      <c r="C109" s="975" t="s">
        <v>646</v>
      </c>
      <c r="D109" s="968">
        <v>6198</v>
      </c>
      <c r="E109" s="968">
        <v>0</v>
      </c>
      <c r="F109" s="969">
        <f t="shared" si="1"/>
        <v>6198</v>
      </c>
      <c r="G109" s="313"/>
      <c r="H109" s="313"/>
      <c r="I109" s="313"/>
      <c r="J109" s="313"/>
      <c r="K109" s="313"/>
      <c r="L109" s="313"/>
      <c r="M109" s="313"/>
      <c r="N109" s="313"/>
      <c r="O109" s="313"/>
      <c r="P109" s="313"/>
      <c r="Q109" s="313"/>
    </row>
    <row r="110" spans="1:17" s="316" customFormat="1" ht="30" customHeight="1">
      <c r="A110" s="965" t="s">
        <v>647</v>
      </c>
      <c r="B110" s="966"/>
      <c r="C110" s="975" t="s">
        <v>648</v>
      </c>
      <c r="D110" s="968">
        <v>0</v>
      </c>
      <c r="E110" s="968">
        <v>0</v>
      </c>
      <c r="F110" s="969">
        <f t="shared" si="1"/>
        <v>0</v>
      </c>
      <c r="G110" s="313"/>
      <c r="H110" s="313"/>
      <c r="I110" s="313"/>
      <c r="J110" s="313"/>
      <c r="K110" s="313"/>
      <c r="L110" s="313"/>
      <c r="M110" s="313"/>
      <c r="N110" s="313"/>
      <c r="O110" s="313"/>
      <c r="P110" s="313"/>
      <c r="Q110" s="313"/>
    </row>
    <row r="111" spans="1:17" s="316" customFormat="1" ht="30" customHeight="1">
      <c r="A111" s="965" t="s">
        <v>650</v>
      </c>
      <c r="B111" s="966"/>
      <c r="C111" s="975" t="s">
        <v>651</v>
      </c>
      <c r="D111" s="968">
        <v>0</v>
      </c>
      <c r="E111" s="968">
        <v>0</v>
      </c>
      <c r="F111" s="969">
        <f t="shared" si="1"/>
        <v>0</v>
      </c>
      <c r="G111" s="313"/>
      <c r="H111" s="313"/>
      <c r="I111" s="313"/>
      <c r="J111" s="313"/>
      <c r="K111" s="313"/>
      <c r="L111" s="313"/>
      <c r="M111" s="313"/>
      <c r="N111" s="313"/>
      <c r="O111" s="313"/>
      <c r="P111" s="313"/>
      <c r="Q111" s="313"/>
    </row>
    <row r="112" spans="1:17" s="316" customFormat="1" ht="30" customHeight="1">
      <c r="A112" s="965" t="s">
        <v>649</v>
      </c>
      <c r="B112" s="966"/>
      <c r="C112" s="975">
        <v>73050</v>
      </c>
      <c r="D112" s="968">
        <v>0</v>
      </c>
      <c r="E112" s="968">
        <v>0</v>
      </c>
      <c r="F112" s="969">
        <f>+D112+E112</f>
        <v>0</v>
      </c>
      <c r="G112" s="313"/>
      <c r="H112" s="313"/>
      <c r="I112" s="313"/>
      <c r="J112" s="313"/>
      <c r="K112" s="313"/>
      <c r="L112" s="313"/>
      <c r="M112" s="313"/>
      <c r="N112" s="313"/>
      <c r="O112" s="313"/>
      <c r="P112" s="313"/>
      <c r="Q112" s="313"/>
    </row>
    <row r="113" spans="1:17" s="316" customFormat="1" ht="30" customHeight="1">
      <c r="A113" s="965" t="s">
        <v>709</v>
      </c>
      <c r="B113" s="966"/>
      <c r="C113" s="975" t="s">
        <v>653</v>
      </c>
      <c r="D113" s="968">
        <v>0</v>
      </c>
      <c r="E113" s="968">
        <v>0</v>
      </c>
      <c r="F113" s="969">
        <f t="shared" si="1"/>
        <v>0</v>
      </c>
      <c r="G113" s="313"/>
      <c r="H113" s="313"/>
      <c r="I113" s="313"/>
      <c r="J113" s="313"/>
      <c r="K113" s="313"/>
      <c r="L113" s="313"/>
      <c r="M113" s="313"/>
      <c r="N113" s="313"/>
      <c r="O113" s="313"/>
      <c r="P113" s="313"/>
      <c r="Q113" s="313"/>
    </row>
    <row r="114" spans="1:17" s="316" customFormat="1" ht="30" customHeight="1">
      <c r="A114" s="965" t="s">
        <v>654</v>
      </c>
      <c r="B114" s="966"/>
      <c r="C114" s="975" t="s">
        <v>655</v>
      </c>
      <c r="D114" s="968">
        <v>0</v>
      </c>
      <c r="E114" s="968">
        <v>0</v>
      </c>
      <c r="F114" s="969">
        <f t="shared" si="1"/>
        <v>0</v>
      </c>
      <c r="G114" s="313"/>
      <c r="H114" s="313"/>
      <c r="I114" s="313"/>
      <c r="J114" s="313"/>
      <c r="K114" s="313"/>
      <c r="L114" s="313"/>
      <c r="M114" s="313"/>
      <c r="N114" s="313"/>
      <c r="O114" s="313"/>
      <c r="P114" s="313"/>
      <c r="Q114" s="313"/>
    </row>
    <row r="115" spans="1:17" s="316" customFormat="1" ht="30" customHeight="1">
      <c r="A115" s="965" t="s">
        <v>656</v>
      </c>
      <c r="B115" s="966"/>
      <c r="C115" s="975" t="s">
        <v>657</v>
      </c>
      <c r="D115" s="968">
        <v>0</v>
      </c>
      <c r="E115" s="968">
        <v>0</v>
      </c>
      <c r="F115" s="969">
        <f t="shared" si="1"/>
        <v>0</v>
      </c>
      <c r="G115" s="313"/>
      <c r="H115" s="313"/>
      <c r="I115" s="313"/>
      <c r="J115" s="313"/>
      <c r="K115" s="313"/>
      <c r="L115" s="313"/>
      <c r="M115" s="313"/>
      <c r="N115" s="313"/>
      <c r="O115" s="313"/>
      <c r="P115" s="313"/>
      <c r="Q115" s="313"/>
    </row>
    <row r="116" spans="1:17" s="316" customFormat="1" ht="30" customHeight="1" thickBot="1">
      <c r="A116" s="970" t="s">
        <v>658</v>
      </c>
      <c r="B116" s="971"/>
      <c r="C116" s="976" t="s">
        <v>659</v>
      </c>
      <c r="D116" s="973">
        <v>50000</v>
      </c>
      <c r="E116" s="973">
        <v>0</v>
      </c>
      <c r="F116" s="974">
        <f t="shared" si="1"/>
        <v>50000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71290</v>
      </c>
      <c r="E117" s="354">
        <f>SUM(E107:E116)</f>
        <v>0</v>
      </c>
      <c r="F117" s="354">
        <f>SUM(D117:E117)</f>
        <v>71290</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37" t="s">
        <v>661</v>
      </c>
      <c r="B119" s="1139"/>
      <c r="C119" s="340"/>
      <c r="D119" s="350">
        <f>+D57+D102+D117</f>
        <v>5007692</v>
      </c>
      <c r="E119" s="350">
        <f>+E57+E102+E117</f>
        <v>0</v>
      </c>
      <c r="F119" s="350">
        <f>SUM(D119:E119)</f>
        <v>5007692</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93" customFormat="1" ht="30" customHeight="1" thickBot="1">
      <c r="A121" s="25"/>
      <c r="B121" s="25"/>
      <c r="C121" s="25"/>
      <c r="D121" s="25"/>
      <c r="E121" s="25"/>
      <c r="F121" s="25"/>
    </row>
    <row r="122" spans="1:17" s="316" customFormat="1" ht="116.45" customHeight="1" thickBot="1">
      <c r="A122" s="1219" t="s">
        <v>710</v>
      </c>
      <c r="B122" s="1220"/>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94">
        <v>0</v>
      </c>
      <c r="E123" s="594">
        <v>0</v>
      </c>
      <c r="F123" s="595">
        <f>+D123+E123</f>
        <v>0</v>
      </c>
      <c r="G123" s="346"/>
      <c r="H123" s="346"/>
      <c r="I123" s="346"/>
      <c r="J123" s="346"/>
      <c r="K123" s="346"/>
      <c r="L123" s="346"/>
      <c r="M123" s="346"/>
      <c r="N123" s="346"/>
      <c r="O123" s="346"/>
      <c r="P123" s="346"/>
      <c r="Q123" s="346"/>
    </row>
    <row r="124" spans="1:17" s="347" customFormat="1" ht="30" customHeight="1">
      <c r="A124" s="965" t="s">
        <v>712</v>
      </c>
      <c r="B124" s="780"/>
      <c r="C124" s="977"/>
      <c r="D124" s="978">
        <f>'EXHIBIT C'!H10</f>
        <v>4843758</v>
      </c>
      <c r="E124" s="968">
        <v>0</v>
      </c>
      <c r="F124" s="969">
        <f t="shared" ref="F124:F134" si="3">+D124+E124</f>
        <v>4843758</v>
      </c>
      <c r="G124" s="346"/>
      <c r="H124" s="346"/>
      <c r="I124" s="346"/>
      <c r="J124" s="346"/>
      <c r="K124" s="346"/>
      <c r="L124" s="346"/>
      <c r="M124" s="346"/>
      <c r="N124" s="346"/>
      <c r="O124" s="346"/>
      <c r="P124" s="346"/>
      <c r="Q124" s="346"/>
    </row>
    <row r="125" spans="1:17" s="347" customFormat="1" ht="30" customHeight="1">
      <c r="A125" s="965" t="s">
        <v>713</v>
      </c>
      <c r="B125" s="780"/>
      <c r="C125" s="977"/>
      <c r="D125" s="978">
        <f>'EXHIBIT C'!F19</f>
        <v>163934</v>
      </c>
      <c r="E125" s="968">
        <v>0</v>
      </c>
      <c r="F125" s="969">
        <f t="shared" si="3"/>
        <v>163934</v>
      </c>
      <c r="G125" s="346"/>
      <c r="H125" s="346"/>
      <c r="I125" s="346"/>
      <c r="J125" s="346"/>
      <c r="K125" s="346"/>
      <c r="L125" s="346"/>
      <c r="M125" s="346"/>
      <c r="N125" s="346"/>
      <c r="O125" s="346"/>
      <c r="P125" s="346"/>
      <c r="Q125" s="346"/>
    </row>
    <row r="126" spans="1:17" s="347" customFormat="1" ht="30" customHeight="1">
      <c r="A126" s="965" t="s">
        <v>714</v>
      </c>
      <c r="B126" s="780"/>
      <c r="C126" s="977"/>
      <c r="D126" s="968">
        <v>0</v>
      </c>
      <c r="E126" s="968">
        <v>0</v>
      </c>
      <c r="F126" s="969">
        <f t="shared" si="3"/>
        <v>0</v>
      </c>
      <c r="G126" s="346"/>
      <c r="H126" s="346"/>
      <c r="I126" s="346"/>
      <c r="J126" s="346"/>
      <c r="K126" s="346"/>
      <c r="L126" s="346"/>
      <c r="M126" s="346"/>
      <c r="N126" s="346"/>
      <c r="O126" s="346"/>
      <c r="P126" s="346"/>
      <c r="Q126" s="346"/>
    </row>
    <row r="127" spans="1:17" s="347" customFormat="1" ht="30" customHeight="1">
      <c r="A127" s="965" t="s">
        <v>715</v>
      </c>
      <c r="B127" s="780"/>
      <c r="C127" s="977"/>
      <c r="D127" s="968">
        <v>0</v>
      </c>
      <c r="E127" s="968">
        <v>0</v>
      </c>
      <c r="F127" s="969">
        <f t="shared" si="3"/>
        <v>0</v>
      </c>
      <c r="G127" s="346"/>
      <c r="H127" s="346"/>
      <c r="I127" s="346"/>
      <c r="J127" s="346"/>
      <c r="K127" s="346"/>
      <c r="L127" s="346"/>
      <c r="M127" s="346"/>
      <c r="N127" s="346"/>
      <c r="O127" s="346"/>
      <c r="P127" s="346"/>
      <c r="Q127" s="346"/>
    </row>
    <row r="128" spans="1:17" s="347" customFormat="1" ht="30" customHeight="1">
      <c r="A128" s="979" t="s">
        <v>716</v>
      </c>
      <c r="B128" s="780"/>
      <c r="C128" s="977"/>
      <c r="D128" s="968">
        <v>0</v>
      </c>
      <c r="E128" s="968">
        <v>0</v>
      </c>
      <c r="F128" s="969">
        <f t="shared" si="3"/>
        <v>0</v>
      </c>
      <c r="G128" s="346"/>
      <c r="H128" s="346"/>
      <c r="I128" s="346"/>
      <c r="J128" s="346"/>
      <c r="K128" s="346"/>
      <c r="L128" s="346"/>
      <c r="M128" s="346"/>
      <c r="N128" s="346"/>
      <c r="O128" s="346"/>
      <c r="P128" s="346"/>
      <c r="Q128" s="346"/>
    </row>
    <row r="129" spans="1:17" s="347" customFormat="1" ht="30" customHeight="1">
      <c r="A129" s="965" t="s">
        <v>717</v>
      </c>
      <c r="B129" s="780"/>
      <c r="C129" s="977"/>
      <c r="D129" s="968">
        <v>0</v>
      </c>
      <c r="E129" s="968">
        <v>0</v>
      </c>
      <c r="F129" s="969">
        <f t="shared" si="3"/>
        <v>0</v>
      </c>
      <c r="G129" s="346"/>
      <c r="H129" s="346"/>
      <c r="I129" s="346"/>
      <c r="J129" s="346"/>
      <c r="K129" s="346"/>
      <c r="L129" s="346"/>
      <c r="M129" s="346"/>
      <c r="N129" s="346"/>
      <c r="O129" s="346"/>
      <c r="P129" s="346"/>
      <c r="Q129" s="346"/>
    </row>
    <row r="130" spans="1:17" s="347" customFormat="1" ht="30" customHeight="1">
      <c r="A130" s="965" t="s">
        <v>718</v>
      </c>
      <c r="B130" s="780"/>
      <c r="C130" s="977"/>
      <c r="D130" s="968">
        <v>0</v>
      </c>
      <c r="E130" s="968">
        <v>0</v>
      </c>
      <c r="F130" s="969">
        <f t="shared" si="3"/>
        <v>0</v>
      </c>
      <c r="G130" s="346"/>
      <c r="H130" s="346"/>
      <c r="I130" s="346"/>
      <c r="J130" s="346"/>
      <c r="K130" s="346"/>
      <c r="L130" s="346"/>
      <c r="M130" s="346"/>
      <c r="N130" s="346"/>
      <c r="O130" s="346"/>
      <c r="P130" s="346"/>
      <c r="Q130" s="346"/>
    </row>
    <row r="131" spans="1:17" s="347" customFormat="1" ht="30" customHeight="1">
      <c r="A131" s="965" t="s">
        <v>719</v>
      </c>
      <c r="B131" s="780"/>
      <c r="C131" s="977"/>
      <c r="D131" s="968">
        <v>0</v>
      </c>
      <c r="E131" s="968">
        <v>0</v>
      </c>
      <c r="F131" s="969">
        <f t="shared" si="3"/>
        <v>0</v>
      </c>
      <c r="G131" s="346"/>
      <c r="H131" s="346"/>
      <c r="I131" s="346"/>
      <c r="J131" s="346"/>
      <c r="K131" s="346"/>
      <c r="L131" s="346"/>
      <c r="M131" s="346"/>
      <c r="N131" s="346"/>
      <c r="O131" s="346"/>
      <c r="P131" s="346"/>
      <c r="Q131" s="346"/>
    </row>
    <row r="132" spans="1:17" s="347" customFormat="1" ht="30" customHeight="1">
      <c r="A132" s="965" t="s">
        <v>720</v>
      </c>
      <c r="B132" s="780"/>
      <c r="C132" s="977"/>
      <c r="D132" s="968">
        <v>0</v>
      </c>
      <c r="E132" s="968">
        <v>0</v>
      </c>
      <c r="F132" s="969">
        <f t="shared" si="3"/>
        <v>0</v>
      </c>
      <c r="G132" s="346"/>
      <c r="H132" s="346"/>
      <c r="I132" s="346"/>
      <c r="J132" s="346"/>
      <c r="K132" s="346"/>
      <c r="L132" s="346"/>
      <c r="M132" s="346"/>
      <c r="N132" s="346"/>
      <c r="O132" s="346"/>
      <c r="P132" s="346"/>
      <c r="Q132" s="346"/>
    </row>
    <row r="133" spans="1:17" s="347" customFormat="1" ht="30" customHeight="1">
      <c r="A133" s="965" t="s">
        <v>721</v>
      </c>
      <c r="B133" s="780"/>
      <c r="C133" s="977"/>
      <c r="D133" s="968">
        <v>0</v>
      </c>
      <c r="E133" s="968">
        <v>0</v>
      </c>
      <c r="F133" s="969">
        <f t="shared" si="3"/>
        <v>0</v>
      </c>
      <c r="G133" s="346"/>
      <c r="H133" s="346"/>
      <c r="I133" s="346"/>
      <c r="J133" s="346"/>
      <c r="K133" s="346"/>
      <c r="L133" s="346"/>
      <c r="M133" s="346"/>
      <c r="N133" s="346"/>
      <c r="O133" s="346"/>
      <c r="P133" s="346"/>
      <c r="Q133" s="346"/>
    </row>
    <row r="134" spans="1:17" s="347" customFormat="1" ht="30" customHeight="1" thickBot="1">
      <c r="A134" s="970" t="s">
        <v>722</v>
      </c>
      <c r="B134" s="980"/>
      <c r="C134" s="981"/>
      <c r="D134" s="973">
        <v>0</v>
      </c>
      <c r="E134" s="973">
        <v>0</v>
      </c>
      <c r="F134" s="974">
        <f t="shared" si="3"/>
        <v>0</v>
      </c>
      <c r="G134" s="346"/>
      <c r="H134" s="346"/>
      <c r="I134" s="346"/>
      <c r="J134" s="346"/>
      <c r="K134" s="346"/>
      <c r="L134" s="346"/>
      <c r="M134" s="346"/>
      <c r="N134" s="346"/>
      <c r="O134" s="346"/>
      <c r="P134" s="346"/>
      <c r="Q134" s="346"/>
    </row>
    <row r="135" spans="1:17" ht="30" customHeight="1" thickBot="1">
      <c r="A135" s="1137" t="s">
        <v>723</v>
      </c>
      <c r="B135" s="1138"/>
      <c r="C135" s="340"/>
      <c r="D135" s="341">
        <f>SUM(D123:D134)</f>
        <v>5007692</v>
      </c>
      <c r="E135" s="342">
        <f>SUM(E123:E134)</f>
        <v>0</v>
      </c>
      <c r="F135" s="343">
        <f>SUM(F123:F134)</f>
        <v>5007692</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23" t="s">
        <v>724</v>
      </c>
      <c r="B137" s="1223"/>
      <c r="C137" s="1224"/>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1" customHeight="1">
      <c r="A138" s="331"/>
      <c r="B138" s="331"/>
      <c r="C138" s="332"/>
      <c r="D138" s="333"/>
      <c r="E138" s="333"/>
      <c r="F138" s="333"/>
      <c r="G138" s="330"/>
      <c r="H138" s="330"/>
      <c r="I138" s="330"/>
      <c r="J138" s="330"/>
      <c r="K138" s="330"/>
      <c r="L138" s="330"/>
      <c r="M138" s="330"/>
      <c r="N138" s="330"/>
      <c r="O138" s="330"/>
      <c r="P138" s="330"/>
      <c r="Q138" s="330"/>
    </row>
    <row r="139" spans="1:17" ht="26.1" customHeight="1" thickBot="1">
      <c r="A139" s="600" t="s">
        <v>725</v>
      </c>
      <c r="B139" s="316"/>
      <c r="C139" s="316"/>
      <c r="D139" s="335"/>
      <c r="E139" s="335"/>
      <c r="F139" s="336"/>
      <c r="G139" s="330"/>
      <c r="H139" s="330"/>
      <c r="I139" s="330"/>
      <c r="J139" s="330"/>
      <c r="K139" s="330"/>
      <c r="L139" s="330"/>
      <c r="M139" s="330"/>
      <c r="N139" s="330"/>
      <c r="O139" s="330"/>
      <c r="P139" s="330"/>
      <c r="Q139" s="330"/>
    </row>
    <row r="140" spans="1:17" ht="30" customHeight="1">
      <c r="A140" s="1129"/>
      <c r="B140" s="1130"/>
      <c r="C140" s="1130"/>
      <c r="D140" s="1130"/>
      <c r="E140" s="1130"/>
      <c r="F140" s="1131"/>
      <c r="G140" s="330"/>
      <c r="H140" s="330"/>
      <c r="I140" s="330"/>
      <c r="J140" s="330"/>
      <c r="K140" s="330"/>
      <c r="L140" s="330"/>
      <c r="M140" s="330"/>
      <c r="N140" s="330"/>
      <c r="O140" s="330"/>
      <c r="P140" s="330"/>
      <c r="Q140" s="330"/>
    </row>
    <row r="141" spans="1:17" ht="30" customHeight="1">
      <c r="A141" s="1132"/>
      <c r="B141" s="1059"/>
      <c r="C141" s="1059"/>
      <c r="D141" s="1059"/>
      <c r="E141" s="1059"/>
      <c r="F141" s="1133"/>
      <c r="G141" s="330"/>
      <c r="H141" s="330"/>
      <c r="I141" s="330"/>
      <c r="J141" s="330"/>
      <c r="K141" s="330"/>
      <c r="L141" s="330"/>
      <c r="M141" s="330"/>
      <c r="N141" s="330"/>
      <c r="O141" s="330"/>
      <c r="P141" s="330"/>
      <c r="Q141" s="330"/>
    </row>
    <row r="142" spans="1:17" ht="30" customHeight="1">
      <c r="A142" s="1132"/>
      <c r="B142" s="1059"/>
      <c r="C142" s="1059"/>
      <c r="D142" s="1059"/>
      <c r="E142" s="1059"/>
      <c r="F142" s="1133"/>
      <c r="G142" s="330"/>
      <c r="H142" s="330"/>
      <c r="I142" s="330"/>
      <c r="J142" s="330"/>
      <c r="K142" s="330"/>
      <c r="L142" s="330"/>
      <c r="M142" s="330"/>
      <c r="N142" s="330"/>
      <c r="O142" s="330"/>
      <c r="P142" s="330"/>
      <c r="Q142" s="330"/>
    </row>
    <row r="143" spans="1:17" ht="30" customHeight="1">
      <c r="A143" s="1132"/>
      <c r="B143" s="1059"/>
      <c r="C143" s="1059"/>
      <c r="D143" s="1059"/>
      <c r="E143" s="1059"/>
      <c r="F143" s="1133"/>
      <c r="G143" s="330"/>
      <c r="H143" s="330"/>
      <c r="I143" s="330"/>
      <c r="J143" s="330"/>
      <c r="K143" s="330"/>
      <c r="L143" s="330"/>
      <c r="M143" s="330"/>
      <c r="N143" s="330"/>
      <c r="O143" s="330"/>
      <c r="P143" s="330"/>
      <c r="Q143" s="330"/>
    </row>
    <row r="144" spans="1:17" ht="30" customHeight="1">
      <c r="A144" s="1132"/>
      <c r="B144" s="1059"/>
      <c r="C144" s="1059"/>
      <c r="D144" s="1059"/>
      <c r="E144" s="1059"/>
      <c r="F144" s="1133"/>
      <c r="G144" s="330"/>
      <c r="H144" s="330"/>
      <c r="I144" s="330"/>
      <c r="J144" s="330"/>
      <c r="K144" s="330"/>
      <c r="L144" s="330"/>
      <c r="M144" s="330"/>
      <c r="N144" s="330"/>
      <c r="O144" s="330"/>
      <c r="P144" s="330"/>
      <c r="Q144" s="330"/>
    </row>
    <row r="145" spans="1:17" ht="30" customHeight="1">
      <c r="A145" s="1132"/>
      <c r="B145" s="1059"/>
      <c r="C145" s="1059"/>
      <c r="D145" s="1059"/>
      <c r="E145" s="1059"/>
      <c r="F145" s="1133"/>
      <c r="G145" s="330"/>
      <c r="H145" s="330"/>
      <c r="I145" s="330"/>
      <c r="J145" s="330"/>
      <c r="K145" s="330"/>
      <c r="L145" s="330"/>
      <c r="M145" s="330"/>
      <c r="N145" s="330"/>
      <c r="O145" s="330"/>
      <c r="P145" s="330"/>
      <c r="Q145" s="330"/>
    </row>
    <row r="146" spans="1:17" ht="30" customHeight="1" thickBot="1">
      <c r="A146" s="1134"/>
      <c r="B146" s="1135"/>
      <c r="C146" s="1135"/>
      <c r="D146" s="1135"/>
      <c r="E146" s="1135"/>
      <c r="F146" s="1136"/>
      <c r="G146" s="330"/>
      <c r="H146" s="330"/>
      <c r="I146" s="330"/>
      <c r="J146" s="330"/>
      <c r="K146" s="330"/>
      <c r="L146" s="330"/>
      <c r="M146" s="330"/>
      <c r="N146" s="330"/>
      <c r="O146" s="330"/>
      <c r="P146" s="330"/>
      <c r="Q146" s="330"/>
    </row>
    <row r="147" spans="1:17" ht="30" customHeight="1">
      <c r="A147" s="597"/>
      <c r="B147" s="597"/>
      <c r="C147" s="597"/>
      <c r="D147" s="597"/>
      <c r="E147" s="597"/>
      <c r="F147" s="597"/>
      <c r="G147" s="330"/>
      <c r="H147" s="330"/>
      <c r="I147" s="330"/>
      <c r="J147" s="330"/>
      <c r="K147" s="330"/>
      <c r="L147" s="330"/>
      <c r="M147" s="330"/>
      <c r="N147" s="330"/>
      <c r="O147" s="330"/>
      <c r="P147" s="330"/>
      <c r="Q147" s="330"/>
    </row>
    <row r="148" spans="1:17" ht="27" customHeight="1" thickBot="1">
      <c r="A148" s="600" t="s">
        <v>726</v>
      </c>
      <c r="B148" s="598"/>
      <c r="C148" s="598"/>
      <c r="D148" s="335"/>
      <c r="E148" s="335"/>
      <c r="F148" s="336"/>
      <c r="G148" s="330"/>
      <c r="H148" s="330"/>
      <c r="I148" s="330"/>
      <c r="J148" s="330"/>
      <c r="K148" s="330"/>
      <c r="L148" s="330"/>
      <c r="M148" s="330"/>
      <c r="N148" s="330"/>
      <c r="O148" s="330"/>
      <c r="P148" s="330"/>
      <c r="Q148" s="330"/>
    </row>
    <row r="149" spans="1:17" ht="30" customHeight="1">
      <c r="A149" s="1129"/>
      <c r="B149" s="1130"/>
      <c r="C149" s="1130"/>
      <c r="D149" s="1130"/>
      <c r="E149" s="1130"/>
      <c r="F149" s="1131"/>
      <c r="G149" s="330"/>
      <c r="H149" s="330"/>
      <c r="I149" s="330"/>
      <c r="J149" s="330"/>
      <c r="K149" s="330"/>
      <c r="L149" s="330"/>
      <c r="M149" s="330"/>
      <c r="N149" s="330"/>
      <c r="O149" s="330"/>
      <c r="P149" s="330"/>
      <c r="Q149" s="330"/>
    </row>
    <row r="150" spans="1:17" ht="30" customHeight="1">
      <c r="A150" s="1132"/>
      <c r="B150" s="1059"/>
      <c r="C150" s="1059"/>
      <c r="D150" s="1059"/>
      <c r="E150" s="1059"/>
      <c r="F150" s="1133"/>
      <c r="G150" s="330"/>
      <c r="H150" s="330"/>
      <c r="I150" s="330"/>
      <c r="J150" s="330"/>
      <c r="K150" s="330"/>
      <c r="L150" s="330"/>
      <c r="M150" s="330"/>
      <c r="N150" s="330"/>
      <c r="O150" s="330"/>
      <c r="P150" s="330"/>
      <c r="Q150" s="330"/>
    </row>
    <row r="151" spans="1:17" ht="30" customHeight="1">
      <c r="A151" s="1132"/>
      <c r="B151" s="1059"/>
      <c r="C151" s="1059"/>
      <c r="D151" s="1059"/>
      <c r="E151" s="1059"/>
      <c r="F151" s="1133"/>
      <c r="G151" s="330"/>
      <c r="H151" s="330"/>
      <c r="I151" s="330"/>
      <c r="J151" s="330"/>
      <c r="K151" s="330"/>
      <c r="L151" s="330"/>
      <c r="M151" s="330"/>
      <c r="N151" s="330"/>
      <c r="O151" s="330"/>
      <c r="P151" s="330"/>
      <c r="Q151" s="330"/>
    </row>
    <row r="152" spans="1:17" ht="30" customHeight="1">
      <c r="A152" s="1132"/>
      <c r="B152" s="1059"/>
      <c r="C152" s="1059"/>
      <c r="D152" s="1059"/>
      <c r="E152" s="1059"/>
      <c r="F152" s="1133"/>
      <c r="G152" s="330"/>
      <c r="H152" s="330"/>
      <c r="I152" s="330"/>
      <c r="J152" s="330"/>
      <c r="K152" s="330"/>
      <c r="L152" s="330"/>
      <c r="M152" s="330"/>
      <c r="N152" s="330"/>
      <c r="O152" s="330"/>
      <c r="P152" s="330"/>
      <c r="Q152" s="330"/>
    </row>
    <row r="153" spans="1:17" ht="30" customHeight="1">
      <c r="A153" s="1132"/>
      <c r="B153" s="1059"/>
      <c r="C153" s="1059"/>
      <c r="D153" s="1059"/>
      <c r="E153" s="1059"/>
      <c r="F153" s="1133"/>
      <c r="G153" s="330"/>
      <c r="H153" s="330"/>
      <c r="I153" s="330"/>
      <c r="J153" s="330"/>
      <c r="K153" s="330"/>
      <c r="L153" s="330"/>
      <c r="M153" s="330"/>
      <c r="N153" s="330"/>
      <c r="O153" s="330"/>
      <c r="P153" s="330"/>
      <c r="Q153" s="330"/>
    </row>
    <row r="154" spans="1:17" ht="30" customHeight="1">
      <c r="A154" s="1132"/>
      <c r="B154" s="1059"/>
      <c r="C154" s="1059"/>
      <c r="D154" s="1059"/>
      <c r="E154" s="1059"/>
      <c r="F154" s="1133"/>
      <c r="G154" s="330"/>
      <c r="H154" s="330"/>
      <c r="I154" s="330"/>
      <c r="J154" s="330"/>
      <c r="K154" s="330"/>
      <c r="L154" s="330"/>
      <c r="M154" s="330"/>
      <c r="N154" s="330"/>
      <c r="O154" s="330"/>
      <c r="P154" s="330"/>
      <c r="Q154" s="330"/>
    </row>
    <row r="155" spans="1:17" ht="30" customHeight="1" thickBot="1">
      <c r="A155" s="1134"/>
      <c r="B155" s="1135"/>
      <c r="C155" s="1135"/>
      <c r="D155" s="1135"/>
      <c r="E155" s="1135"/>
      <c r="F155" s="1136"/>
      <c r="G155" s="330"/>
      <c r="H155" s="330"/>
      <c r="I155" s="330"/>
      <c r="J155" s="330"/>
      <c r="K155" s="330"/>
      <c r="L155" s="330"/>
      <c r="M155" s="330"/>
      <c r="N155" s="330"/>
      <c r="O155" s="330"/>
      <c r="P155" s="330"/>
      <c r="Q155" s="330"/>
    </row>
    <row r="156" spans="1:17" ht="25.35" customHeight="1">
      <c r="F156" s="338"/>
      <c r="G156" s="330"/>
      <c r="H156" s="330"/>
      <c r="I156" s="330"/>
      <c r="J156" s="330"/>
      <c r="K156" s="330"/>
      <c r="L156" s="330"/>
      <c r="M156" s="330"/>
      <c r="N156" s="330"/>
      <c r="O156" s="330"/>
      <c r="P156" s="330"/>
      <c r="Q156" s="330"/>
    </row>
    <row r="157" spans="1:17" ht="25.35" customHeight="1">
      <c r="F157" s="338"/>
      <c r="G157" s="330"/>
      <c r="H157" s="330"/>
      <c r="I157" s="330"/>
      <c r="J157" s="330"/>
      <c r="K157" s="330"/>
      <c r="L157" s="330"/>
      <c r="M157" s="330"/>
      <c r="N157" s="330"/>
      <c r="O157" s="330"/>
      <c r="P157" s="330"/>
      <c r="Q157" s="330"/>
    </row>
    <row r="158" spans="1:17" ht="25.35" customHeight="1">
      <c r="F158" s="338"/>
      <c r="G158" s="330"/>
      <c r="H158" s="330"/>
      <c r="I158" s="330"/>
      <c r="J158" s="330"/>
      <c r="K158" s="330"/>
      <c r="L158" s="330"/>
      <c r="M158" s="330"/>
      <c r="N158" s="330"/>
      <c r="O158" s="330"/>
      <c r="P158" s="330"/>
      <c r="Q158" s="330"/>
    </row>
    <row r="159" spans="1:17" ht="25.35" customHeight="1">
      <c r="F159" s="338"/>
      <c r="G159" s="330"/>
      <c r="H159" s="330"/>
      <c r="I159" s="330"/>
      <c r="J159" s="330"/>
      <c r="K159" s="330"/>
      <c r="L159" s="330"/>
      <c r="M159" s="330"/>
      <c r="N159" s="330"/>
      <c r="O159" s="330"/>
      <c r="P159" s="330"/>
      <c r="Q159" s="330"/>
    </row>
    <row r="160" spans="1:17" ht="25.35" customHeight="1">
      <c r="F160" s="338"/>
      <c r="G160" s="330"/>
      <c r="H160" s="330"/>
      <c r="I160" s="330"/>
      <c r="J160" s="330"/>
      <c r="K160" s="330"/>
      <c r="L160" s="330"/>
      <c r="M160" s="330"/>
      <c r="N160" s="330"/>
      <c r="O160" s="330"/>
      <c r="P160" s="330"/>
      <c r="Q160" s="330"/>
    </row>
    <row r="161" spans="5:17" ht="25.35" customHeight="1">
      <c r="E161" s="339"/>
      <c r="F161" s="338"/>
      <c r="G161" s="330"/>
      <c r="H161" s="330"/>
      <c r="I161" s="330"/>
      <c r="J161" s="330"/>
      <c r="K161" s="330"/>
      <c r="L161" s="330"/>
      <c r="M161" s="330"/>
      <c r="N161" s="330"/>
      <c r="O161" s="330"/>
      <c r="P161" s="330"/>
      <c r="Q161" s="330"/>
    </row>
    <row r="162" spans="5:17" ht="25.35" customHeight="1">
      <c r="E162" s="339"/>
      <c r="F162" s="338"/>
      <c r="G162" s="330"/>
      <c r="H162" s="330"/>
      <c r="I162" s="330"/>
      <c r="J162" s="330"/>
      <c r="K162" s="330"/>
      <c r="L162" s="330"/>
      <c r="M162" s="330"/>
      <c r="N162" s="330"/>
      <c r="O162" s="330"/>
      <c r="P162" s="330"/>
      <c r="Q162" s="330"/>
    </row>
    <row r="163" spans="5:17" ht="25.35" customHeight="1">
      <c r="E163" s="339"/>
      <c r="F163" s="338"/>
      <c r="G163" s="330"/>
      <c r="H163" s="330"/>
      <c r="I163" s="330"/>
      <c r="J163" s="330"/>
      <c r="K163" s="330"/>
      <c r="L163" s="330"/>
      <c r="M163" s="330"/>
      <c r="N163" s="330"/>
      <c r="O163" s="330"/>
      <c r="P163" s="330"/>
      <c r="Q163" s="330"/>
    </row>
    <row r="164" spans="5:17" ht="25.35" customHeight="1">
      <c r="F164" s="338"/>
      <c r="G164" s="330"/>
      <c r="H164" s="330"/>
      <c r="I164" s="330"/>
      <c r="J164" s="330"/>
      <c r="K164" s="330"/>
      <c r="L164" s="330"/>
      <c r="M164" s="330"/>
      <c r="N164" s="330"/>
      <c r="O164" s="330"/>
      <c r="P164" s="330"/>
      <c r="Q164" s="330"/>
    </row>
    <row r="165" spans="5:17" ht="25.35" customHeight="1">
      <c r="F165" s="338"/>
      <c r="G165" s="330"/>
      <c r="H165" s="330"/>
      <c r="I165" s="330"/>
      <c r="J165" s="330"/>
      <c r="K165" s="330"/>
      <c r="L165" s="330"/>
      <c r="M165" s="330"/>
      <c r="N165" s="330"/>
      <c r="O165" s="330"/>
      <c r="P165" s="330"/>
      <c r="Q165" s="330"/>
    </row>
    <row r="166" spans="5:17" ht="25.35" customHeight="1">
      <c r="F166" s="338"/>
      <c r="G166" s="330"/>
      <c r="H166" s="330"/>
      <c r="I166" s="330"/>
      <c r="J166" s="330"/>
      <c r="K166" s="330"/>
      <c r="L166" s="330"/>
      <c r="M166" s="330"/>
      <c r="N166" s="330"/>
      <c r="O166" s="330"/>
      <c r="P166" s="330"/>
      <c r="Q166" s="330"/>
    </row>
    <row r="167" spans="5:17" ht="25.35" customHeight="1">
      <c r="F167" s="338"/>
      <c r="G167" s="330"/>
      <c r="H167" s="330"/>
      <c r="I167" s="330"/>
      <c r="J167" s="330"/>
      <c r="K167" s="330"/>
      <c r="L167" s="330"/>
      <c r="M167" s="330"/>
      <c r="N167" s="330"/>
      <c r="O167" s="330"/>
      <c r="P167" s="330"/>
      <c r="Q167" s="330"/>
    </row>
    <row r="168" spans="5:17" ht="25.35" customHeight="1">
      <c r="F168" s="338"/>
      <c r="G168" s="330"/>
      <c r="H168" s="330"/>
      <c r="I168" s="330"/>
      <c r="J168" s="330"/>
      <c r="K168" s="330"/>
      <c r="L168" s="330"/>
      <c r="M168" s="330"/>
      <c r="N168" s="330"/>
      <c r="O168" s="330"/>
      <c r="P168" s="330"/>
      <c r="Q168" s="330"/>
    </row>
    <row r="169" spans="5:17" ht="25.35" customHeight="1">
      <c r="F169" s="338"/>
      <c r="G169" s="330"/>
      <c r="H169" s="330"/>
      <c r="I169" s="330"/>
      <c r="J169" s="330"/>
      <c r="K169" s="330"/>
      <c r="L169" s="330"/>
      <c r="M169" s="330"/>
      <c r="N169" s="330"/>
      <c r="O169" s="330"/>
      <c r="P169" s="330"/>
      <c r="Q169" s="330"/>
    </row>
    <row r="170" spans="5:17" ht="25.35" customHeight="1">
      <c r="F170" s="338"/>
      <c r="G170" s="330"/>
      <c r="H170" s="330"/>
      <c r="I170" s="330"/>
      <c r="J170" s="330"/>
      <c r="K170" s="330"/>
      <c r="L170" s="330"/>
      <c r="M170" s="330"/>
      <c r="N170" s="330"/>
      <c r="O170" s="330"/>
      <c r="P170" s="330"/>
      <c r="Q170" s="330"/>
    </row>
    <row r="171" spans="5:17" ht="25.35" customHeight="1">
      <c r="F171" s="338"/>
      <c r="G171" s="330"/>
      <c r="H171" s="330"/>
      <c r="I171" s="330"/>
      <c r="J171" s="330"/>
      <c r="K171" s="330"/>
      <c r="L171" s="330"/>
      <c r="M171" s="330"/>
      <c r="N171" s="330"/>
      <c r="O171" s="330"/>
      <c r="P171" s="330"/>
      <c r="Q171" s="330"/>
    </row>
    <row r="172" spans="5:17" ht="25.35" customHeight="1">
      <c r="F172" s="338"/>
      <c r="G172" s="330"/>
      <c r="H172" s="330"/>
      <c r="I172" s="330"/>
      <c r="J172" s="330"/>
      <c r="K172" s="330"/>
      <c r="L172" s="330"/>
      <c r="M172" s="330"/>
      <c r="N172" s="330"/>
      <c r="O172" s="330"/>
      <c r="P172" s="330"/>
      <c r="Q172" s="330"/>
    </row>
    <row r="173" spans="5:17" ht="25.35" customHeight="1">
      <c r="F173" s="338"/>
      <c r="G173" s="330"/>
      <c r="H173" s="330"/>
      <c r="I173" s="330"/>
      <c r="J173" s="330"/>
      <c r="K173" s="330"/>
      <c r="L173" s="330"/>
      <c r="M173" s="330"/>
      <c r="N173" s="330"/>
      <c r="O173" s="330"/>
      <c r="P173" s="330"/>
      <c r="Q173" s="330"/>
    </row>
    <row r="174" spans="5:17" ht="25.35" customHeight="1">
      <c r="F174" s="338"/>
      <c r="G174" s="330"/>
      <c r="H174" s="330"/>
      <c r="I174" s="330"/>
      <c r="J174" s="330"/>
      <c r="K174" s="330"/>
      <c r="L174" s="330"/>
      <c r="M174" s="330"/>
      <c r="N174" s="330"/>
      <c r="O174" s="330"/>
      <c r="P174" s="330"/>
      <c r="Q174" s="330"/>
    </row>
    <row r="175" spans="5:17" ht="25.35" customHeight="1">
      <c r="F175" s="338"/>
      <c r="G175" s="330"/>
      <c r="H175" s="330"/>
      <c r="I175" s="330"/>
      <c r="J175" s="330"/>
      <c r="K175" s="330"/>
      <c r="L175" s="330"/>
      <c r="M175" s="330"/>
      <c r="N175" s="330"/>
      <c r="O175" s="330"/>
      <c r="P175" s="330"/>
      <c r="Q175" s="330"/>
    </row>
    <row r="176" spans="5:17" ht="25.35" customHeight="1">
      <c r="F176" s="338"/>
      <c r="G176" s="330"/>
      <c r="H176" s="330"/>
      <c r="I176" s="330"/>
      <c r="J176" s="330"/>
      <c r="K176" s="330"/>
      <c r="L176" s="330"/>
      <c r="M176" s="330"/>
      <c r="N176" s="330"/>
      <c r="O176" s="330"/>
      <c r="P176" s="330"/>
      <c r="Q176" s="330"/>
    </row>
    <row r="177" spans="6:17" ht="25.35" customHeight="1">
      <c r="F177" s="338"/>
      <c r="G177" s="330"/>
      <c r="H177" s="330"/>
      <c r="I177" s="330"/>
      <c r="J177" s="330"/>
      <c r="K177" s="330"/>
      <c r="L177" s="330"/>
      <c r="M177" s="330"/>
      <c r="N177" s="330"/>
      <c r="O177" s="330"/>
      <c r="P177" s="330"/>
      <c r="Q177" s="330"/>
    </row>
    <row r="178" spans="6:17" ht="25.35" customHeight="1">
      <c r="F178" s="338"/>
      <c r="G178" s="330"/>
      <c r="H178" s="330"/>
      <c r="I178" s="330"/>
      <c r="J178" s="330"/>
      <c r="K178" s="330"/>
      <c r="L178" s="330"/>
      <c r="M178" s="330"/>
      <c r="N178" s="330"/>
      <c r="O178" s="330"/>
      <c r="P178" s="330"/>
      <c r="Q178" s="330"/>
    </row>
    <row r="179" spans="6:17" ht="25.35" customHeight="1">
      <c r="F179" s="338"/>
      <c r="G179" s="330"/>
      <c r="H179" s="330"/>
      <c r="I179" s="330"/>
      <c r="J179" s="330"/>
      <c r="K179" s="330"/>
      <c r="L179" s="330"/>
      <c r="M179" s="330"/>
      <c r="N179" s="330"/>
      <c r="O179" s="330"/>
      <c r="P179" s="330"/>
      <c r="Q179" s="330"/>
    </row>
    <row r="180" spans="6:17" ht="25.35" customHeight="1">
      <c r="F180" s="338"/>
      <c r="G180" s="330"/>
      <c r="H180" s="330"/>
      <c r="I180" s="330"/>
      <c r="J180" s="330"/>
      <c r="K180" s="330"/>
      <c r="L180" s="330"/>
      <c r="M180" s="330"/>
      <c r="N180" s="330"/>
      <c r="O180" s="330"/>
      <c r="P180" s="330"/>
      <c r="Q180" s="330"/>
    </row>
    <row r="181" spans="6:17" ht="25.35" customHeight="1">
      <c r="F181" s="338"/>
      <c r="G181" s="330"/>
      <c r="H181" s="330"/>
      <c r="I181" s="330"/>
      <c r="J181" s="330"/>
      <c r="K181" s="330"/>
      <c r="L181" s="330"/>
      <c r="M181" s="330"/>
      <c r="N181" s="330"/>
      <c r="O181" s="330"/>
      <c r="P181" s="330"/>
      <c r="Q181" s="330"/>
    </row>
    <row r="182" spans="6:17" ht="25.35" customHeight="1">
      <c r="F182" s="338"/>
      <c r="G182" s="330"/>
      <c r="H182" s="330"/>
      <c r="I182" s="330"/>
      <c r="J182" s="330"/>
      <c r="K182" s="330"/>
      <c r="L182" s="330"/>
      <c r="M182" s="330"/>
      <c r="N182" s="330"/>
      <c r="O182" s="330"/>
      <c r="P182" s="330"/>
      <c r="Q182" s="330"/>
    </row>
    <row r="183" spans="6:17" ht="25.35" customHeight="1">
      <c r="F183" s="338"/>
      <c r="G183" s="330"/>
      <c r="H183" s="330"/>
      <c r="I183" s="330"/>
      <c r="J183" s="330"/>
      <c r="K183" s="330"/>
      <c r="L183" s="330"/>
      <c r="M183" s="330"/>
      <c r="N183" s="330"/>
      <c r="O183" s="330"/>
      <c r="P183" s="330"/>
      <c r="Q183" s="330"/>
    </row>
    <row r="184" spans="6:17" ht="25.35" customHeight="1">
      <c r="F184" s="338"/>
      <c r="G184" s="330"/>
      <c r="H184" s="330"/>
      <c r="I184" s="330"/>
      <c r="J184" s="330"/>
      <c r="K184" s="330"/>
      <c r="L184" s="330"/>
      <c r="M184" s="330"/>
      <c r="N184" s="330"/>
      <c r="O184" s="330"/>
      <c r="P184" s="330"/>
      <c r="Q184" s="330"/>
    </row>
    <row r="185" spans="6:17" ht="25.35" customHeight="1">
      <c r="F185" s="338"/>
      <c r="G185" s="330"/>
      <c r="H185" s="330"/>
      <c r="I185" s="330"/>
      <c r="J185" s="330"/>
      <c r="K185" s="330"/>
      <c r="L185" s="330"/>
      <c r="M185" s="330"/>
      <c r="N185" s="330"/>
      <c r="O185" s="330"/>
      <c r="P185" s="330"/>
      <c r="Q185" s="330"/>
    </row>
    <row r="186" spans="6:17" ht="25.35" customHeight="1">
      <c r="F186" s="338"/>
      <c r="G186" s="330"/>
      <c r="H186" s="330"/>
      <c r="I186" s="330"/>
      <c r="J186" s="330"/>
      <c r="K186" s="330"/>
      <c r="L186" s="330"/>
      <c r="M186" s="330"/>
      <c r="N186" s="330"/>
      <c r="O186" s="330"/>
      <c r="P186" s="330"/>
      <c r="Q186" s="330"/>
    </row>
    <row r="187" spans="6:17" ht="25.35" customHeight="1">
      <c r="F187" s="338"/>
      <c r="G187" s="330"/>
      <c r="H187" s="330"/>
      <c r="I187" s="330"/>
      <c r="J187" s="330"/>
      <c r="K187" s="330"/>
      <c r="L187" s="330"/>
      <c r="M187" s="330"/>
      <c r="N187" s="330"/>
      <c r="O187" s="330"/>
      <c r="P187" s="330"/>
      <c r="Q187" s="330"/>
    </row>
    <row r="188" spans="6:17" ht="25.35" customHeight="1">
      <c r="F188" s="338"/>
      <c r="G188" s="330"/>
      <c r="H188" s="330"/>
      <c r="I188" s="330"/>
      <c r="J188" s="330"/>
      <c r="K188" s="330"/>
      <c r="L188" s="330"/>
      <c r="M188" s="330"/>
      <c r="N188" s="330"/>
      <c r="O188" s="330"/>
      <c r="P188" s="330"/>
      <c r="Q188" s="330"/>
    </row>
    <row r="189" spans="6:17" ht="25.35" customHeight="1">
      <c r="F189" s="338"/>
      <c r="G189" s="330"/>
      <c r="H189" s="330"/>
      <c r="I189" s="330"/>
      <c r="J189" s="330"/>
      <c r="K189" s="330"/>
      <c r="L189" s="330"/>
      <c r="M189" s="330"/>
      <c r="N189" s="330"/>
      <c r="O189" s="330"/>
      <c r="P189" s="330"/>
      <c r="Q189" s="330"/>
    </row>
    <row r="190" spans="6:17" ht="25.35" customHeight="1">
      <c r="F190" s="338"/>
      <c r="G190" s="330"/>
      <c r="H190" s="330"/>
      <c r="I190" s="330"/>
      <c r="J190" s="330"/>
      <c r="K190" s="330"/>
      <c r="L190" s="330"/>
      <c r="M190" s="330"/>
      <c r="N190" s="330"/>
      <c r="O190" s="330"/>
      <c r="P190" s="330"/>
      <c r="Q190" s="330"/>
    </row>
    <row r="191" spans="6:17" ht="25.35" customHeight="1">
      <c r="F191" s="338"/>
      <c r="G191" s="330"/>
      <c r="H191" s="330"/>
      <c r="I191" s="330"/>
      <c r="J191" s="330"/>
      <c r="K191" s="330"/>
      <c r="L191" s="330"/>
      <c r="M191" s="330"/>
      <c r="N191" s="330"/>
      <c r="O191" s="330"/>
      <c r="P191" s="330"/>
      <c r="Q191" s="330"/>
    </row>
    <row r="192" spans="6:17" ht="25.35" customHeight="1">
      <c r="F192" s="338"/>
      <c r="G192" s="330"/>
      <c r="H192" s="330"/>
      <c r="I192" s="330"/>
      <c r="J192" s="330"/>
      <c r="K192" s="330"/>
      <c r="L192" s="330"/>
      <c r="M192" s="330"/>
      <c r="N192" s="330"/>
      <c r="O192" s="330"/>
      <c r="P192" s="330"/>
      <c r="Q192" s="330"/>
    </row>
    <row r="193" spans="6:17" ht="25.35" customHeight="1">
      <c r="F193" s="338"/>
      <c r="G193" s="330"/>
      <c r="H193" s="330"/>
      <c r="I193" s="330"/>
      <c r="J193" s="330"/>
      <c r="K193" s="330"/>
      <c r="L193" s="330"/>
      <c r="M193" s="330"/>
      <c r="N193" s="330"/>
      <c r="O193" s="330"/>
      <c r="P193" s="330"/>
      <c r="Q193" s="330"/>
    </row>
    <row r="194" spans="6:17" ht="25.35" customHeight="1">
      <c r="F194" s="338"/>
      <c r="G194" s="330"/>
      <c r="H194" s="330"/>
      <c r="I194" s="330"/>
      <c r="J194" s="330"/>
      <c r="K194" s="330"/>
      <c r="L194" s="330"/>
      <c r="M194" s="330"/>
      <c r="N194" s="330"/>
      <c r="O194" s="330"/>
      <c r="P194" s="330"/>
      <c r="Q194" s="330"/>
    </row>
    <row r="195" spans="6:17" ht="25.35" customHeight="1">
      <c r="F195" s="338"/>
      <c r="G195" s="330"/>
      <c r="H195" s="330"/>
      <c r="I195" s="330"/>
      <c r="J195" s="330"/>
      <c r="K195" s="330"/>
      <c r="L195" s="330"/>
      <c r="M195" s="330"/>
      <c r="N195" s="330"/>
      <c r="O195" s="330"/>
      <c r="P195" s="330"/>
      <c r="Q195" s="330"/>
    </row>
    <row r="196" spans="6:17" ht="25.35" customHeight="1">
      <c r="F196" s="338"/>
      <c r="G196" s="330"/>
      <c r="H196" s="330"/>
      <c r="I196" s="330"/>
      <c r="J196" s="330"/>
      <c r="K196" s="330"/>
      <c r="L196" s="330"/>
      <c r="M196" s="330"/>
      <c r="N196" s="330"/>
      <c r="O196" s="330"/>
      <c r="P196" s="330"/>
      <c r="Q196" s="330"/>
    </row>
    <row r="197" spans="6:17" ht="25.35" customHeight="1">
      <c r="F197" s="338"/>
      <c r="G197" s="330"/>
      <c r="H197" s="330"/>
      <c r="I197" s="330"/>
      <c r="J197" s="330"/>
      <c r="K197" s="330"/>
      <c r="L197" s="330"/>
      <c r="M197" s="330"/>
      <c r="N197" s="330"/>
      <c r="O197" s="330"/>
      <c r="P197" s="330"/>
      <c r="Q197" s="330"/>
    </row>
    <row r="198" spans="6:17" ht="25.35" customHeight="1">
      <c r="F198" s="338"/>
      <c r="G198" s="330"/>
      <c r="H198" s="330"/>
      <c r="I198" s="330"/>
      <c r="J198" s="330"/>
      <c r="K198" s="330"/>
      <c r="L198" s="330"/>
      <c r="M198" s="330"/>
      <c r="N198" s="330"/>
      <c r="O198" s="330"/>
      <c r="P198" s="330"/>
      <c r="Q198" s="330"/>
    </row>
    <row r="199" spans="6:17" ht="25.35" customHeight="1">
      <c r="F199" s="338"/>
      <c r="G199" s="330"/>
      <c r="H199" s="330"/>
      <c r="I199" s="330"/>
      <c r="J199" s="330"/>
      <c r="K199" s="330"/>
      <c r="L199" s="330"/>
      <c r="M199" s="330"/>
      <c r="N199" s="330"/>
      <c r="O199" s="330"/>
      <c r="P199" s="330"/>
      <c r="Q199" s="330"/>
    </row>
    <row r="200" spans="6:17" ht="25.35" customHeight="1">
      <c r="F200" s="338"/>
      <c r="G200" s="330"/>
      <c r="H200" s="330"/>
      <c r="I200" s="330"/>
      <c r="J200" s="330"/>
      <c r="K200" s="330"/>
      <c r="L200" s="330"/>
      <c r="M200" s="330"/>
      <c r="N200" s="330"/>
      <c r="O200" s="330"/>
      <c r="P200" s="330"/>
      <c r="Q200" s="330"/>
    </row>
    <row r="201" spans="6:17" ht="25.35" customHeight="1">
      <c r="F201" s="338"/>
      <c r="G201" s="330"/>
      <c r="H201" s="330"/>
      <c r="I201" s="330"/>
      <c r="J201" s="330"/>
      <c r="K201" s="330"/>
      <c r="L201" s="330"/>
      <c r="M201" s="330"/>
      <c r="N201" s="330"/>
      <c r="O201" s="330"/>
      <c r="P201" s="330"/>
      <c r="Q201" s="330"/>
    </row>
    <row r="202" spans="6:17" ht="25.35" customHeight="1">
      <c r="F202" s="338"/>
      <c r="G202" s="330"/>
      <c r="H202" s="330"/>
      <c r="I202" s="330"/>
      <c r="J202" s="330"/>
      <c r="K202" s="330"/>
      <c r="L202" s="330"/>
      <c r="M202" s="330"/>
      <c r="N202" s="330"/>
      <c r="O202" s="330"/>
      <c r="P202" s="330"/>
      <c r="Q202" s="330"/>
    </row>
    <row r="203" spans="6:17" ht="25.35" customHeight="1">
      <c r="F203" s="338"/>
      <c r="G203" s="330"/>
      <c r="H203" s="330"/>
      <c r="I203" s="330"/>
      <c r="J203" s="330"/>
      <c r="K203" s="330"/>
      <c r="L203" s="330"/>
      <c r="M203" s="330"/>
      <c r="N203" s="330"/>
      <c r="O203" s="330"/>
      <c r="P203" s="330"/>
      <c r="Q203" s="330"/>
    </row>
    <row r="204" spans="6:17" ht="25.35" customHeight="1">
      <c r="F204" s="338"/>
      <c r="G204" s="330"/>
      <c r="H204" s="330"/>
      <c r="I204" s="330"/>
      <c r="J204" s="330"/>
      <c r="K204" s="330"/>
      <c r="L204" s="330"/>
      <c r="M204" s="330"/>
      <c r="N204" s="330"/>
      <c r="O204" s="330"/>
      <c r="P204" s="330"/>
      <c r="Q204" s="330"/>
    </row>
    <row r="205" spans="6:17" ht="25.35" customHeight="1">
      <c r="F205" s="338"/>
      <c r="G205" s="330"/>
      <c r="H205" s="330"/>
      <c r="I205" s="330"/>
      <c r="J205" s="330"/>
      <c r="K205" s="330"/>
      <c r="L205" s="330"/>
      <c r="M205" s="330"/>
      <c r="N205" s="330"/>
      <c r="O205" s="330"/>
      <c r="P205" s="330"/>
      <c r="Q205" s="330"/>
    </row>
    <row r="206" spans="6:17" ht="25.35" customHeight="1">
      <c r="F206" s="338"/>
      <c r="G206" s="330"/>
      <c r="H206" s="330"/>
      <c r="I206" s="330"/>
      <c r="J206" s="330"/>
      <c r="K206" s="330"/>
      <c r="L206" s="330"/>
      <c r="M206" s="330"/>
      <c r="N206" s="330"/>
      <c r="O206" s="330"/>
      <c r="P206" s="330"/>
      <c r="Q206" s="330"/>
    </row>
    <row r="207" spans="6:17" ht="25.35" customHeight="1">
      <c r="F207" s="338"/>
      <c r="G207" s="330"/>
      <c r="H207" s="330"/>
      <c r="I207" s="330"/>
      <c r="J207" s="330"/>
      <c r="K207" s="330"/>
      <c r="L207" s="330"/>
      <c r="M207" s="330"/>
      <c r="N207" s="330"/>
      <c r="O207" s="330"/>
      <c r="P207" s="330"/>
      <c r="Q207" s="330"/>
    </row>
    <row r="208" spans="6:17" ht="25.35" customHeight="1">
      <c r="F208" s="338"/>
      <c r="G208" s="330"/>
      <c r="H208" s="330"/>
      <c r="I208" s="330"/>
      <c r="J208" s="330"/>
      <c r="K208" s="330"/>
      <c r="L208" s="330"/>
      <c r="M208" s="330"/>
      <c r="N208" s="330"/>
      <c r="O208" s="330"/>
      <c r="P208" s="330"/>
      <c r="Q208" s="330"/>
    </row>
    <row r="209" spans="6:17" ht="25.35" customHeight="1">
      <c r="F209" s="338"/>
      <c r="G209" s="330"/>
      <c r="H209" s="330"/>
      <c r="I209" s="330"/>
      <c r="J209" s="330"/>
      <c r="K209" s="330"/>
      <c r="L209" s="330"/>
      <c r="M209" s="330"/>
      <c r="N209" s="330"/>
      <c r="O209" s="330"/>
      <c r="P209" s="330"/>
      <c r="Q209" s="330"/>
    </row>
    <row r="210" spans="6:17" ht="25.35" customHeight="1">
      <c r="F210" s="338"/>
      <c r="G210" s="330"/>
      <c r="H210" s="330"/>
      <c r="I210" s="330"/>
      <c r="J210" s="330"/>
      <c r="K210" s="330"/>
      <c r="L210" s="330"/>
      <c r="M210" s="330"/>
      <c r="N210" s="330"/>
      <c r="O210" s="330"/>
      <c r="P210" s="330"/>
      <c r="Q210" s="330"/>
    </row>
    <row r="211" spans="6:17" ht="25.35" customHeight="1">
      <c r="F211" s="338"/>
      <c r="G211" s="330"/>
      <c r="H211" s="330"/>
      <c r="I211" s="330"/>
      <c r="J211" s="330"/>
      <c r="K211" s="330"/>
      <c r="L211" s="330"/>
      <c r="M211" s="330"/>
      <c r="N211" s="330"/>
      <c r="O211" s="330"/>
      <c r="P211" s="330"/>
      <c r="Q211" s="330"/>
    </row>
    <row r="212" spans="6:17" ht="25.35" customHeight="1">
      <c r="F212" s="338"/>
      <c r="G212" s="330"/>
      <c r="H212" s="330"/>
      <c r="I212" s="330"/>
      <c r="J212" s="330"/>
      <c r="K212" s="330"/>
      <c r="L212" s="330"/>
      <c r="M212" s="330"/>
      <c r="N212" s="330"/>
      <c r="O212" s="330"/>
      <c r="P212" s="330"/>
      <c r="Q212" s="330"/>
    </row>
    <row r="213" spans="6:17" ht="25.35" customHeight="1">
      <c r="F213" s="338"/>
      <c r="G213" s="330"/>
      <c r="H213" s="330"/>
      <c r="I213" s="330"/>
      <c r="J213" s="330"/>
      <c r="K213" s="330"/>
      <c r="L213" s="330"/>
      <c r="M213" s="330"/>
      <c r="N213" s="330"/>
      <c r="O213" s="330"/>
      <c r="P213" s="330"/>
      <c r="Q213" s="330"/>
    </row>
    <row r="214" spans="6:17" ht="25.35" customHeight="1">
      <c r="F214" s="338"/>
      <c r="G214" s="330"/>
      <c r="H214" s="330"/>
      <c r="I214" s="330"/>
      <c r="J214" s="330"/>
      <c r="K214" s="330"/>
      <c r="L214" s="330"/>
      <c r="M214" s="330"/>
      <c r="N214" s="330"/>
      <c r="O214" s="330"/>
      <c r="P214" s="330"/>
      <c r="Q214" s="330"/>
    </row>
    <row r="215" spans="6:17" ht="25.35" customHeight="1">
      <c r="F215" s="338"/>
      <c r="G215" s="330"/>
      <c r="H215" s="330"/>
      <c r="I215" s="330"/>
      <c r="J215" s="330"/>
      <c r="K215" s="330"/>
      <c r="L215" s="330"/>
      <c r="M215" s="330"/>
      <c r="N215" s="330"/>
      <c r="O215" s="330"/>
      <c r="P215" s="330"/>
      <c r="Q215" s="330"/>
    </row>
    <row r="216" spans="6:17" ht="25.35" customHeight="1">
      <c r="F216" s="338"/>
      <c r="G216" s="330"/>
      <c r="H216" s="330"/>
      <c r="I216" s="330"/>
      <c r="J216" s="330"/>
      <c r="K216" s="330"/>
      <c r="L216" s="330"/>
      <c r="M216" s="330"/>
      <c r="N216" s="330"/>
      <c r="O216" s="330"/>
      <c r="P216" s="330"/>
      <c r="Q216" s="330"/>
    </row>
    <row r="217" spans="6:17" ht="25.35" customHeight="1">
      <c r="F217" s="338"/>
      <c r="G217" s="330"/>
      <c r="H217" s="330"/>
      <c r="I217" s="330"/>
      <c r="J217" s="330"/>
      <c r="K217" s="330"/>
      <c r="L217" s="330"/>
      <c r="M217" s="330"/>
      <c r="N217" s="330"/>
      <c r="O217" s="330"/>
      <c r="P217" s="330"/>
      <c r="Q217" s="330"/>
    </row>
    <row r="218" spans="6:17" ht="25.35" customHeight="1">
      <c r="F218" s="338"/>
      <c r="G218" s="330"/>
      <c r="H218" s="330"/>
      <c r="I218" s="330"/>
      <c r="J218" s="330"/>
      <c r="K218" s="330"/>
      <c r="L218" s="330"/>
      <c r="M218" s="330"/>
      <c r="N218" s="330"/>
      <c r="O218" s="330"/>
      <c r="P218" s="330"/>
      <c r="Q218" s="330"/>
    </row>
    <row r="219" spans="6:17" ht="25.35" customHeight="1">
      <c r="F219" s="338"/>
      <c r="G219" s="330"/>
      <c r="H219" s="330"/>
      <c r="I219" s="330"/>
      <c r="J219" s="330"/>
      <c r="K219" s="330"/>
      <c r="L219" s="330"/>
      <c r="M219" s="330"/>
      <c r="N219" s="330"/>
      <c r="O219" s="330"/>
      <c r="P219" s="330"/>
      <c r="Q219" s="330"/>
    </row>
    <row r="220" spans="6:17" ht="25.35" customHeight="1">
      <c r="F220" s="338"/>
      <c r="G220" s="330"/>
      <c r="H220" s="330"/>
      <c r="I220" s="330"/>
      <c r="J220" s="330"/>
      <c r="K220" s="330"/>
      <c r="L220" s="330"/>
      <c r="M220" s="330"/>
      <c r="N220" s="330"/>
      <c r="O220" s="330"/>
      <c r="P220" s="330"/>
      <c r="Q220" s="330"/>
    </row>
    <row r="221" spans="6:17" ht="25.35" customHeight="1">
      <c r="F221" s="338"/>
      <c r="G221" s="330"/>
      <c r="H221" s="330"/>
      <c r="I221" s="330"/>
      <c r="J221" s="330"/>
      <c r="K221" s="330"/>
      <c r="L221" s="330"/>
      <c r="M221" s="330"/>
      <c r="N221" s="330"/>
      <c r="O221" s="330"/>
      <c r="P221" s="330"/>
      <c r="Q221" s="330"/>
    </row>
    <row r="222" spans="6:17" ht="25.35" customHeight="1">
      <c r="F222" s="338"/>
      <c r="G222" s="330"/>
      <c r="H222" s="330"/>
      <c r="I222" s="330"/>
      <c r="J222" s="330"/>
      <c r="K222" s="330"/>
      <c r="L222" s="330"/>
      <c r="M222" s="330"/>
      <c r="N222" s="330"/>
      <c r="O222" s="330"/>
      <c r="P222" s="330"/>
      <c r="Q222" s="330"/>
    </row>
    <row r="223" spans="6:17" ht="25.35" customHeight="1">
      <c r="F223" s="338"/>
      <c r="G223" s="330"/>
      <c r="H223" s="330"/>
      <c r="I223" s="330"/>
      <c r="J223" s="330"/>
      <c r="K223" s="330"/>
      <c r="L223" s="330"/>
      <c r="M223" s="330"/>
      <c r="N223" s="330"/>
      <c r="O223" s="330"/>
      <c r="P223" s="330"/>
      <c r="Q223" s="330"/>
    </row>
    <row r="224" spans="6:17" ht="25.35" customHeight="1">
      <c r="F224" s="338"/>
      <c r="G224" s="330"/>
      <c r="H224" s="330"/>
      <c r="I224" s="330"/>
      <c r="J224" s="330"/>
      <c r="K224" s="330"/>
      <c r="L224" s="330"/>
      <c r="M224" s="330"/>
      <c r="N224" s="330"/>
      <c r="O224" s="330"/>
      <c r="P224" s="330"/>
      <c r="Q224" s="330"/>
    </row>
    <row r="225" spans="6:17" ht="25.35" customHeight="1">
      <c r="F225" s="338"/>
      <c r="G225" s="330"/>
      <c r="H225" s="330"/>
      <c r="I225" s="330"/>
      <c r="J225" s="330"/>
      <c r="K225" s="330"/>
      <c r="L225" s="330"/>
      <c r="M225" s="330"/>
      <c r="N225" s="330"/>
      <c r="O225" s="330"/>
      <c r="P225" s="330"/>
      <c r="Q225" s="330"/>
    </row>
    <row r="226" spans="6:17" ht="25.35" customHeight="1">
      <c r="F226" s="338"/>
      <c r="G226" s="330"/>
      <c r="H226" s="330"/>
      <c r="I226" s="330"/>
      <c r="J226" s="330"/>
      <c r="K226" s="330"/>
      <c r="L226" s="330"/>
      <c r="M226" s="330"/>
      <c r="N226" s="330"/>
      <c r="O226" s="330"/>
      <c r="P226" s="330"/>
      <c r="Q226" s="330"/>
    </row>
    <row r="227" spans="6:17" ht="25.35" customHeight="1">
      <c r="F227" s="338"/>
      <c r="G227" s="330"/>
      <c r="H227" s="330"/>
      <c r="I227" s="330"/>
      <c r="J227" s="330"/>
      <c r="K227" s="330"/>
      <c r="L227" s="330"/>
      <c r="M227" s="330"/>
      <c r="N227" s="330"/>
      <c r="O227" s="330"/>
      <c r="P227" s="330"/>
      <c r="Q227" s="330"/>
    </row>
    <row r="228" spans="6:17" ht="25.35" customHeight="1">
      <c r="F228" s="338"/>
      <c r="G228" s="330"/>
      <c r="H228" s="330"/>
      <c r="I228" s="330"/>
      <c r="J228" s="330"/>
      <c r="K228" s="330"/>
      <c r="L228" s="330"/>
      <c r="M228" s="330"/>
      <c r="N228" s="330"/>
      <c r="O228" s="330"/>
      <c r="P228" s="330"/>
      <c r="Q228" s="330"/>
    </row>
    <row r="229" spans="6:17" ht="25.35" customHeight="1">
      <c r="F229" s="338"/>
      <c r="G229" s="330"/>
      <c r="H229" s="330"/>
      <c r="I229" s="330"/>
      <c r="J229" s="330"/>
      <c r="K229" s="330"/>
      <c r="L229" s="330"/>
      <c r="M229" s="330"/>
      <c r="N229" s="330"/>
      <c r="O229" s="330"/>
      <c r="P229" s="330"/>
      <c r="Q229" s="330"/>
    </row>
    <row r="230" spans="6:17" ht="25.35" customHeight="1">
      <c r="F230" s="338"/>
      <c r="G230" s="330"/>
      <c r="H230" s="330"/>
      <c r="I230" s="330"/>
      <c r="J230" s="330"/>
      <c r="K230" s="330"/>
      <c r="L230" s="330"/>
      <c r="M230" s="330"/>
      <c r="N230" s="330"/>
      <c r="O230" s="330"/>
      <c r="P230" s="330"/>
      <c r="Q230" s="330"/>
    </row>
    <row r="231" spans="6:17" ht="25.35" customHeight="1">
      <c r="F231" s="338"/>
      <c r="G231" s="330"/>
      <c r="H231" s="330"/>
      <c r="I231" s="330"/>
      <c r="J231" s="330"/>
      <c r="K231" s="330"/>
      <c r="L231" s="330"/>
      <c r="M231" s="330"/>
      <c r="N231" s="330"/>
      <c r="O231" s="330"/>
      <c r="P231" s="330"/>
      <c r="Q231" s="330"/>
    </row>
    <row r="232" spans="6:17" ht="25.35" customHeight="1">
      <c r="F232" s="338"/>
      <c r="G232" s="330"/>
      <c r="H232" s="330"/>
      <c r="I232" s="330"/>
      <c r="J232" s="330"/>
      <c r="K232" s="330"/>
      <c r="L232" s="330"/>
      <c r="M232" s="330"/>
      <c r="N232" s="330"/>
      <c r="O232" s="330"/>
      <c r="P232" s="330"/>
      <c r="Q232" s="330"/>
    </row>
    <row r="233" spans="6:17" ht="25.35" customHeight="1">
      <c r="F233" s="338"/>
      <c r="G233" s="330"/>
      <c r="H233" s="330"/>
      <c r="I233" s="330"/>
      <c r="J233" s="330"/>
      <c r="K233" s="330"/>
      <c r="L233" s="330"/>
      <c r="M233" s="330"/>
      <c r="N233" s="330"/>
      <c r="O233" s="330"/>
      <c r="P233" s="330"/>
      <c r="Q233" s="330"/>
    </row>
    <row r="234" spans="6:17" ht="25.35" customHeight="1">
      <c r="F234" s="338"/>
      <c r="G234" s="330"/>
      <c r="H234" s="330"/>
      <c r="I234" s="330"/>
      <c r="J234" s="330"/>
      <c r="K234" s="330"/>
      <c r="L234" s="330"/>
      <c r="M234" s="330"/>
      <c r="N234" s="330"/>
      <c r="O234" s="330"/>
      <c r="P234" s="330"/>
      <c r="Q234" s="330"/>
    </row>
    <row r="235" spans="6:17" ht="25.35" customHeight="1">
      <c r="F235" s="338"/>
      <c r="G235" s="330"/>
      <c r="H235" s="330"/>
      <c r="I235" s="330"/>
      <c r="J235" s="330"/>
      <c r="K235" s="330"/>
      <c r="L235" s="330"/>
      <c r="M235" s="330"/>
      <c r="N235" s="330"/>
      <c r="O235" s="330"/>
      <c r="P235" s="330"/>
      <c r="Q235" s="330"/>
    </row>
    <row r="236" spans="6:17" ht="25.35" customHeight="1">
      <c r="F236" s="338"/>
      <c r="G236" s="330"/>
      <c r="H236" s="330"/>
      <c r="I236" s="330"/>
      <c r="J236" s="330"/>
      <c r="K236" s="330"/>
      <c r="L236" s="330"/>
      <c r="M236" s="330"/>
      <c r="N236" s="330"/>
      <c r="O236" s="330"/>
      <c r="P236" s="330"/>
      <c r="Q236" s="330"/>
    </row>
    <row r="237" spans="6:17" ht="25.35" customHeight="1">
      <c r="F237" s="338"/>
      <c r="G237" s="330"/>
      <c r="H237" s="330"/>
      <c r="I237" s="330"/>
      <c r="J237" s="330"/>
      <c r="K237" s="330"/>
      <c r="L237" s="330"/>
      <c r="M237" s="330"/>
      <c r="N237" s="330"/>
      <c r="O237" s="330"/>
      <c r="P237" s="330"/>
      <c r="Q237" s="330"/>
    </row>
    <row r="238" spans="6:17" ht="25.35" customHeight="1">
      <c r="F238" s="338"/>
      <c r="G238" s="330"/>
      <c r="H238" s="330"/>
      <c r="I238" s="330"/>
      <c r="J238" s="330"/>
      <c r="K238" s="330"/>
      <c r="L238" s="330"/>
      <c r="M238" s="330"/>
      <c r="N238" s="330"/>
      <c r="O238" s="330"/>
      <c r="P238" s="330"/>
      <c r="Q238" s="330"/>
    </row>
    <row r="239" spans="6:17" ht="25.35" customHeight="1">
      <c r="F239" s="338"/>
      <c r="G239" s="330"/>
      <c r="H239" s="330"/>
      <c r="I239" s="330"/>
      <c r="J239" s="330"/>
      <c r="K239" s="330"/>
      <c r="L239" s="330"/>
      <c r="M239" s="330"/>
      <c r="N239" s="330"/>
      <c r="O239" s="330"/>
      <c r="P239" s="330"/>
      <c r="Q239" s="330"/>
    </row>
    <row r="240" spans="6:17" ht="25.35" customHeight="1">
      <c r="F240" s="338"/>
      <c r="G240" s="330"/>
      <c r="H240" s="330"/>
      <c r="I240" s="330"/>
      <c r="J240" s="330"/>
      <c r="K240" s="330"/>
      <c r="L240" s="330"/>
      <c r="M240" s="330"/>
      <c r="N240" s="330"/>
      <c r="O240" s="330"/>
      <c r="P240" s="330"/>
      <c r="Q240" s="330"/>
    </row>
    <row r="241" spans="6:17" ht="25.35" customHeight="1">
      <c r="F241" s="338"/>
      <c r="G241" s="330"/>
      <c r="H241" s="330"/>
      <c r="I241" s="330"/>
      <c r="J241" s="330"/>
      <c r="K241" s="330"/>
      <c r="L241" s="330"/>
      <c r="M241" s="330"/>
      <c r="N241" s="330"/>
      <c r="O241" s="330"/>
      <c r="P241" s="330"/>
      <c r="Q241" s="330"/>
    </row>
    <row r="242" spans="6:17" ht="25.35" customHeight="1">
      <c r="F242" s="338"/>
      <c r="G242" s="330"/>
      <c r="H242" s="330"/>
      <c r="I242" s="330"/>
      <c r="J242" s="330"/>
      <c r="K242" s="330"/>
      <c r="L242" s="330"/>
      <c r="M242" s="330"/>
      <c r="N242" s="330"/>
      <c r="O242" s="330"/>
      <c r="P242" s="330"/>
      <c r="Q242" s="330"/>
    </row>
    <row r="243" spans="6:17" ht="25.35" customHeight="1">
      <c r="F243" s="338"/>
      <c r="G243" s="330"/>
      <c r="H243" s="330"/>
      <c r="I243" s="330"/>
      <c r="J243" s="330"/>
      <c r="K243" s="330"/>
      <c r="L243" s="330"/>
      <c r="M243" s="330"/>
      <c r="N243" s="330"/>
      <c r="O243" s="330"/>
      <c r="P243" s="330"/>
      <c r="Q243" s="330"/>
    </row>
    <row r="244" spans="6:17" ht="25.35" customHeight="1">
      <c r="F244" s="338"/>
      <c r="G244" s="330"/>
      <c r="H244" s="330"/>
      <c r="I244" s="330"/>
      <c r="J244" s="330"/>
      <c r="K244" s="330"/>
      <c r="L244" s="330"/>
      <c r="M244" s="330"/>
      <c r="N244" s="330"/>
      <c r="O244" s="330"/>
      <c r="P244" s="330"/>
      <c r="Q244" s="330"/>
    </row>
    <row r="245" spans="6:17" ht="25.35" customHeight="1">
      <c r="F245" s="338"/>
      <c r="G245" s="330"/>
      <c r="H245" s="330"/>
      <c r="I245" s="330"/>
      <c r="J245" s="330"/>
      <c r="K245" s="330"/>
      <c r="L245" s="330"/>
      <c r="M245" s="330"/>
      <c r="N245" s="330"/>
      <c r="O245" s="330"/>
      <c r="P245" s="330"/>
      <c r="Q245" s="330"/>
    </row>
    <row r="246" spans="6:17" ht="25.35" customHeight="1">
      <c r="F246" s="338"/>
      <c r="G246" s="330"/>
      <c r="H246" s="330"/>
      <c r="I246" s="330"/>
      <c r="J246" s="330"/>
      <c r="K246" s="330"/>
      <c r="L246" s="330"/>
      <c r="M246" s="330"/>
      <c r="N246" s="330"/>
      <c r="O246" s="330"/>
      <c r="P246" s="330"/>
      <c r="Q246" s="330"/>
    </row>
    <row r="247" spans="6:17" ht="25.35" customHeight="1">
      <c r="F247" s="338"/>
      <c r="G247" s="330"/>
      <c r="H247" s="330"/>
      <c r="I247" s="330"/>
      <c r="J247" s="330"/>
      <c r="K247" s="330"/>
      <c r="L247" s="330"/>
      <c r="M247" s="330"/>
      <c r="N247" s="330"/>
      <c r="O247" s="330"/>
      <c r="P247" s="330"/>
      <c r="Q247" s="330"/>
    </row>
    <row r="248" spans="6:17" ht="25.35" customHeight="1">
      <c r="F248" s="338"/>
      <c r="G248" s="330"/>
      <c r="H248" s="330"/>
      <c r="I248" s="330"/>
      <c r="J248" s="330"/>
      <c r="K248" s="330"/>
      <c r="L248" s="330"/>
      <c r="M248" s="330"/>
      <c r="N248" s="330"/>
      <c r="O248" s="330"/>
      <c r="P248" s="330"/>
      <c r="Q248" s="330"/>
    </row>
    <row r="249" spans="6:17" ht="25.35" customHeight="1">
      <c r="F249" s="338"/>
      <c r="G249" s="330"/>
      <c r="H249" s="330"/>
      <c r="I249" s="330"/>
      <c r="J249" s="330"/>
      <c r="K249" s="330"/>
      <c r="L249" s="330"/>
      <c r="M249" s="330"/>
      <c r="N249" s="330"/>
      <c r="O249" s="330"/>
      <c r="P249" s="330"/>
      <c r="Q249" s="330"/>
    </row>
    <row r="250" spans="6:17" ht="25.35" customHeight="1">
      <c r="F250" s="338"/>
      <c r="G250" s="330"/>
      <c r="H250" s="330"/>
      <c r="I250" s="330"/>
      <c r="J250" s="330"/>
      <c r="K250" s="330"/>
      <c r="L250" s="330"/>
      <c r="M250" s="330"/>
      <c r="N250" s="330"/>
      <c r="O250" s="330"/>
      <c r="P250" s="330"/>
      <c r="Q250" s="330"/>
    </row>
    <row r="251" spans="6:17" ht="25.35" customHeight="1">
      <c r="F251" s="338"/>
      <c r="G251" s="330"/>
      <c r="H251" s="330"/>
      <c r="I251" s="330"/>
      <c r="J251" s="330"/>
      <c r="K251" s="330"/>
      <c r="L251" s="330"/>
      <c r="M251" s="330"/>
      <c r="N251" s="330"/>
      <c r="O251" s="330"/>
      <c r="P251" s="330"/>
      <c r="Q251" s="330"/>
    </row>
    <row r="252" spans="6:17" ht="25.35" customHeight="1">
      <c r="F252" s="338"/>
      <c r="G252" s="330"/>
      <c r="H252" s="330"/>
      <c r="I252" s="330"/>
      <c r="J252" s="330"/>
      <c r="K252" s="330"/>
      <c r="L252" s="330"/>
      <c r="M252" s="330"/>
      <c r="N252" s="330"/>
      <c r="O252" s="330"/>
      <c r="P252" s="330"/>
      <c r="Q252" s="330"/>
    </row>
    <row r="253" spans="6:17" ht="25.35" customHeight="1">
      <c r="F253" s="338"/>
      <c r="G253" s="330"/>
      <c r="H253" s="330"/>
      <c r="I253" s="330"/>
      <c r="J253" s="330"/>
      <c r="K253" s="330"/>
      <c r="L253" s="330"/>
      <c r="M253" s="330"/>
      <c r="N253" s="330"/>
      <c r="O253" s="330"/>
      <c r="P253" s="330"/>
      <c r="Q253" s="330"/>
    </row>
    <row r="254" spans="6:17" ht="25.35" customHeight="1">
      <c r="F254" s="338"/>
      <c r="G254" s="330"/>
      <c r="H254" s="330"/>
      <c r="I254" s="330"/>
      <c r="J254" s="330"/>
      <c r="K254" s="330"/>
      <c r="L254" s="330"/>
      <c r="M254" s="330"/>
      <c r="N254" s="330"/>
      <c r="O254" s="330"/>
      <c r="P254" s="330"/>
      <c r="Q254" s="330"/>
    </row>
    <row r="255" spans="6:17" ht="25.35" customHeight="1">
      <c r="F255" s="338"/>
      <c r="G255" s="330"/>
      <c r="H255" s="330"/>
      <c r="I255" s="330"/>
      <c r="J255" s="330"/>
      <c r="K255" s="330"/>
      <c r="L255" s="330"/>
      <c r="M255" s="330"/>
      <c r="N255" s="330"/>
      <c r="O255" s="330"/>
      <c r="P255" s="330"/>
      <c r="Q255" s="330"/>
    </row>
    <row r="256" spans="6:17" ht="25.35" customHeight="1">
      <c r="F256" s="338"/>
      <c r="G256" s="330"/>
      <c r="H256" s="330"/>
      <c r="I256" s="330"/>
      <c r="J256" s="330"/>
      <c r="K256" s="330"/>
      <c r="L256" s="330"/>
      <c r="M256" s="330"/>
      <c r="N256" s="330"/>
      <c r="O256" s="330"/>
      <c r="P256" s="330"/>
      <c r="Q256" s="330"/>
    </row>
    <row r="257" spans="6:17" ht="25.35" customHeight="1">
      <c r="F257" s="338"/>
      <c r="G257" s="330"/>
      <c r="H257" s="330"/>
      <c r="I257" s="330"/>
      <c r="J257" s="330"/>
      <c r="K257" s="330"/>
      <c r="L257" s="330"/>
      <c r="M257" s="330"/>
      <c r="N257" s="330"/>
      <c r="O257" s="330"/>
      <c r="P257" s="330"/>
      <c r="Q257" s="330"/>
    </row>
    <row r="258" spans="6:17" ht="25.35" customHeight="1">
      <c r="F258" s="338"/>
      <c r="G258" s="330"/>
      <c r="H258" s="330"/>
      <c r="I258" s="330"/>
      <c r="J258" s="330"/>
      <c r="K258" s="330"/>
      <c r="L258" s="330"/>
      <c r="M258" s="330"/>
      <c r="N258" s="330"/>
      <c r="O258" s="330"/>
      <c r="P258" s="330"/>
      <c r="Q258" s="330"/>
    </row>
    <row r="259" spans="6:17" ht="25.35" customHeight="1">
      <c r="F259" s="338"/>
      <c r="G259" s="330"/>
      <c r="H259" s="330"/>
      <c r="I259" s="330"/>
      <c r="J259" s="330"/>
      <c r="K259" s="330"/>
      <c r="L259" s="330"/>
      <c r="M259" s="330"/>
      <c r="N259" s="330"/>
      <c r="O259" s="330"/>
      <c r="P259" s="330"/>
      <c r="Q259" s="330"/>
    </row>
    <row r="260" spans="6:17" ht="25.35" customHeight="1">
      <c r="F260" s="338"/>
      <c r="G260" s="330"/>
      <c r="H260" s="330"/>
      <c r="I260" s="330"/>
      <c r="J260" s="330"/>
      <c r="K260" s="330"/>
      <c r="L260" s="330"/>
      <c r="M260" s="330"/>
      <c r="N260" s="330"/>
      <c r="O260" s="330"/>
      <c r="P260" s="330"/>
      <c r="Q260" s="330"/>
    </row>
    <row r="261" spans="6:17" ht="25.35" customHeight="1">
      <c r="F261" s="338"/>
      <c r="G261" s="330"/>
      <c r="H261" s="330"/>
      <c r="I261" s="330"/>
      <c r="J261" s="330"/>
      <c r="K261" s="330"/>
      <c r="L261" s="330"/>
      <c r="M261" s="330"/>
      <c r="N261" s="330"/>
      <c r="O261" s="330"/>
      <c r="P261" s="330"/>
      <c r="Q261" s="330"/>
    </row>
    <row r="262" spans="6:17" ht="25.35" customHeight="1">
      <c r="F262" s="338"/>
      <c r="G262" s="330"/>
      <c r="H262" s="330"/>
      <c r="I262" s="330"/>
      <c r="J262" s="330"/>
      <c r="K262" s="330"/>
      <c r="L262" s="330"/>
      <c r="M262" s="330"/>
      <c r="N262" s="330"/>
      <c r="O262" s="330"/>
      <c r="P262" s="330"/>
      <c r="Q262" s="330"/>
    </row>
    <row r="263" spans="6:17" ht="25.35" customHeight="1">
      <c r="F263" s="338"/>
      <c r="G263" s="330"/>
      <c r="H263" s="330"/>
      <c r="I263" s="330"/>
      <c r="J263" s="330"/>
      <c r="K263" s="330"/>
      <c r="L263" s="330"/>
      <c r="M263" s="330"/>
      <c r="N263" s="330"/>
      <c r="O263" s="330"/>
      <c r="P263" s="330"/>
      <c r="Q263" s="330"/>
    </row>
    <row r="264" spans="6:17" ht="25.35" customHeight="1">
      <c r="F264" s="338"/>
      <c r="G264" s="330"/>
      <c r="H264" s="330"/>
      <c r="I264" s="330"/>
      <c r="J264" s="330"/>
      <c r="K264" s="330"/>
      <c r="L264" s="330"/>
      <c r="M264" s="330"/>
      <c r="N264" s="330"/>
      <c r="O264" s="330"/>
      <c r="P264" s="330"/>
      <c r="Q264" s="330"/>
    </row>
    <row r="265" spans="6:17" ht="25.35" customHeight="1">
      <c r="F265" s="338"/>
      <c r="G265" s="330"/>
      <c r="H265" s="330"/>
      <c r="I265" s="330"/>
      <c r="J265" s="330"/>
      <c r="K265" s="330"/>
      <c r="L265" s="330"/>
      <c r="M265" s="330"/>
      <c r="N265" s="330"/>
      <c r="O265" s="330"/>
      <c r="P265" s="330"/>
      <c r="Q265" s="330"/>
    </row>
    <row r="266" spans="6:17" ht="25.35" customHeight="1">
      <c r="F266" s="338"/>
      <c r="G266" s="330"/>
      <c r="H266" s="330"/>
      <c r="I266" s="330"/>
      <c r="J266" s="330"/>
      <c r="K266" s="330"/>
      <c r="L266" s="330"/>
      <c r="M266" s="330"/>
      <c r="N266" s="330"/>
      <c r="O266" s="330"/>
      <c r="P266" s="330"/>
      <c r="Q266" s="330"/>
    </row>
    <row r="267" spans="6:17" ht="25.35" customHeight="1">
      <c r="F267" s="338"/>
      <c r="G267" s="330"/>
      <c r="H267" s="330"/>
      <c r="I267" s="330"/>
      <c r="J267" s="330"/>
      <c r="K267" s="330"/>
      <c r="L267" s="330"/>
      <c r="M267" s="330"/>
      <c r="N267" s="330"/>
      <c r="O267" s="330"/>
      <c r="P267" s="330"/>
      <c r="Q267" s="330"/>
    </row>
    <row r="268" spans="6:17" ht="25.35" customHeight="1">
      <c r="F268" s="338"/>
      <c r="G268" s="330"/>
      <c r="H268" s="330"/>
      <c r="I268" s="330"/>
      <c r="J268" s="330"/>
      <c r="K268" s="330"/>
      <c r="L268" s="330"/>
      <c r="M268" s="330"/>
      <c r="N268" s="330"/>
      <c r="O268" s="330"/>
      <c r="P268" s="330"/>
      <c r="Q268" s="330"/>
    </row>
    <row r="269" spans="6:17" ht="25.35" customHeight="1">
      <c r="F269" s="338"/>
      <c r="G269" s="330"/>
      <c r="H269" s="330"/>
      <c r="I269" s="330"/>
      <c r="J269" s="330"/>
      <c r="K269" s="330"/>
      <c r="L269" s="330"/>
      <c r="M269" s="330"/>
      <c r="N269" s="330"/>
      <c r="O269" s="330"/>
      <c r="P269" s="330"/>
      <c r="Q269" s="330"/>
    </row>
    <row r="270" spans="6:17" ht="25.35" customHeight="1">
      <c r="F270" s="338"/>
      <c r="G270" s="330"/>
      <c r="H270" s="330"/>
      <c r="I270" s="330"/>
      <c r="J270" s="330"/>
      <c r="K270" s="330"/>
      <c r="L270" s="330"/>
      <c r="M270" s="330"/>
      <c r="N270" s="330"/>
      <c r="O270" s="330"/>
      <c r="P270" s="330"/>
      <c r="Q270" s="330"/>
    </row>
    <row r="271" spans="6:17" ht="25.35" customHeight="1">
      <c r="F271" s="338"/>
      <c r="G271" s="330"/>
      <c r="H271" s="330"/>
      <c r="I271" s="330"/>
      <c r="J271" s="330"/>
      <c r="K271" s="330"/>
      <c r="L271" s="330"/>
      <c r="M271" s="330"/>
      <c r="N271" s="330"/>
      <c r="O271" s="330"/>
      <c r="P271" s="330"/>
      <c r="Q271" s="330"/>
    </row>
    <row r="272" spans="6:17" ht="25.35" customHeight="1">
      <c r="F272" s="338"/>
      <c r="G272" s="330"/>
      <c r="H272" s="330"/>
      <c r="I272" s="330"/>
      <c r="J272" s="330"/>
      <c r="K272" s="330"/>
      <c r="L272" s="330"/>
      <c r="M272" s="330"/>
      <c r="N272" s="330"/>
      <c r="O272" s="330"/>
      <c r="P272" s="330"/>
      <c r="Q272" s="330"/>
    </row>
    <row r="273" spans="6:17" ht="25.35" customHeight="1">
      <c r="F273" s="338"/>
      <c r="G273" s="330"/>
      <c r="H273" s="330"/>
      <c r="I273" s="330"/>
      <c r="J273" s="330"/>
      <c r="K273" s="330"/>
      <c r="L273" s="330"/>
      <c r="M273" s="330"/>
      <c r="N273" s="330"/>
      <c r="O273" s="330"/>
      <c r="P273" s="330"/>
      <c r="Q273" s="330"/>
    </row>
    <row r="274" spans="6:17" ht="25.35" customHeight="1">
      <c r="F274" s="338"/>
      <c r="G274" s="330"/>
      <c r="H274" s="330"/>
      <c r="I274" s="330"/>
      <c r="J274" s="330"/>
      <c r="K274" s="330"/>
      <c r="L274" s="330"/>
      <c r="M274" s="330"/>
      <c r="N274" s="330"/>
      <c r="O274" s="330"/>
      <c r="P274" s="330"/>
      <c r="Q274" s="330"/>
    </row>
    <row r="275" spans="6:17" ht="25.35" customHeight="1">
      <c r="F275" s="338"/>
      <c r="G275" s="330"/>
      <c r="H275" s="330"/>
      <c r="I275" s="330"/>
      <c r="J275" s="330"/>
      <c r="K275" s="330"/>
      <c r="L275" s="330"/>
      <c r="M275" s="330"/>
      <c r="N275" s="330"/>
      <c r="O275" s="330"/>
      <c r="P275" s="330"/>
      <c r="Q275" s="330"/>
    </row>
    <row r="276" spans="6:17" ht="25.35" customHeight="1">
      <c r="F276" s="338"/>
      <c r="G276" s="330"/>
      <c r="H276" s="330"/>
      <c r="I276" s="330"/>
      <c r="J276" s="330"/>
      <c r="K276" s="330"/>
      <c r="L276" s="330"/>
      <c r="M276" s="330"/>
      <c r="N276" s="330"/>
      <c r="O276" s="330"/>
      <c r="P276" s="330"/>
      <c r="Q276" s="330"/>
    </row>
    <row r="277" spans="6:17" ht="25.35" customHeight="1">
      <c r="F277" s="338"/>
      <c r="G277" s="330"/>
      <c r="H277" s="330"/>
      <c r="I277" s="330"/>
      <c r="J277" s="330"/>
      <c r="K277" s="330"/>
      <c r="L277" s="330"/>
      <c r="M277" s="330"/>
      <c r="N277" s="330"/>
      <c r="O277" s="330"/>
      <c r="P277" s="330"/>
      <c r="Q277" s="330"/>
    </row>
    <row r="278" spans="6:17" ht="25.35" customHeight="1">
      <c r="F278" s="338"/>
      <c r="G278" s="330"/>
      <c r="H278" s="330"/>
      <c r="I278" s="330"/>
      <c r="J278" s="330"/>
      <c r="K278" s="330"/>
      <c r="L278" s="330"/>
      <c r="M278" s="330"/>
      <c r="N278" s="330"/>
      <c r="O278" s="330"/>
      <c r="P278" s="330"/>
      <c r="Q278" s="330"/>
    </row>
    <row r="279" spans="6:17" ht="25.35" customHeight="1">
      <c r="F279" s="338"/>
      <c r="G279" s="330"/>
      <c r="H279" s="330"/>
      <c r="I279" s="330"/>
      <c r="J279" s="330"/>
      <c r="K279" s="330"/>
      <c r="L279" s="330"/>
      <c r="M279" s="330"/>
      <c r="N279" s="330"/>
      <c r="O279" s="330"/>
      <c r="P279" s="330"/>
      <c r="Q279" s="330"/>
    </row>
    <row r="280" spans="6:17" ht="25.35" customHeight="1">
      <c r="F280" s="338"/>
      <c r="G280" s="330"/>
      <c r="H280" s="330"/>
      <c r="I280" s="330"/>
      <c r="J280" s="330"/>
      <c r="K280" s="330"/>
      <c r="L280" s="330"/>
      <c r="M280" s="330"/>
      <c r="N280" s="330"/>
      <c r="O280" s="330"/>
      <c r="P280" s="330"/>
      <c r="Q280" s="330"/>
    </row>
    <row r="281" spans="6:17" ht="25.35" customHeight="1">
      <c r="F281" s="338"/>
      <c r="G281" s="330"/>
      <c r="H281" s="330"/>
      <c r="I281" s="330"/>
      <c r="J281" s="330"/>
      <c r="K281" s="330"/>
      <c r="L281" s="330"/>
      <c r="M281" s="330"/>
      <c r="N281" s="330"/>
      <c r="O281" s="330"/>
      <c r="P281" s="330"/>
      <c r="Q281" s="330"/>
    </row>
    <row r="282" spans="6:17" ht="25.35" customHeight="1">
      <c r="F282" s="338"/>
      <c r="G282" s="330"/>
      <c r="H282" s="330"/>
      <c r="I282" s="330"/>
      <c r="J282" s="330"/>
      <c r="K282" s="330"/>
      <c r="L282" s="330"/>
      <c r="M282" s="330"/>
      <c r="N282" s="330"/>
      <c r="O282" s="330"/>
      <c r="P282" s="330"/>
      <c r="Q282" s="330"/>
    </row>
    <row r="283" spans="6:17" ht="25.35" customHeight="1">
      <c r="F283" s="338"/>
      <c r="G283" s="330"/>
      <c r="H283" s="330"/>
      <c r="I283" s="330"/>
      <c r="J283" s="330"/>
      <c r="K283" s="330"/>
      <c r="L283" s="330"/>
      <c r="M283" s="330"/>
      <c r="N283" s="330"/>
      <c r="O283" s="330"/>
      <c r="P283" s="330"/>
      <c r="Q283" s="330"/>
    </row>
    <row r="284" spans="6:17" ht="25.35" customHeight="1">
      <c r="F284" s="338"/>
      <c r="G284" s="330"/>
      <c r="H284" s="330"/>
      <c r="I284" s="330"/>
      <c r="J284" s="330"/>
      <c r="K284" s="330"/>
      <c r="L284" s="330"/>
      <c r="M284" s="330"/>
      <c r="N284" s="330"/>
      <c r="O284" s="330"/>
      <c r="P284" s="330"/>
      <c r="Q284" s="330"/>
    </row>
    <row r="285" spans="6:17" ht="25.35" customHeight="1">
      <c r="F285" s="338"/>
      <c r="G285" s="330"/>
      <c r="H285" s="330"/>
      <c r="I285" s="330"/>
      <c r="J285" s="330"/>
      <c r="K285" s="330"/>
      <c r="L285" s="330"/>
      <c r="M285" s="330"/>
      <c r="N285" s="330"/>
      <c r="O285" s="330"/>
      <c r="P285" s="330"/>
      <c r="Q285" s="330"/>
    </row>
    <row r="286" spans="6:17" ht="25.35" customHeight="1">
      <c r="F286" s="338"/>
      <c r="G286" s="330"/>
      <c r="H286" s="330"/>
      <c r="I286" s="330"/>
      <c r="J286" s="330"/>
      <c r="K286" s="330"/>
      <c r="L286" s="330"/>
      <c r="M286" s="330"/>
      <c r="N286" s="330"/>
      <c r="O286" s="330"/>
      <c r="P286" s="330"/>
      <c r="Q286" s="330"/>
    </row>
    <row r="287" spans="6:17" ht="25.35" customHeight="1">
      <c r="F287" s="338"/>
      <c r="G287" s="330"/>
      <c r="H287" s="330"/>
      <c r="I287" s="330"/>
      <c r="J287" s="330"/>
      <c r="K287" s="330"/>
      <c r="L287" s="330"/>
      <c r="M287" s="330"/>
      <c r="N287" s="330"/>
      <c r="O287" s="330"/>
      <c r="P287" s="330"/>
      <c r="Q287" s="330"/>
    </row>
    <row r="288" spans="6:17" ht="25.35" customHeight="1">
      <c r="F288" s="338"/>
      <c r="G288" s="330"/>
      <c r="H288" s="330"/>
      <c r="I288" s="330"/>
      <c r="J288" s="330"/>
      <c r="K288" s="330"/>
      <c r="L288" s="330"/>
      <c r="M288" s="330"/>
      <c r="N288" s="330"/>
      <c r="O288" s="330"/>
      <c r="P288" s="330"/>
      <c r="Q288" s="330"/>
    </row>
    <row r="289" spans="6:17" ht="25.35" customHeight="1">
      <c r="F289" s="338"/>
      <c r="G289" s="330"/>
      <c r="H289" s="330"/>
      <c r="I289" s="330"/>
      <c r="J289" s="330"/>
      <c r="K289" s="330"/>
      <c r="L289" s="330"/>
      <c r="M289" s="330"/>
      <c r="N289" s="330"/>
      <c r="O289" s="330"/>
      <c r="P289" s="330"/>
      <c r="Q289" s="330"/>
    </row>
    <row r="290" spans="6:17" ht="25.35" customHeight="1">
      <c r="F290" s="338"/>
      <c r="G290" s="330"/>
      <c r="H290" s="330"/>
      <c r="I290" s="330"/>
      <c r="J290" s="330"/>
      <c r="K290" s="330"/>
      <c r="L290" s="330"/>
      <c r="M290" s="330"/>
      <c r="N290" s="330"/>
      <c r="O290" s="330"/>
      <c r="P290" s="330"/>
      <c r="Q290" s="330"/>
    </row>
    <row r="291" spans="6:17" ht="25.35" customHeight="1">
      <c r="F291" s="338"/>
      <c r="G291" s="330"/>
      <c r="H291" s="330"/>
      <c r="I291" s="330"/>
      <c r="J291" s="330"/>
      <c r="K291" s="330"/>
      <c r="L291" s="330"/>
      <c r="M291" s="330"/>
      <c r="N291" s="330"/>
      <c r="O291" s="330"/>
      <c r="P291" s="330"/>
      <c r="Q291" s="330"/>
    </row>
    <row r="292" spans="6:17" ht="25.35" customHeight="1">
      <c r="F292" s="338"/>
      <c r="G292" s="330"/>
      <c r="H292" s="330"/>
      <c r="I292" s="330"/>
      <c r="J292" s="330"/>
      <c r="K292" s="330"/>
      <c r="L292" s="330"/>
      <c r="M292" s="330"/>
      <c r="N292" s="330"/>
      <c r="O292" s="330"/>
      <c r="P292" s="330"/>
      <c r="Q292" s="330"/>
    </row>
    <row r="293" spans="6:17" ht="25.35" customHeight="1">
      <c r="F293" s="338"/>
      <c r="G293" s="330"/>
      <c r="H293" s="330"/>
      <c r="I293" s="330"/>
      <c r="J293" s="330"/>
      <c r="K293" s="330"/>
      <c r="L293" s="330"/>
      <c r="M293" s="330"/>
      <c r="N293" s="330"/>
      <c r="O293" s="330"/>
      <c r="P293" s="330"/>
      <c r="Q293" s="330"/>
    </row>
    <row r="294" spans="6:17" ht="25.35" customHeight="1">
      <c r="F294" s="338"/>
      <c r="G294" s="330"/>
      <c r="H294" s="330"/>
      <c r="I294" s="330"/>
      <c r="J294" s="330"/>
      <c r="K294" s="330"/>
      <c r="L294" s="330"/>
      <c r="M294" s="330"/>
      <c r="N294" s="330"/>
      <c r="O294" s="330"/>
      <c r="P294" s="330"/>
      <c r="Q294" s="330"/>
    </row>
    <row r="295" spans="6:17" ht="25.35" customHeight="1">
      <c r="F295" s="338"/>
      <c r="G295" s="330"/>
      <c r="H295" s="330"/>
      <c r="I295" s="330"/>
      <c r="J295" s="330"/>
      <c r="K295" s="330"/>
      <c r="L295" s="330"/>
      <c r="M295" s="330"/>
      <c r="N295" s="330"/>
      <c r="O295" s="330"/>
      <c r="P295" s="330"/>
      <c r="Q295" s="330"/>
    </row>
    <row r="296" spans="6:17" ht="25.35" customHeight="1">
      <c r="F296" s="338"/>
      <c r="G296" s="330"/>
      <c r="H296" s="330"/>
      <c r="I296" s="330"/>
      <c r="J296" s="330"/>
      <c r="K296" s="330"/>
      <c r="L296" s="330"/>
      <c r="M296" s="330"/>
      <c r="N296" s="330"/>
      <c r="O296" s="330"/>
      <c r="P296" s="330"/>
      <c r="Q296" s="330"/>
    </row>
    <row r="297" spans="6:17" ht="25.35" customHeight="1">
      <c r="F297" s="338"/>
      <c r="G297" s="330"/>
      <c r="H297" s="330"/>
      <c r="I297" s="330"/>
      <c r="J297" s="330"/>
      <c r="K297" s="330"/>
      <c r="L297" s="330"/>
      <c r="M297" s="330"/>
      <c r="N297" s="330"/>
      <c r="O297" s="330"/>
      <c r="P297" s="330"/>
      <c r="Q297" s="330"/>
    </row>
    <row r="298" spans="6:17" ht="25.35" customHeight="1">
      <c r="F298" s="338"/>
      <c r="G298" s="330"/>
      <c r="H298" s="330"/>
      <c r="I298" s="330"/>
      <c r="J298" s="330"/>
      <c r="K298" s="330"/>
      <c r="L298" s="330"/>
      <c r="M298" s="330"/>
      <c r="N298" s="330"/>
      <c r="O298" s="330"/>
      <c r="P298" s="330"/>
      <c r="Q298" s="330"/>
    </row>
    <row r="299" spans="6:17" ht="25.35" customHeight="1">
      <c r="F299" s="338"/>
      <c r="G299" s="330"/>
      <c r="H299" s="330"/>
      <c r="I299" s="330"/>
      <c r="J299" s="330"/>
      <c r="K299" s="330"/>
      <c r="L299" s="330"/>
      <c r="M299" s="330"/>
      <c r="N299" s="330"/>
      <c r="O299" s="330"/>
      <c r="P299" s="330"/>
      <c r="Q299" s="330"/>
    </row>
    <row r="300" spans="6:17" ht="25.35" customHeight="1">
      <c r="F300" s="338"/>
      <c r="G300" s="330"/>
      <c r="H300" s="330"/>
      <c r="I300" s="330"/>
      <c r="J300" s="330"/>
      <c r="K300" s="330"/>
      <c r="L300" s="330"/>
      <c r="M300" s="330"/>
      <c r="N300" s="330"/>
      <c r="O300" s="330"/>
      <c r="P300" s="330"/>
      <c r="Q300" s="330"/>
    </row>
    <row r="301" spans="6:17" ht="25.35" customHeight="1">
      <c r="F301" s="338"/>
      <c r="G301" s="330"/>
      <c r="H301" s="330"/>
      <c r="I301" s="330"/>
      <c r="J301" s="330"/>
      <c r="K301" s="330"/>
      <c r="L301" s="330"/>
      <c r="M301" s="330"/>
      <c r="N301" s="330"/>
      <c r="O301" s="330"/>
      <c r="P301" s="330"/>
      <c r="Q301" s="330"/>
    </row>
    <row r="302" spans="6:17" ht="25.35" customHeight="1">
      <c r="F302" s="338"/>
      <c r="G302" s="330"/>
      <c r="H302" s="330"/>
      <c r="I302" s="330"/>
      <c r="J302" s="330"/>
      <c r="K302" s="330"/>
      <c r="L302" s="330"/>
      <c r="M302" s="330"/>
      <c r="N302" s="330"/>
      <c r="O302" s="330"/>
      <c r="P302" s="330"/>
      <c r="Q302" s="330"/>
    </row>
    <row r="303" spans="6:17" ht="25.35" customHeight="1">
      <c r="F303" s="338"/>
      <c r="G303" s="330"/>
      <c r="H303" s="330"/>
      <c r="I303" s="330"/>
      <c r="J303" s="330"/>
      <c r="K303" s="330"/>
      <c r="L303" s="330"/>
      <c r="M303" s="330"/>
      <c r="N303" s="330"/>
      <c r="O303" s="330"/>
      <c r="P303" s="330"/>
      <c r="Q303" s="330"/>
    </row>
    <row r="304" spans="6:17" ht="25.35" customHeight="1">
      <c r="F304" s="338"/>
      <c r="G304" s="330"/>
      <c r="H304" s="330"/>
      <c r="I304" s="330"/>
      <c r="J304" s="330"/>
      <c r="K304" s="330"/>
      <c r="L304" s="330"/>
      <c r="M304" s="330"/>
      <c r="N304" s="330"/>
      <c r="O304" s="330"/>
      <c r="P304" s="330"/>
      <c r="Q304" s="330"/>
    </row>
    <row r="305" spans="6:17" ht="25.35" customHeight="1">
      <c r="F305" s="338"/>
      <c r="G305" s="330"/>
      <c r="H305" s="330"/>
      <c r="I305" s="330"/>
      <c r="J305" s="330"/>
      <c r="K305" s="330"/>
      <c r="L305" s="330"/>
      <c r="M305" s="330"/>
      <c r="N305" s="330"/>
      <c r="O305" s="330"/>
      <c r="P305" s="330"/>
      <c r="Q305" s="330"/>
    </row>
    <row r="306" spans="6:17" ht="25.35" customHeight="1">
      <c r="F306" s="338"/>
      <c r="G306" s="330"/>
      <c r="H306" s="330"/>
      <c r="I306" s="330"/>
      <c r="J306" s="330"/>
      <c r="K306" s="330"/>
      <c r="L306" s="330"/>
      <c r="M306" s="330"/>
      <c r="N306" s="330"/>
      <c r="O306" s="330"/>
      <c r="P306" s="330"/>
      <c r="Q306" s="330"/>
    </row>
    <row r="307" spans="6:17" ht="25.35" customHeight="1">
      <c r="F307" s="338"/>
      <c r="G307" s="330"/>
      <c r="H307" s="330"/>
      <c r="I307" s="330"/>
      <c r="J307" s="330"/>
      <c r="K307" s="330"/>
      <c r="L307" s="330"/>
      <c r="M307" s="330"/>
      <c r="N307" s="330"/>
      <c r="O307" s="330"/>
      <c r="P307" s="330"/>
      <c r="Q307" s="330"/>
    </row>
    <row r="308" spans="6:17" ht="25.35" customHeight="1">
      <c r="F308" s="338"/>
      <c r="G308" s="330"/>
      <c r="H308" s="330"/>
      <c r="I308" s="330"/>
      <c r="J308" s="330"/>
      <c r="K308" s="330"/>
      <c r="L308" s="330"/>
      <c r="M308" s="330"/>
      <c r="N308" s="330"/>
      <c r="O308" s="330"/>
      <c r="P308" s="330"/>
      <c r="Q308" s="330"/>
    </row>
    <row r="309" spans="6:17" ht="25.35" customHeight="1">
      <c r="F309" s="338"/>
      <c r="G309" s="330"/>
      <c r="H309" s="330"/>
      <c r="I309" s="330"/>
      <c r="J309" s="330"/>
      <c r="K309" s="330"/>
      <c r="L309" s="330"/>
      <c r="M309" s="330"/>
      <c r="N309" s="330"/>
      <c r="O309" s="330"/>
      <c r="P309" s="330"/>
      <c r="Q309" s="330"/>
    </row>
    <row r="310" spans="6:17" ht="25.35" customHeight="1">
      <c r="F310" s="338"/>
      <c r="G310" s="330"/>
      <c r="H310" s="330"/>
      <c r="I310" s="330"/>
      <c r="J310" s="330"/>
      <c r="K310" s="330"/>
      <c r="L310" s="330"/>
      <c r="M310" s="330"/>
      <c r="N310" s="330"/>
      <c r="O310" s="330"/>
      <c r="P310" s="330"/>
      <c r="Q310" s="330"/>
    </row>
    <row r="311" spans="6:17" ht="25.35" customHeight="1">
      <c r="F311" s="338"/>
      <c r="G311" s="330"/>
      <c r="H311" s="330"/>
      <c r="I311" s="330"/>
      <c r="J311" s="330"/>
      <c r="K311" s="330"/>
      <c r="L311" s="330"/>
      <c r="M311" s="330"/>
      <c r="N311" s="330"/>
      <c r="O311" s="330"/>
      <c r="P311" s="330"/>
      <c r="Q311" s="330"/>
    </row>
    <row r="312" spans="6:17" ht="25.35" customHeight="1">
      <c r="F312" s="338"/>
      <c r="G312" s="330"/>
      <c r="H312" s="330"/>
      <c r="I312" s="330"/>
      <c r="J312" s="330"/>
      <c r="K312" s="330"/>
      <c r="L312" s="330"/>
      <c r="M312" s="330"/>
      <c r="N312" s="330"/>
      <c r="O312" s="330"/>
      <c r="P312" s="330"/>
      <c r="Q312" s="330"/>
    </row>
    <row r="313" spans="6:17" ht="25.35" customHeight="1">
      <c r="F313" s="338"/>
      <c r="G313" s="330"/>
      <c r="H313" s="330"/>
      <c r="I313" s="330"/>
      <c r="J313" s="330"/>
      <c r="K313" s="330"/>
      <c r="L313" s="330"/>
      <c r="M313" s="330"/>
      <c r="N313" s="330"/>
      <c r="O313" s="330"/>
      <c r="P313" s="330"/>
      <c r="Q313" s="330"/>
    </row>
    <row r="314" spans="6:17" ht="25.35" customHeight="1">
      <c r="F314" s="338"/>
      <c r="G314" s="330"/>
      <c r="H314" s="330"/>
      <c r="I314" s="330"/>
      <c r="J314" s="330"/>
      <c r="K314" s="330"/>
      <c r="L314" s="330"/>
      <c r="M314" s="330"/>
      <c r="N314" s="330"/>
      <c r="O314" s="330"/>
      <c r="P314" s="330"/>
      <c r="Q314" s="330"/>
    </row>
    <row r="315" spans="6:17" ht="25.35" customHeight="1">
      <c r="F315" s="338"/>
      <c r="G315" s="330"/>
      <c r="H315" s="330"/>
      <c r="I315" s="330"/>
      <c r="J315" s="330"/>
      <c r="K315" s="330"/>
      <c r="L315" s="330"/>
      <c r="M315" s="330"/>
      <c r="N315" s="330"/>
      <c r="O315" s="330"/>
      <c r="P315" s="330"/>
      <c r="Q315" s="330"/>
    </row>
    <row r="316" spans="6:17" ht="25.35" customHeight="1">
      <c r="F316" s="338"/>
      <c r="G316" s="330"/>
      <c r="H316" s="330"/>
      <c r="I316" s="330"/>
      <c r="J316" s="330"/>
      <c r="K316" s="330"/>
      <c r="L316" s="330"/>
      <c r="M316" s="330"/>
      <c r="N316" s="330"/>
      <c r="O316" s="330"/>
      <c r="P316" s="330"/>
      <c r="Q316" s="330"/>
    </row>
    <row r="317" spans="6:17" ht="25.35" customHeight="1">
      <c r="F317" s="338"/>
      <c r="G317" s="330"/>
      <c r="H317" s="330"/>
      <c r="I317" s="330"/>
      <c r="J317" s="330"/>
      <c r="K317" s="330"/>
      <c r="L317" s="330"/>
      <c r="M317" s="330"/>
      <c r="N317" s="330"/>
      <c r="O317" s="330"/>
      <c r="P317" s="330"/>
      <c r="Q317" s="330"/>
    </row>
    <row r="318" spans="6:17" ht="25.35" customHeight="1">
      <c r="F318" s="338"/>
      <c r="G318" s="330"/>
      <c r="H318" s="330"/>
      <c r="I318" s="330"/>
      <c r="J318" s="330"/>
      <c r="K318" s="330"/>
      <c r="L318" s="330"/>
      <c r="M318" s="330"/>
      <c r="N318" s="330"/>
      <c r="O318" s="330"/>
      <c r="P318" s="330"/>
      <c r="Q318" s="330"/>
    </row>
    <row r="319" spans="6:17" ht="25.35" customHeight="1">
      <c r="F319" s="338"/>
      <c r="G319" s="330"/>
      <c r="H319" s="330"/>
      <c r="I319" s="330"/>
      <c r="J319" s="330"/>
      <c r="K319" s="330"/>
      <c r="L319" s="330"/>
      <c r="M319" s="330"/>
      <c r="N319" s="330"/>
      <c r="O319" s="330"/>
      <c r="P319" s="330"/>
      <c r="Q319" s="330"/>
    </row>
    <row r="320" spans="6:17" ht="25.35" customHeight="1">
      <c r="F320" s="338"/>
      <c r="G320" s="330"/>
      <c r="H320" s="330"/>
      <c r="I320" s="330"/>
      <c r="J320" s="330"/>
      <c r="K320" s="330"/>
      <c r="L320" s="330"/>
      <c r="M320" s="330"/>
      <c r="N320" s="330"/>
      <c r="O320" s="330"/>
      <c r="P320" s="330"/>
      <c r="Q320" s="330"/>
    </row>
    <row r="321" spans="6:17" ht="25.35" customHeight="1">
      <c r="F321" s="338"/>
      <c r="G321" s="330"/>
      <c r="H321" s="330"/>
      <c r="I321" s="330"/>
      <c r="J321" s="330"/>
      <c r="K321" s="330"/>
      <c r="L321" s="330"/>
      <c r="M321" s="330"/>
      <c r="N321" s="330"/>
      <c r="O321" s="330"/>
      <c r="P321" s="330"/>
      <c r="Q321" s="330"/>
    </row>
    <row r="322" spans="6:17" ht="25.35" customHeight="1">
      <c r="F322" s="338"/>
      <c r="G322" s="330"/>
      <c r="H322" s="330"/>
      <c r="I322" s="330"/>
      <c r="J322" s="330"/>
      <c r="K322" s="330"/>
      <c r="L322" s="330"/>
      <c r="M322" s="330"/>
      <c r="N322" s="330"/>
      <c r="O322" s="330"/>
      <c r="P322" s="330"/>
      <c r="Q322" s="330"/>
    </row>
    <row r="323" spans="6:17" ht="25.35" customHeight="1">
      <c r="F323" s="338"/>
      <c r="G323" s="330"/>
      <c r="H323" s="330"/>
      <c r="I323" s="330"/>
      <c r="J323" s="330"/>
      <c r="K323" s="330"/>
      <c r="L323" s="330"/>
      <c r="M323" s="330"/>
      <c r="N323" s="330"/>
      <c r="O323" s="330"/>
      <c r="P323" s="330"/>
      <c r="Q323" s="330"/>
    </row>
    <row r="324" spans="6:17" ht="25.35" customHeight="1">
      <c r="F324" s="338"/>
      <c r="G324" s="330"/>
      <c r="H324" s="330"/>
      <c r="I324" s="330"/>
      <c r="J324" s="330"/>
      <c r="K324" s="330"/>
      <c r="L324" s="330"/>
      <c r="M324" s="330"/>
      <c r="N324" s="330"/>
      <c r="O324" s="330"/>
      <c r="P324" s="330"/>
      <c r="Q324" s="330"/>
    </row>
    <row r="325" spans="6:17" ht="25.35" customHeight="1">
      <c r="F325" s="338"/>
      <c r="G325" s="330"/>
      <c r="H325" s="330"/>
      <c r="I325" s="330"/>
      <c r="J325" s="330"/>
      <c r="K325" s="330"/>
      <c r="L325" s="330"/>
      <c r="M325" s="330"/>
      <c r="N325" s="330"/>
      <c r="O325" s="330"/>
      <c r="P325" s="330"/>
      <c r="Q325" s="330"/>
    </row>
    <row r="326" spans="6:17" ht="25.35" customHeight="1">
      <c r="F326" s="338"/>
      <c r="G326" s="330"/>
      <c r="H326" s="330"/>
      <c r="I326" s="330"/>
      <c r="J326" s="330"/>
      <c r="K326" s="330"/>
      <c r="L326" s="330"/>
      <c r="M326" s="330"/>
      <c r="N326" s="330"/>
      <c r="O326" s="330"/>
      <c r="P326" s="330"/>
      <c r="Q326" s="330"/>
    </row>
    <row r="327" spans="6:17" ht="25.35" customHeight="1">
      <c r="F327" s="338"/>
      <c r="G327" s="330"/>
      <c r="H327" s="330"/>
      <c r="I327" s="330"/>
      <c r="J327" s="330"/>
      <c r="K327" s="330"/>
      <c r="L327" s="330"/>
      <c r="M327" s="330"/>
      <c r="N327" s="330"/>
      <c r="O327" s="330"/>
      <c r="P327" s="330"/>
      <c r="Q327" s="330"/>
    </row>
    <row r="328" spans="6:17" ht="25.35" customHeight="1">
      <c r="F328" s="338"/>
      <c r="G328" s="330"/>
      <c r="H328" s="330"/>
      <c r="I328" s="330"/>
      <c r="J328" s="330"/>
      <c r="K328" s="330"/>
      <c r="L328" s="330"/>
      <c r="M328" s="330"/>
      <c r="N328" s="330"/>
      <c r="O328" s="330"/>
      <c r="P328" s="330"/>
      <c r="Q328" s="330"/>
    </row>
    <row r="329" spans="6:17" ht="25.35" customHeight="1">
      <c r="F329" s="338"/>
      <c r="G329" s="330"/>
      <c r="H329" s="330"/>
      <c r="I329" s="330"/>
      <c r="J329" s="330"/>
      <c r="K329" s="330"/>
      <c r="L329" s="330"/>
      <c r="M329" s="330"/>
      <c r="N329" s="330"/>
      <c r="O329" s="330"/>
      <c r="P329" s="330"/>
      <c r="Q329" s="330"/>
    </row>
    <row r="330" spans="6:17" ht="25.35" customHeight="1">
      <c r="F330" s="338"/>
      <c r="G330" s="330"/>
      <c r="H330" s="330"/>
      <c r="I330" s="330"/>
      <c r="J330" s="330"/>
      <c r="K330" s="330"/>
      <c r="L330" s="330"/>
      <c r="M330" s="330"/>
      <c r="N330" s="330"/>
      <c r="O330" s="330"/>
      <c r="P330" s="330"/>
      <c r="Q330" s="330"/>
    </row>
    <row r="331" spans="6:17" ht="25.35" customHeight="1">
      <c r="F331" s="338"/>
      <c r="G331" s="330"/>
      <c r="H331" s="330"/>
      <c r="I331" s="330"/>
      <c r="J331" s="330"/>
      <c r="K331" s="330"/>
      <c r="L331" s="330"/>
      <c r="M331" s="330"/>
      <c r="N331" s="330"/>
      <c r="O331" s="330"/>
      <c r="P331" s="330"/>
      <c r="Q331" s="330"/>
    </row>
    <row r="332" spans="6:17" ht="25.35" customHeight="1">
      <c r="F332" s="338"/>
      <c r="G332" s="330"/>
      <c r="H332" s="330"/>
      <c r="I332" s="330"/>
      <c r="J332" s="330"/>
      <c r="K332" s="330"/>
      <c r="L332" s="330"/>
      <c r="M332" s="330"/>
      <c r="N332" s="330"/>
      <c r="O332" s="330"/>
      <c r="P332" s="330"/>
      <c r="Q332" s="330"/>
    </row>
    <row r="333" spans="6:17" ht="25.35" customHeight="1">
      <c r="F333" s="338"/>
      <c r="G333" s="330"/>
      <c r="H333" s="330"/>
      <c r="I333" s="330"/>
      <c r="J333" s="330"/>
      <c r="K333" s="330"/>
      <c r="L333" s="330"/>
      <c r="M333" s="330"/>
      <c r="N333" s="330"/>
      <c r="O333" s="330"/>
      <c r="P333" s="330"/>
      <c r="Q333" s="330"/>
    </row>
    <row r="334" spans="6:17" ht="25.35" customHeight="1">
      <c r="F334" s="338"/>
      <c r="G334" s="330"/>
      <c r="H334" s="330"/>
      <c r="I334" s="330"/>
      <c r="J334" s="330"/>
      <c r="K334" s="330"/>
      <c r="L334" s="330"/>
      <c r="M334" s="330"/>
      <c r="N334" s="330"/>
      <c r="O334" s="330"/>
      <c r="P334" s="330"/>
      <c r="Q334" s="330"/>
    </row>
    <row r="335" spans="6:17" ht="25.35" customHeight="1">
      <c r="F335" s="338"/>
      <c r="G335" s="330"/>
      <c r="H335" s="330"/>
      <c r="I335" s="330"/>
      <c r="J335" s="330"/>
      <c r="K335" s="330"/>
      <c r="L335" s="330"/>
      <c r="M335" s="330"/>
      <c r="N335" s="330"/>
      <c r="O335" s="330"/>
      <c r="P335" s="330"/>
      <c r="Q335" s="330"/>
    </row>
    <row r="336" spans="6:17" ht="25.35" customHeight="1">
      <c r="F336" s="338"/>
      <c r="G336" s="330"/>
      <c r="H336" s="330"/>
      <c r="I336" s="330"/>
      <c r="J336" s="330"/>
      <c r="K336" s="330"/>
      <c r="L336" s="330"/>
      <c r="M336" s="330"/>
      <c r="N336" s="330"/>
      <c r="O336" s="330"/>
      <c r="P336" s="330"/>
      <c r="Q336" s="330"/>
    </row>
    <row r="337" spans="6:17" ht="25.35" customHeight="1">
      <c r="F337" s="338"/>
      <c r="G337" s="330"/>
      <c r="H337" s="330"/>
      <c r="I337" s="330"/>
      <c r="J337" s="330"/>
      <c r="K337" s="330"/>
      <c r="L337" s="330"/>
      <c r="M337" s="330"/>
      <c r="N337" s="330"/>
      <c r="O337" s="330"/>
      <c r="P337" s="330"/>
      <c r="Q337" s="330"/>
    </row>
    <row r="338" spans="6:17" ht="25.35" customHeight="1">
      <c r="F338" s="338"/>
      <c r="G338" s="330"/>
      <c r="H338" s="330"/>
      <c r="I338" s="330"/>
      <c r="J338" s="330"/>
      <c r="K338" s="330"/>
      <c r="L338" s="330"/>
      <c r="M338" s="330"/>
      <c r="N338" s="330"/>
      <c r="O338" s="330"/>
      <c r="P338" s="330"/>
      <c r="Q338" s="330"/>
    </row>
    <row r="339" spans="6:17" ht="25.35" customHeight="1">
      <c r="F339" s="338"/>
      <c r="G339" s="330"/>
      <c r="H339" s="330"/>
      <c r="I339" s="330"/>
      <c r="J339" s="330"/>
      <c r="K339" s="330"/>
      <c r="L339" s="330"/>
      <c r="M339" s="330"/>
      <c r="N339" s="330"/>
      <c r="O339" s="330"/>
      <c r="P339" s="330"/>
      <c r="Q339" s="330"/>
    </row>
    <row r="340" spans="6:17" ht="25.35" customHeight="1">
      <c r="F340" s="338"/>
      <c r="G340" s="330"/>
      <c r="H340" s="330"/>
      <c r="I340" s="330"/>
      <c r="J340" s="330"/>
      <c r="K340" s="330"/>
      <c r="L340" s="330"/>
      <c r="M340" s="330"/>
      <c r="N340" s="330"/>
      <c r="O340" s="330"/>
      <c r="P340" s="330"/>
      <c r="Q340" s="330"/>
    </row>
    <row r="341" spans="6:17" ht="25.35" customHeight="1">
      <c r="F341" s="338"/>
      <c r="G341" s="330"/>
      <c r="H341" s="330"/>
      <c r="I341" s="330"/>
      <c r="J341" s="330"/>
      <c r="K341" s="330"/>
      <c r="L341" s="330"/>
      <c r="M341" s="330"/>
      <c r="N341" s="330"/>
      <c r="O341" s="330"/>
      <c r="P341" s="330"/>
      <c r="Q341" s="330"/>
    </row>
    <row r="342" spans="6:17" ht="25.35" customHeight="1">
      <c r="F342" s="338"/>
      <c r="G342" s="330"/>
      <c r="H342" s="330"/>
      <c r="I342" s="330"/>
      <c r="J342" s="330"/>
      <c r="K342" s="330"/>
      <c r="L342" s="330"/>
      <c r="M342" s="330"/>
      <c r="N342" s="330"/>
      <c r="O342" s="330"/>
      <c r="P342" s="330"/>
      <c r="Q342" s="330"/>
    </row>
    <row r="343" spans="6:17" ht="25.35" customHeight="1">
      <c r="F343" s="338"/>
      <c r="G343" s="330"/>
      <c r="H343" s="330"/>
      <c r="I343" s="330"/>
      <c r="J343" s="330"/>
      <c r="K343" s="330"/>
      <c r="L343" s="330"/>
      <c r="M343" s="330"/>
      <c r="N343" s="330"/>
      <c r="O343" s="330"/>
      <c r="P343" s="330"/>
      <c r="Q343" s="330"/>
    </row>
    <row r="344" spans="6:17" ht="25.35" customHeight="1">
      <c r="F344" s="338"/>
      <c r="G344" s="330"/>
      <c r="H344" s="330"/>
      <c r="I344" s="330"/>
      <c r="J344" s="330"/>
      <c r="K344" s="330"/>
      <c r="L344" s="330"/>
      <c r="M344" s="330"/>
      <c r="N344" s="330"/>
      <c r="O344" s="330"/>
      <c r="P344" s="330"/>
      <c r="Q344" s="330"/>
    </row>
    <row r="345" spans="6:17" ht="25.35" customHeight="1">
      <c r="F345" s="338"/>
      <c r="G345" s="330"/>
      <c r="H345" s="330"/>
      <c r="I345" s="330"/>
      <c r="J345" s="330"/>
      <c r="K345" s="330"/>
      <c r="L345" s="330"/>
      <c r="M345" s="330"/>
      <c r="N345" s="330"/>
      <c r="O345" s="330"/>
      <c r="P345" s="330"/>
      <c r="Q345" s="330"/>
    </row>
    <row r="346" spans="6:17" ht="25.35" customHeight="1">
      <c r="F346" s="338"/>
      <c r="G346" s="330"/>
      <c r="H346" s="330"/>
      <c r="I346" s="330"/>
      <c r="J346" s="330"/>
      <c r="K346" s="330"/>
      <c r="L346" s="330"/>
      <c r="M346" s="330"/>
      <c r="N346" s="330"/>
      <c r="O346" s="330"/>
      <c r="P346" s="330"/>
      <c r="Q346" s="330"/>
    </row>
    <row r="347" spans="6:17" ht="25.35" customHeight="1">
      <c r="F347" s="338"/>
      <c r="G347" s="330"/>
      <c r="H347" s="330"/>
      <c r="I347" s="330"/>
      <c r="J347" s="330"/>
      <c r="K347" s="330"/>
      <c r="L347" s="330"/>
      <c r="M347" s="330"/>
      <c r="N347" s="330"/>
      <c r="O347" s="330"/>
      <c r="P347" s="330"/>
      <c r="Q347" s="330"/>
    </row>
    <row r="348" spans="6:17" ht="25.35" customHeight="1">
      <c r="F348" s="338"/>
      <c r="G348" s="330"/>
      <c r="H348" s="330"/>
      <c r="I348" s="330"/>
      <c r="J348" s="330"/>
      <c r="K348" s="330"/>
      <c r="L348" s="330"/>
      <c r="M348" s="330"/>
      <c r="N348" s="330"/>
      <c r="O348" s="330"/>
      <c r="P348" s="330"/>
      <c r="Q348" s="330"/>
    </row>
    <row r="349" spans="6:17" ht="25.35" customHeight="1">
      <c r="F349" s="338"/>
      <c r="G349" s="330"/>
      <c r="H349" s="330"/>
      <c r="I349" s="330"/>
      <c r="J349" s="330"/>
      <c r="K349" s="330"/>
      <c r="L349" s="330"/>
      <c r="M349" s="330"/>
      <c r="N349" s="330"/>
      <c r="O349" s="330"/>
      <c r="P349" s="330"/>
      <c r="Q349" s="330"/>
    </row>
    <row r="350" spans="6:17" ht="25.35" customHeight="1">
      <c r="F350" s="338"/>
      <c r="G350" s="330"/>
      <c r="H350" s="330"/>
      <c r="I350" s="330"/>
      <c r="J350" s="330"/>
      <c r="K350" s="330"/>
      <c r="L350" s="330"/>
      <c r="M350" s="330"/>
      <c r="N350" s="330"/>
      <c r="O350" s="330"/>
      <c r="P350" s="330"/>
      <c r="Q350" s="330"/>
    </row>
    <row r="351" spans="6:17" ht="25.35" customHeight="1">
      <c r="F351" s="338"/>
      <c r="G351" s="330"/>
      <c r="H351" s="330"/>
      <c r="I351" s="330"/>
      <c r="J351" s="330"/>
      <c r="K351" s="330"/>
      <c r="L351" s="330"/>
      <c r="M351" s="330"/>
      <c r="N351" s="330"/>
      <c r="O351" s="330"/>
      <c r="P351" s="330"/>
      <c r="Q351" s="330"/>
    </row>
    <row r="352" spans="6:17" ht="25.35" customHeight="1">
      <c r="F352" s="338"/>
      <c r="G352" s="330"/>
      <c r="H352" s="330"/>
      <c r="I352" s="330"/>
      <c r="J352" s="330"/>
      <c r="K352" s="330"/>
      <c r="L352" s="330"/>
      <c r="M352" s="330"/>
      <c r="N352" s="330"/>
      <c r="O352" s="330"/>
      <c r="P352" s="330"/>
      <c r="Q352" s="330"/>
    </row>
    <row r="353" spans="6:17" ht="25.35" customHeight="1">
      <c r="F353" s="338"/>
      <c r="G353" s="330"/>
      <c r="H353" s="330"/>
      <c r="I353" s="330"/>
      <c r="J353" s="330"/>
      <c r="K353" s="330"/>
      <c r="L353" s="330"/>
      <c r="M353" s="330"/>
      <c r="N353" s="330"/>
      <c r="O353" s="330"/>
      <c r="P353" s="330"/>
      <c r="Q353" s="330"/>
    </row>
    <row r="354" spans="6:17" ht="25.35" customHeight="1">
      <c r="F354" s="338"/>
      <c r="G354" s="330"/>
      <c r="H354" s="330"/>
      <c r="I354" s="330"/>
      <c r="J354" s="330"/>
      <c r="K354" s="330"/>
      <c r="L354" s="330"/>
      <c r="M354" s="330"/>
      <c r="N354" s="330"/>
      <c r="O354" s="330"/>
      <c r="P354" s="330"/>
      <c r="Q354" s="330"/>
    </row>
    <row r="355" spans="6:17" ht="25.35" customHeight="1">
      <c r="F355" s="338"/>
      <c r="G355" s="330"/>
      <c r="H355" s="330"/>
      <c r="I355" s="330"/>
      <c r="J355" s="330"/>
      <c r="K355" s="330"/>
      <c r="L355" s="330"/>
      <c r="M355" s="330"/>
      <c r="N355" s="330"/>
      <c r="O355" s="330"/>
      <c r="P355" s="330"/>
      <c r="Q355" s="330"/>
    </row>
    <row r="356" spans="6:17" ht="25.35" customHeight="1">
      <c r="F356" s="338"/>
      <c r="G356" s="330"/>
      <c r="H356" s="330"/>
      <c r="I356" s="330"/>
      <c r="J356" s="330"/>
      <c r="K356" s="330"/>
      <c r="L356" s="330"/>
      <c r="M356" s="330"/>
      <c r="N356" s="330"/>
      <c r="O356" s="330"/>
      <c r="P356" s="330"/>
      <c r="Q356" s="330"/>
    </row>
    <row r="357" spans="6:17" ht="25.35" customHeight="1">
      <c r="F357" s="338"/>
      <c r="G357" s="330"/>
      <c r="H357" s="330"/>
      <c r="I357" s="330"/>
      <c r="J357" s="330"/>
      <c r="K357" s="330"/>
      <c r="L357" s="330"/>
      <c r="M357" s="330"/>
      <c r="N357" s="330"/>
      <c r="O357" s="330"/>
      <c r="P357" s="330"/>
      <c r="Q357" s="330"/>
    </row>
    <row r="358" spans="6:17" ht="25.35" customHeight="1">
      <c r="F358" s="338"/>
      <c r="G358" s="330"/>
      <c r="H358" s="330"/>
      <c r="I358" s="330"/>
      <c r="J358" s="330"/>
      <c r="K358" s="330"/>
      <c r="L358" s="330"/>
      <c r="M358" s="330"/>
      <c r="N358" s="330"/>
      <c r="O358" s="330"/>
      <c r="P358" s="330"/>
      <c r="Q358" s="330"/>
    </row>
    <row r="359" spans="6:17" ht="25.35" customHeight="1">
      <c r="F359" s="338"/>
      <c r="G359" s="330"/>
      <c r="H359" s="330"/>
      <c r="I359" s="330"/>
      <c r="J359" s="330"/>
      <c r="K359" s="330"/>
      <c r="L359" s="330"/>
      <c r="M359" s="330"/>
      <c r="N359" s="330"/>
      <c r="O359" s="330"/>
      <c r="P359" s="330"/>
      <c r="Q359" s="330"/>
    </row>
    <row r="360" spans="6:17" ht="25.35" customHeight="1">
      <c r="F360" s="338"/>
      <c r="G360" s="330"/>
      <c r="H360" s="330"/>
      <c r="I360" s="330"/>
      <c r="J360" s="330"/>
      <c r="K360" s="330"/>
      <c r="L360" s="330"/>
      <c r="M360" s="330"/>
      <c r="N360" s="330"/>
      <c r="O360" s="330"/>
      <c r="P360" s="330"/>
      <c r="Q360" s="330"/>
    </row>
    <row r="361" spans="6:17" ht="25.35" customHeight="1">
      <c r="F361" s="338"/>
      <c r="G361" s="330"/>
      <c r="H361" s="330"/>
      <c r="I361" s="330"/>
      <c r="J361" s="330"/>
      <c r="K361" s="330"/>
      <c r="L361" s="330"/>
      <c r="M361" s="330"/>
      <c r="N361" s="330"/>
      <c r="O361" s="330"/>
      <c r="P361" s="330"/>
      <c r="Q361" s="330"/>
    </row>
    <row r="362" spans="6:17" ht="25.35" customHeight="1">
      <c r="F362" s="338"/>
      <c r="G362" s="330"/>
      <c r="H362" s="330"/>
      <c r="I362" s="330"/>
      <c r="J362" s="330"/>
      <c r="K362" s="330"/>
      <c r="L362" s="330"/>
      <c r="M362" s="330"/>
      <c r="N362" s="330"/>
      <c r="O362" s="330"/>
      <c r="P362" s="330"/>
      <c r="Q362" s="330"/>
    </row>
    <row r="363" spans="6:17" ht="25.35" customHeight="1">
      <c r="F363" s="338"/>
      <c r="G363" s="330"/>
      <c r="H363" s="330"/>
      <c r="I363" s="330"/>
      <c r="J363" s="330"/>
      <c r="K363" s="330"/>
      <c r="L363" s="330"/>
      <c r="M363" s="330"/>
      <c r="N363" s="330"/>
      <c r="O363" s="330"/>
      <c r="P363" s="330"/>
      <c r="Q363" s="330"/>
    </row>
    <row r="364" spans="6:17" ht="25.35" customHeight="1">
      <c r="F364" s="338"/>
      <c r="G364" s="330"/>
      <c r="H364" s="330"/>
      <c r="I364" s="330"/>
      <c r="J364" s="330"/>
      <c r="K364" s="330"/>
      <c r="L364" s="330"/>
      <c r="M364" s="330"/>
      <c r="N364" s="330"/>
      <c r="O364" s="330"/>
      <c r="P364" s="330"/>
      <c r="Q364" s="330"/>
    </row>
    <row r="365" spans="6:17" ht="25.35" customHeight="1">
      <c r="F365" s="338"/>
      <c r="G365" s="330"/>
      <c r="H365" s="330"/>
      <c r="I365" s="330"/>
      <c r="J365" s="330"/>
      <c r="K365" s="330"/>
      <c r="L365" s="330"/>
      <c r="M365" s="330"/>
      <c r="N365" s="330"/>
      <c r="O365" s="330"/>
      <c r="P365" s="330"/>
      <c r="Q365" s="330"/>
    </row>
    <row r="366" spans="6:17" ht="25.35" customHeight="1">
      <c r="F366" s="338"/>
      <c r="G366" s="330"/>
      <c r="H366" s="330"/>
      <c r="I366" s="330"/>
      <c r="J366" s="330"/>
      <c r="K366" s="330"/>
      <c r="L366" s="330"/>
      <c r="M366" s="330"/>
      <c r="N366" s="330"/>
      <c r="O366" s="330"/>
      <c r="P366" s="330"/>
      <c r="Q366" s="330"/>
    </row>
    <row r="367" spans="6:17" ht="25.35" customHeight="1">
      <c r="F367" s="338"/>
      <c r="G367" s="330"/>
      <c r="H367" s="330"/>
      <c r="I367" s="330"/>
      <c r="J367" s="330"/>
      <c r="K367" s="330"/>
      <c r="L367" s="330"/>
      <c r="M367" s="330"/>
      <c r="N367" s="330"/>
      <c r="O367" s="330"/>
      <c r="P367" s="330"/>
      <c r="Q367" s="330"/>
    </row>
    <row r="368" spans="6:17" ht="25.35" customHeight="1">
      <c r="F368" s="338"/>
      <c r="G368" s="330"/>
      <c r="H368" s="330"/>
      <c r="I368" s="330"/>
      <c r="J368" s="330"/>
      <c r="K368" s="330"/>
      <c r="L368" s="330"/>
      <c r="M368" s="330"/>
      <c r="N368" s="330"/>
      <c r="O368" s="330"/>
      <c r="P368" s="330"/>
      <c r="Q368" s="330"/>
    </row>
    <row r="369" spans="6:17" ht="25.35" customHeight="1">
      <c r="F369" s="338"/>
      <c r="G369" s="330"/>
      <c r="H369" s="330"/>
      <c r="I369" s="330"/>
      <c r="J369" s="330"/>
      <c r="K369" s="330"/>
      <c r="L369" s="330"/>
      <c r="M369" s="330"/>
      <c r="N369" s="330"/>
      <c r="O369" s="330"/>
      <c r="P369" s="330"/>
      <c r="Q369" s="330"/>
    </row>
    <row r="370" spans="6:17" ht="25.35" customHeight="1">
      <c r="F370" s="338"/>
      <c r="G370" s="330"/>
      <c r="H370" s="330"/>
      <c r="I370" s="330"/>
      <c r="J370" s="330"/>
      <c r="K370" s="330"/>
      <c r="L370" s="330"/>
      <c r="M370" s="330"/>
      <c r="N370" s="330"/>
      <c r="O370" s="330"/>
      <c r="P370" s="330"/>
      <c r="Q370" s="330"/>
    </row>
    <row r="371" spans="6:17" ht="25.35" customHeight="1">
      <c r="F371" s="338"/>
      <c r="G371" s="330"/>
      <c r="H371" s="330"/>
      <c r="I371" s="330"/>
      <c r="J371" s="330"/>
      <c r="K371" s="330"/>
      <c r="L371" s="330"/>
      <c r="M371" s="330"/>
      <c r="N371" s="330"/>
      <c r="O371" s="330"/>
      <c r="P371" s="330"/>
      <c r="Q371" s="330"/>
    </row>
    <row r="372" spans="6:17" ht="25.35" customHeight="1">
      <c r="F372" s="338"/>
      <c r="G372" s="330"/>
      <c r="H372" s="330"/>
      <c r="I372" s="330"/>
      <c r="J372" s="330"/>
      <c r="K372" s="330"/>
      <c r="L372" s="330"/>
      <c r="M372" s="330"/>
      <c r="N372" s="330"/>
      <c r="O372" s="330"/>
      <c r="P372" s="330"/>
      <c r="Q372" s="330"/>
    </row>
    <row r="373" spans="6:17" ht="25.35" customHeight="1">
      <c r="F373" s="338"/>
      <c r="G373" s="330"/>
      <c r="H373" s="330"/>
      <c r="I373" s="330"/>
      <c r="J373" s="330"/>
      <c r="K373" s="330"/>
      <c r="L373" s="330"/>
      <c r="M373" s="330"/>
      <c r="N373" s="330"/>
      <c r="O373" s="330"/>
      <c r="P373" s="330"/>
      <c r="Q373" s="330"/>
    </row>
    <row r="374" spans="6:17" ht="25.35" customHeight="1">
      <c r="F374" s="338"/>
      <c r="G374" s="330"/>
      <c r="H374" s="330"/>
      <c r="I374" s="330"/>
      <c r="J374" s="330"/>
      <c r="K374" s="330"/>
      <c r="L374" s="330"/>
      <c r="M374" s="330"/>
      <c r="N374" s="330"/>
      <c r="O374" s="330"/>
      <c r="P374" s="330"/>
      <c r="Q374" s="330"/>
    </row>
    <row r="375" spans="6:17" ht="25.35" customHeight="1">
      <c r="F375" s="338"/>
      <c r="G375" s="330"/>
      <c r="H375" s="330"/>
      <c r="I375" s="330"/>
      <c r="J375" s="330"/>
      <c r="K375" s="330"/>
      <c r="L375" s="330"/>
      <c r="M375" s="330"/>
      <c r="N375" s="330"/>
      <c r="O375" s="330"/>
      <c r="P375" s="330"/>
      <c r="Q375" s="330"/>
    </row>
    <row r="376" spans="6:17" ht="25.35" customHeight="1">
      <c r="F376" s="338"/>
      <c r="G376" s="330"/>
      <c r="H376" s="330"/>
      <c r="I376" s="330"/>
      <c r="J376" s="330"/>
      <c r="K376" s="330"/>
      <c r="L376" s="330"/>
      <c r="M376" s="330"/>
      <c r="N376" s="330"/>
      <c r="O376" s="330"/>
      <c r="P376" s="330"/>
      <c r="Q376" s="330"/>
    </row>
    <row r="377" spans="6:17" ht="25.35" customHeight="1">
      <c r="F377" s="338"/>
      <c r="G377" s="330"/>
      <c r="H377" s="330"/>
      <c r="I377" s="330"/>
      <c r="J377" s="330"/>
      <c r="K377" s="330"/>
      <c r="L377" s="330"/>
      <c r="M377" s="330"/>
      <c r="N377" s="330"/>
      <c r="O377" s="330"/>
      <c r="P377" s="330"/>
      <c r="Q377" s="330"/>
    </row>
    <row r="378" spans="6:17" ht="25.35" customHeight="1">
      <c r="F378" s="338"/>
      <c r="G378" s="330"/>
      <c r="H378" s="330"/>
      <c r="I378" s="330"/>
      <c r="J378" s="330"/>
      <c r="K378" s="330"/>
      <c r="L378" s="330"/>
      <c r="M378" s="330"/>
      <c r="N378" s="330"/>
      <c r="O378" s="330"/>
      <c r="P378" s="330"/>
      <c r="Q378" s="330"/>
    </row>
    <row r="379" spans="6:17" ht="25.35" customHeight="1">
      <c r="F379" s="338"/>
      <c r="G379" s="330"/>
      <c r="H379" s="330"/>
      <c r="I379" s="330"/>
      <c r="J379" s="330"/>
      <c r="K379" s="330"/>
      <c r="L379" s="330"/>
      <c r="M379" s="330"/>
      <c r="N379" s="330"/>
      <c r="O379" s="330"/>
      <c r="P379" s="330"/>
      <c r="Q379" s="330"/>
    </row>
    <row r="380" spans="6:17" ht="25.35" customHeight="1">
      <c r="F380" s="338"/>
      <c r="G380" s="330"/>
      <c r="H380" s="330"/>
      <c r="I380" s="330"/>
      <c r="J380" s="330"/>
      <c r="K380" s="330"/>
      <c r="L380" s="330"/>
      <c r="M380" s="330"/>
      <c r="N380" s="330"/>
      <c r="O380" s="330"/>
      <c r="P380" s="330"/>
      <c r="Q380" s="330"/>
    </row>
    <row r="381" spans="6:17" ht="25.35" customHeight="1">
      <c r="F381" s="338"/>
      <c r="G381" s="330"/>
      <c r="H381" s="330"/>
      <c r="I381" s="330"/>
      <c r="J381" s="330"/>
      <c r="K381" s="330"/>
      <c r="L381" s="330"/>
      <c r="M381" s="330"/>
      <c r="N381" s="330"/>
      <c r="O381" s="330"/>
      <c r="P381" s="330"/>
      <c r="Q381" s="330"/>
    </row>
    <row r="382" spans="6:17" ht="25.35" customHeight="1">
      <c r="F382" s="338"/>
      <c r="G382" s="330"/>
      <c r="H382" s="330"/>
      <c r="I382" s="330"/>
      <c r="J382" s="330"/>
      <c r="K382" s="330"/>
      <c r="L382" s="330"/>
      <c r="M382" s="330"/>
      <c r="N382" s="330"/>
      <c r="O382" s="330"/>
      <c r="P382" s="330"/>
      <c r="Q382" s="330"/>
    </row>
    <row r="383" spans="6:17" ht="25.35" customHeight="1">
      <c r="F383" s="338"/>
      <c r="G383" s="330"/>
      <c r="H383" s="330"/>
      <c r="I383" s="330"/>
      <c r="J383" s="330"/>
      <c r="K383" s="330"/>
      <c r="L383" s="330"/>
      <c r="M383" s="330"/>
      <c r="N383" s="330"/>
      <c r="O383" s="330"/>
      <c r="P383" s="330"/>
      <c r="Q383" s="330"/>
    </row>
    <row r="384" spans="6:17" ht="25.35" customHeight="1">
      <c r="F384" s="338"/>
      <c r="G384" s="330"/>
      <c r="H384" s="330"/>
      <c r="I384" s="330"/>
      <c r="J384" s="330"/>
      <c r="K384" s="330"/>
      <c r="L384" s="330"/>
      <c r="M384" s="330"/>
      <c r="N384" s="330"/>
      <c r="O384" s="330"/>
      <c r="P384" s="330"/>
      <c r="Q384" s="330"/>
    </row>
    <row r="385" spans="6:17" ht="25.35" customHeight="1">
      <c r="F385" s="338"/>
      <c r="G385" s="330"/>
      <c r="H385" s="330"/>
      <c r="I385" s="330"/>
      <c r="J385" s="330"/>
      <c r="K385" s="330"/>
      <c r="L385" s="330"/>
      <c r="M385" s="330"/>
      <c r="N385" s="330"/>
      <c r="O385" s="330"/>
      <c r="P385" s="330"/>
      <c r="Q385" s="330"/>
    </row>
    <row r="386" spans="6:17" ht="25.35" customHeight="1">
      <c r="F386" s="338"/>
      <c r="G386" s="330"/>
      <c r="H386" s="330"/>
      <c r="I386" s="330"/>
      <c r="J386" s="330"/>
      <c r="K386" s="330"/>
      <c r="L386" s="330"/>
      <c r="M386" s="330"/>
      <c r="N386" s="330"/>
      <c r="O386" s="330"/>
      <c r="P386" s="330"/>
      <c r="Q386" s="330"/>
    </row>
    <row r="387" spans="6:17" ht="25.35" customHeight="1">
      <c r="F387" s="338"/>
      <c r="G387" s="330"/>
      <c r="H387" s="330"/>
      <c r="I387" s="330"/>
      <c r="J387" s="330"/>
      <c r="K387" s="330"/>
      <c r="L387" s="330"/>
      <c r="M387" s="330"/>
      <c r="N387" s="330"/>
      <c r="O387" s="330"/>
      <c r="P387" s="330"/>
      <c r="Q387" s="330"/>
    </row>
    <row r="388" spans="6:17" ht="25.35" customHeight="1">
      <c r="F388" s="338"/>
      <c r="G388" s="330"/>
      <c r="H388" s="330"/>
      <c r="I388" s="330"/>
      <c r="J388" s="330"/>
      <c r="K388" s="330"/>
      <c r="L388" s="330"/>
      <c r="M388" s="330"/>
      <c r="N388" s="330"/>
      <c r="O388" s="330"/>
      <c r="P388" s="330"/>
      <c r="Q388" s="330"/>
    </row>
    <row r="389" spans="6:17" ht="25.35" customHeight="1">
      <c r="F389" s="338"/>
      <c r="G389" s="330"/>
      <c r="H389" s="330"/>
      <c r="I389" s="330"/>
      <c r="J389" s="330"/>
      <c r="K389" s="330"/>
      <c r="L389" s="330"/>
      <c r="M389" s="330"/>
      <c r="N389" s="330"/>
      <c r="O389" s="330"/>
      <c r="P389" s="330"/>
      <c r="Q389" s="330"/>
    </row>
    <row r="390" spans="6:17" ht="25.35" customHeight="1">
      <c r="F390" s="338"/>
      <c r="G390" s="330"/>
      <c r="H390" s="330"/>
      <c r="I390" s="330"/>
      <c r="J390" s="330"/>
      <c r="K390" s="330"/>
      <c r="L390" s="330"/>
      <c r="M390" s="330"/>
      <c r="N390" s="330"/>
      <c r="O390" s="330"/>
      <c r="P390" s="330"/>
      <c r="Q390" s="330"/>
    </row>
    <row r="391" spans="6:17" ht="25.35" customHeight="1">
      <c r="F391" s="338"/>
      <c r="G391" s="330"/>
      <c r="H391" s="330"/>
      <c r="I391" s="330"/>
      <c r="J391" s="330"/>
      <c r="K391" s="330"/>
      <c r="L391" s="330"/>
      <c r="M391" s="330"/>
      <c r="N391" s="330"/>
      <c r="O391" s="330"/>
      <c r="P391" s="330"/>
      <c r="Q391" s="330"/>
    </row>
    <row r="392" spans="6:17" ht="25.35" customHeight="1">
      <c r="F392" s="338"/>
      <c r="G392" s="330"/>
      <c r="H392" s="330"/>
      <c r="I392" s="330"/>
      <c r="J392" s="330"/>
      <c r="K392" s="330"/>
      <c r="L392" s="330"/>
      <c r="M392" s="330"/>
      <c r="N392" s="330"/>
      <c r="O392" s="330"/>
      <c r="P392" s="330"/>
      <c r="Q392" s="330"/>
    </row>
    <row r="393" spans="6:17" ht="25.35" customHeight="1">
      <c r="F393" s="338"/>
      <c r="G393" s="330"/>
      <c r="H393" s="330"/>
      <c r="I393" s="330"/>
      <c r="J393" s="330"/>
      <c r="K393" s="330"/>
      <c r="L393" s="330"/>
      <c r="M393" s="330"/>
      <c r="N393" s="330"/>
      <c r="O393" s="330"/>
      <c r="P393" s="330"/>
      <c r="Q393" s="330"/>
    </row>
    <row r="394" spans="6:17" ht="25.35" customHeight="1">
      <c r="F394" s="338"/>
      <c r="G394" s="330"/>
      <c r="H394" s="330"/>
      <c r="I394" s="330"/>
      <c r="J394" s="330"/>
      <c r="K394" s="330"/>
      <c r="L394" s="330"/>
      <c r="M394" s="330"/>
      <c r="N394" s="330"/>
      <c r="O394" s="330"/>
      <c r="P394" s="330"/>
      <c r="Q394" s="330"/>
    </row>
    <row r="395" spans="6:17" ht="25.35" customHeight="1">
      <c r="F395" s="338"/>
      <c r="G395" s="330"/>
      <c r="H395" s="330"/>
      <c r="I395" s="330"/>
      <c r="J395" s="330"/>
      <c r="K395" s="330"/>
      <c r="L395" s="330"/>
      <c r="M395" s="330"/>
      <c r="N395" s="330"/>
      <c r="O395" s="330"/>
      <c r="P395" s="330"/>
      <c r="Q395" s="330"/>
    </row>
    <row r="396" spans="6:17" ht="25.35" customHeight="1">
      <c r="F396" s="338"/>
      <c r="G396" s="330"/>
      <c r="H396" s="330"/>
      <c r="I396" s="330"/>
      <c r="J396" s="330"/>
      <c r="K396" s="330"/>
      <c r="L396" s="330"/>
      <c r="M396" s="330"/>
      <c r="N396" s="330"/>
      <c r="O396" s="330"/>
      <c r="P396" s="330"/>
      <c r="Q396" s="330"/>
    </row>
    <row r="397" spans="6:17" ht="25.35" customHeight="1">
      <c r="F397" s="338"/>
      <c r="G397" s="330"/>
      <c r="H397" s="330"/>
      <c r="I397" s="330"/>
      <c r="J397" s="330"/>
      <c r="K397" s="330"/>
      <c r="L397" s="330"/>
      <c r="M397" s="330"/>
      <c r="N397" s="330"/>
      <c r="O397" s="330"/>
      <c r="P397" s="330"/>
      <c r="Q397" s="330"/>
    </row>
    <row r="398" spans="6:17" ht="25.35" customHeight="1">
      <c r="F398" s="338"/>
      <c r="G398" s="330"/>
      <c r="H398" s="330"/>
      <c r="I398" s="330"/>
      <c r="J398" s="330"/>
      <c r="K398" s="330"/>
      <c r="L398" s="330"/>
      <c r="M398" s="330"/>
      <c r="N398" s="330"/>
      <c r="O398" s="330"/>
      <c r="P398" s="330"/>
      <c r="Q398" s="330"/>
    </row>
    <row r="399" spans="6:17" ht="25.35" customHeight="1">
      <c r="F399" s="338"/>
      <c r="G399" s="330"/>
      <c r="H399" s="330"/>
      <c r="I399" s="330"/>
      <c r="J399" s="330"/>
      <c r="K399" s="330"/>
      <c r="L399" s="330"/>
      <c r="M399" s="330"/>
      <c r="N399" s="330"/>
      <c r="O399" s="330"/>
      <c r="P399" s="330"/>
      <c r="Q399" s="330"/>
    </row>
    <row r="400" spans="6:17" ht="25.35" customHeight="1">
      <c r="F400" s="338"/>
      <c r="G400" s="330"/>
      <c r="H400" s="330"/>
      <c r="I400" s="330"/>
      <c r="J400" s="330"/>
      <c r="K400" s="330"/>
      <c r="L400" s="330"/>
      <c r="M400" s="330"/>
      <c r="N400" s="330"/>
      <c r="O400" s="330"/>
      <c r="P400" s="330"/>
      <c r="Q400" s="330"/>
    </row>
    <row r="401" spans="6:17" ht="25.35" customHeight="1">
      <c r="F401" s="338"/>
      <c r="G401" s="330"/>
      <c r="H401" s="330"/>
      <c r="I401" s="330"/>
      <c r="J401" s="330"/>
      <c r="K401" s="330"/>
      <c r="L401" s="330"/>
      <c r="M401" s="330"/>
      <c r="N401" s="330"/>
      <c r="O401" s="330"/>
      <c r="P401" s="330"/>
      <c r="Q401" s="330"/>
    </row>
    <row r="402" spans="6:17" ht="25.35" customHeight="1">
      <c r="F402" s="338"/>
      <c r="G402" s="330"/>
      <c r="H402" s="330"/>
      <c r="I402" s="330"/>
      <c r="J402" s="330"/>
      <c r="K402" s="330"/>
      <c r="L402" s="330"/>
      <c r="M402" s="330"/>
      <c r="N402" s="330"/>
      <c r="O402" s="330"/>
      <c r="P402" s="330"/>
      <c r="Q402" s="330"/>
    </row>
    <row r="403" spans="6:17" ht="25.35" customHeight="1">
      <c r="F403" s="338"/>
      <c r="G403" s="330"/>
      <c r="H403" s="330"/>
      <c r="I403" s="330"/>
      <c r="J403" s="330"/>
      <c r="K403" s="330"/>
      <c r="L403" s="330"/>
      <c r="M403" s="330"/>
      <c r="N403" s="330"/>
      <c r="O403" s="330"/>
      <c r="P403" s="330"/>
      <c r="Q403" s="330"/>
    </row>
    <row r="404" spans="6:17" ht="25.35" customHeight="1">
      <c r="F404" s="338"/>
      <c r="G404" s="330"/>
      <c r="H404" s="330"/>
      <c r="I404" s="330"/>
      <c r="J404" s="330"/>
      <c r="K404" s="330"/>
      <c r="L404" s="330"/>
      <c r="M404" s="330"/>
      <c r="N404" s="330"/>
      <c r="O404" s="330"/>
      <c r="P404" s="330"/>
      <c r="Q404" s="330"/>
    </row>
    <row r="405" spans="6:17" ht="25.35" customHeight="1">
      <c r="F405" s="338"/>
      <c r="G405" s="330"/>
      <c r="H405" s="330"/>
      <c r="I405" s="330"/>
      <c r="J405" s="330"/>
      <c r="K405" s="330"/>
      <c r="L405" s="330"/>
      <c r="M405" s="330"/>
      <c r="N405" s="330"/>
      <c r="O405" s="330"/>
      <c r="P405" s="330"/>
      <c r="Q405" s="330"/>
    </row>
    <row r="406" spans="6:17" ht="25.35" customHeight="1">
      <c r="F406" s="338"/>
      <c r="G406" s="330"/>
      <c r="H406" s="330"/>
      <c r="I406" s="330"/>
      <c r="J406" s="330"/>
      <c r="K406" s="330"/>
      <c r="L406" s="330"/>
      <c r="M406" s="330"/>
      <c r="N406" s="330"/>
      <c r="O406" s="330"/>
      <c r="P406" s="330"/>
      <c r="Q406" s="330"/>
    </row>
    <row r="407" spans="6:17" ht="25.35" customHeight="1">
      <c r="F407" s="338"/>
      <c r="G407" s="330"/>
      <c r="H407" s="330"/>
      <c r="I407" s="330"/>
      <c r="J407" s="330"/>
      <c r="K407" s="330"/>
      <c r="L407" s="330"/>
      <c r="M407" s="330"/>
      <c r="N407" s="330"/>
      <c r="O407" s="330"/>
      <c r="P407" s="330"/>
      <c r="Q407" s="330"/>
    </row>
    <row r="408" spans="6:17" ht="25.35" customHeight="1">
      <c r="F408" s="338"/>
      <c r="G408" s="330"/>
      <c r="H408" s="330"/>
      <c r="I408" s="330"/>
      <c r="J408" s="330"/>
      <c r="K408" s="330"/>
      <c r="L408" s="330"/>
      <c r="M408" s="330"/>
      <c r="N408" s="330"/>
      <c r="O408" s="330"/>
      <c r="P408" s="330"/>
      <c r="Q408" s="330"/>
    </row>
    <row r="409" spans="6:17" ht="25.35" customHeight="1">
      <c r="F409" s="338"/>
      <c r="G409" s="330"/>
      <c r="H409" s="330"/>
      <c r="I409" s="330"/>
      <c r="J409" s="330"/>
      <c r="K409" s="330"/>
      <c r="L409" s="330"/>
      <c r="M409" s="330"/>
      <c r="N409" s="330"/>
      <c r="O409" s="330"/>
      <c r="P409" s="330"/>
      <c r="Q409" s="330"/>
    </row>
    <row r="410" spans="6:17" ht="25.35" customHeight="1">
      <c r="F410" s="338"/>
      <c r="G410" s="330"/>
      <c r="H410" s="330"/>
      <c r="I410" s="330"/>
      <c r="J410" s="330"/>
      <c r="K410" s="330"/>
      <c r="L410" s="330"/>
      <c r="M410" s="330"/>
      <c r="N410" s="330"/>
      <c r="O410" s="330"/>
      <c r="P410" s="330"/>
      <c r="Q410" s="330"/>
    </row>
    <row r="411" spans="6:17" ht="25.35" customHeight="1">
      <c r="F411" s="338"/>
      <c r="G411" s="330"/>
      <c r="H411" s="330"/>
      <c r="I411" s="330"/>
      <c r="J411" s="330"/>
      <c r="K411" s="330"/>
      <c r="L411" s="330"/>
      <c r="M411" s="330"/>
      <c r="N411" s="330"/>
      <c r="O411" s="330"/>
      <c r="P411" s="330"/>
      <c r="Q411" s="330"/>
    </row>
    <row r="412" spans="6:17" ht="25.35" customHeight="1">
      <c r="F412" s="338"/>
      <c r="G412" s="330"/>
      <c r="H412" s="330"/>
      <c r="I412" s="330"/>
      <c r="J412" s="330"/>
      <c r="K412" s="330"/>
      <c r="L412" s="330"/>
      <c r="M412" s="330"/>
      <c r="N412" s="330"/>
      <c r="O412" s="330"/>
      <c r="P412" s="330"/>
      <c r="Q412" s="330"/>
    </row>
    <row r="413" spans="6:17" ht="25.35" customHeight="1">
      <c r="F413" s="338"/>
      <c r="G413" s="330"/>
      <c r="H413" s="330"/>
      <c r="I413" s="330"/>
      <c r="J413" s="330"/>
      <c r="K413" s="330"/>
      <c r="L413" s="330"/>
      <c r="M413" s="330"/>
      <c r="N413" s="330"/>
      <c r="O413" s="330"/>
      <c r="P413" s="330"/>
      <c r="Q413" s="330"/>
    </row>
    <row r="414" spans="6:17" ht="25.35" customHeight="1">
      <c r="F414" s="338"/>
      <c r="G414" s="330"/>
      <c r="H414" s="330"/>
      <c r="I414" s="330"/>
      <c r="J414" s="330"/>
      <c r="K414" s="330"/>
      <c r="L414" s="330"/>
      <c r="M414" s="330"/>
      <c r="N414" s="330"/>
      <c r="O414" s="330"/>
      <c r="P414" s="330"/>
      <c r="Q414" s="330"/>
    </row>
    <row r="415" spans="6:17" ht="25.35" customHeight="1">
      <c r="F415" s="338"/>
      <c r="G415" s="330"/>
      <c r="H415" s="330"/>
      <c r="I415" s="330"/>
      <c r="J415" s="330"/>
      <c r="K415" s="330"/>
      <c r="L415" s="330"/>
      <c r="M415" s="330"/>
      <c r="N415" s="330"/>
      <c r="O415" s="330"/>
      <c r="P415" s="330"/>
      <c r="Q415" s="330"/>
    </row>
    <row r="416" spans="6:17" ht="25.35" customHeight="1">
      <c r="F416" s="338"/>
      <c r="G416" s="330"/>
      <c r="H416" s="330"/>
      <c r="I416" s="330"/>
      <c r="J416" s="330"/>
      <c r="K416" s="330"/>
      <c r="L416" s="330"/>
      <c r="M416" s="330"/>
      <c r="N416" s="330"/>
      <c r="O416" s="330"/>
      <c r="P416" s="330"/>
      <c r="Q416" s="330"/>
    </row>
    <row r="417" spans="6:17" ht="25.35" customHeight="1">
      <c r="F417" s="338"/>
      <c r="G417" s="330"/>
      <c r="H417" s="330"/>
      <c r="I417" s="330"/>
      <c r="J417" s="330"/>
      <c r="K417" s="330"/>
      <c r="L417" s="330"/>
      <c r="M417" s="330"/>
      <c r="N417" s="330"/>
      <c r="O417" s="330"/>
      <c r="P417" s="330"/>
      <c r="Q417" s="330"/>
    </row>
    <row r="418" spans="6:17" ht="25.35" customHeight="1">
      <c r="F418" s="338"/>
      <c r="G418" s="330"/>
      <c r="H418" s="330"/>
      <c r="I418" s="330"/>
      <c r="J418" s="330"/>
      <c r="K418" s="330"/>
      <c r="L418" s="330"/>
      <c r="M418" s="330"/>
      <c r="N418" s="330"/>
      <c r="O418" s="330"/>
      <c r="P418" s="330"/>
      <c r="Q418" s="330"/>
    </row>
    <row r="419" spans="6:17" ht="25.35" customHeight="1">
      <c r="F419" s="338"/>
      <c r="G419" s="330"/>
      <c r="H419" s="330"/>
      <c r="I419" s="330"/>
      <c r="J419" s="330"/>
      <c r="K419" s="330"/>
      <c r="L419" s="330"/>
      <c r="M419" s="330"/>
      <c r="N419" s="330"/>
      <c r="O419" s="330"/>
      <c r="P419" s="330"/>
      <c r="Q419" s="330"/>
    </row>
    <row r="420" spans="6:17" ht="25.35" customHeight="1">
      <c r="F420" s="338"/>
      <c r="G420" s="330"/>
      <c r="H420" s="330"/>
      <c r="I420" s="330"/>
      <c r="J420" s="330"/>
      <c r="K420" s="330"/>
      <c r="L420" s="330"/>
      <c r="M420" s="330"/>
      <c r="N420" s="330"/>
      <c r="O420" s="330"/>
      <c r="P420" s="330"/>
      <c r="Q420" s="330"/>
    </row>
    <row r="421" spans="6:17" ht="25.35" customHeight="1">
      <c r="F421" s="338"/>
      <c r="G421" s="330"/>
      <c r="H421" s="330"/>
      <c r="I421" s="330"/>
      <c r="J421" s="330"/>
      <c r="K421" s="330"/>
      <c r="L421" s="330"/>
      <c r="M421" s="330"/>
      <c r="N421" s="330"/>
      <c r="O421" s="330"/>
      <c r="P421" s="330"/>
      <c r="Q421" s="330"/>
    </row>
    <row r="422" spans="6:17" ht="25.35" customHeight="1">
      <c r="F422" s="338"/>
      <c r="G422" s="330"/>
      <c r="H422" s="330"/>
      <c r="I422" s="330"/>
      <c r="J422" s="330"/>
      <c r="K422" s="330"/>
      <c r="L422" s="330"/>
      <c r="M422" s="330"/>
      <c r="N422" s="330"/>
      <c r="O422" s="330"/>
      <c r="P422" s="330"/>
      <c r="Q422" s="330"/>
    </row>
    <row r="423" spans="6:17" ht="25.35" customHeight="1">
      <c r="F423" s="338"/>
      <c r="G423" s="330"/>
      <c r="H423" s="330"/>
      <c r="I423" s="330"/>
      <c r="J423" s="330"/>
      <c r="K423" s="330"/>
      <c r="L423" s="330"/>
      <c r="M423" s="330"/>
      <c r="N423" s="330"/>
      <c r="O423" s="330"/>
      <c r="P423" s="330"/>
      <c r="Q423" s="330"/>
    </row>
    <row r="424" spans="6:17" ht="25.35" customHeight="1">
      <c r="F424" s="338"/>
      <c r="G424" s="330"/>
      <c r="H424" s="330"/>
      <c r="I424" s="330"/>
      <c r="J424" s="330"/>
      <c r="K424" s="330"/>
      <c r="L424" s="330"/>
      <c r="M424" s="330"/>
      <c r="N424" s="330"/>
      <c r="O424" s="330"/>
      <c r="P424" s="330"/>
      <c r="Q424" s="330"/>
    </row>
    <row r="425" spans="6:17" ht="25.35" customHeight="1">
      <c r="F425" s="338"/>
      <c r="G425" s="330"/>
      <c r="H425" s="330"/>
      <c r="I425" s="330"/>
      <c r="J425" s="330"/>
      <c r="K425" s="330"/>
      <c r="L425" s="330"/>
      <c r="M425" s="330"/>
      <c r="N425" s="330"/>
      <c r="O425" s="330"/>
      <c r="P425" s="330"/>
      <c r="Q425" s="330"/>
    </row>
    <row r="426" spans="6:17" ht="25.35" customHeight="1">
      <c r="F426" s="338"/>
      <c r="G426" s="330"/>
      <c r="H426" s="330"/>
      <c r="I426" s="330"/>
      <c r="J426" s="330"/>
      <c r="K426" s="330"/>
      <c r="L426" s="330"/>
      <c r="M426" s="330"/>
      <c r="N426" s="330"/>
      <c r="O426" s="330"/>
      <c r="P426" s="330"/>
      <c r="Q426" s="330"/>
    </row>
    <row r="427" spans="6:17" ht="25.35" customHeight="1">
      <c r="F427" s="338"/>
      <c r="G427" s="330"/>
      <c r="H427" s="330"/>
      <c r="I427" s="330"/>
      <c r="J427" s="330"/>
      <c r="K427" s="330"/>
      <c r="L427" s="330"/>
      <c r="M427" s="330"/>
      <c r="N427" s="330"/>
      <c r="O427" s="330"/>
      <c r="P427" s="330"/>
      <c r="Q427" s="330"/>
    </row>
    <row r="428" spans="6:17" ht="25.35" customHeight="1">
      <c r="F428" s="338"/>
      <c r="G428" s="330"/>
      <c r="H428" s="330"/>
      <c r="I428" s="330"/>
      <c r="J428" s="330"/>
      <c r="K428" s="330"/>
      <c r="L428" s="330"/>
      <c r="M428" s="330"/>
      <c r="N428" s="330"/>
      <c r="O428" s="330"/>
      <c r="P428" s="330"/>
      <c r="Q428" s="330"/>
    </row>
    <row r="429" spans="6:17" ht="25.35" customHeight="1">
      <c r="F429" s="338"/>
      <c r="G429" s="330"/>
      <c r="H429" s="330"/>
      <c r="I429" s="330"/>
      <c r="J429" s="330"/>
      <c r="K429" s="330"/>
      <c r="L429" s="330"/>
      <c r="M429" s="330"/>
      <c r="N429" s="330"/>
      <c r="O429" s="330"/>
      <c r="P429" s="330"/>
      <c r="Q429" s="330"/>
    </row>
    <row r="430" spans="6:17" ht="25.35" customHeight="1">
      <c r="F430" s="338"/>
      <c r="G430" s="330"/>
      <c r="H430" s="330"/>
      <c r="I430" s="330"/>
      <c r="J430" s="330"/>
      <c r="K430" s="330"/>
      <c r="L430" s="330"/>
      <c r="M430" s="330"/>
      <c r="N430" s="330"/>
      <c r="O430" s="330"/>
      <c r="P430" s="330"/>
      <c r="Q430" s="330"/>
    </row>
    <row r="431" spans="6:17" ht="25.35" customHeight="1">
      <c r="F431" s="338"/>
      <c r="G431" s="330"/>
      <c r="H431" s="330"/>
      <c r="I431" s="330"/>
      <c r="J431" s="330"/>
      <c r="K431" s="330"/>
      <c r="L431" s="330"/>
      <c r="M431" s="330"/>
      <c r="N431" s="330"/>
      <c r="O431" s="330"/>
      <c r="P431" s="330"/>
      <c r="Q431" s="330"/>
    </row>
    <row r="432" spans="6:17" ht="25.35" customHeight="1">
      <c r="F432" s="338"/>
      <c r="G432" s="330"/>
      <c r="H432" s="330"/>
      <c r="I432" s="330"/>
      <c r="J432" s="330"/>
      <c r="K432" s="330"/>
      <c r="L432" s="330"/>
      <c r="M432" s="330"/>
      <c r="N432" s="330"/>
      <c r="O432" s="330"/>
      <c r="P432" s="330"/>
      <c r="Q432" s="330"/>
    </row>
    <row r="433" spans="6:17" ht="25.35" customHeight="1">
      <c r="F433" s="338"/>
      <c r="G433" s="330"/>
      <c r="H433" s="330"/>
      <c r="I433" s="330"/>
      <c r="J433" s="330"/>
      <c r="K433" s="330"/>
      <c r="L433" s="330"/>
      <c r="M433" s="330"/>
      <c r="N433" s="330"/>
      <c r="O433" s="330"/>
      <c r="P433" s="330"/>
      <c r="Q433" s="330"/>
    </row>
    <row r="434" spans="6:17" ht="25.35" customHeight="1">
      <c r="F434" s="338"/>
      <c r="G434" s="330"/>
      <c r="H434" s="330"/>
      <c r="I434" s="330"/>
      <c r="J434" s="330"/>
      <c r="K434" s="330"/>
      <c r="L434" s="330"/>
      <c r="M434" s="330"/>
      <c r="N434" s="330"/>
      <c r="O434" s="330"/>
      <c r="P434" s="330"/>
      <c r="Q434" s="330"/>
    </row>
    <row r="435" spans="6:17" ht="25.35" customHeight="1">
      <c r="F435" s="338"/>
      <c r="G435" s="330"/>
      <c r="H435" s="330"/>
      <c r="I435" s="330"/>
      <c r="J435" s="330"/>
      <c r="K435" s="330"/>
      <c r="L435" s="330"/>
      <c r="M435" s="330"/>
      <c r="N435" s="330"/>
      <c r="O435" s="330"/>
      <c r="P435" s="330"/>
      <c r="Q435" s="330"/>
    </row>
    <row r="436" spans="6:17" ht="25.35" customHeight="1">
      <c r="F436" s="338"/>
      <c r="G436" s="330"/>
      <c r="H436" s="330"/>
      <c r="I436" s="330"/>
      <c r="J436" s="330"/>
      <c r="K436" s="330"/>
      <c r="L436" s="330"/>
      <c r="M436" s="330"/>
      <c r="N436" s="330"/>
      <c r="O436" s="330"/>
      <c r="P436" s="330"/>
      <c r="Q436" s="330"/>
    </row>
    <row r="437" spans="6:17" ht="25.35" customHeight="1">
      <c r="F437" s="338"/>
      <c r="G437" s="330"/>
      <c r="H437" s="330"/>
      <c r="I437" s="330"/>
      <c r="J437" s="330"/>
      <c r="K437" s="330"/>
      <c r="L437" s="330"/>
      <c r="M437" s="330"/>
      <c r="N437" s="330"/>
      <c r="O437" s="330"/>
      <c r="P437" s="330"/>
      <c r="Q437" s="330"/>
    </row>
    <row r="438" spans="6:17" ht="25.35" customHeight="1">
      <c r="F438" s="338"/>
      <c r="G438" s="330"/>
      <c r="H438" s="330"/>
      <c r="I438" s="330"/>
      <c r="J438" s="330"/>
      <c r="K438" s="330"/>
      <c r="L438" s="330"/>
      <c r="M438" s="330"/>
      <c r="N438" s="330"/>
      <c r="O438" s="330"/>
      <c r="P438" s="330"/>
      <c r="Q438" s="330"/>
    </row>
    <row r="439" spans="6:17" ht="25.35" customHeight="1">
      <c r="F439" s="338"/>
      <c r="G439" s="330"/>
      <c r="H439" s="330"/>
      <c r="I439" s="330"/>
      <c r="J439" s="330"/>
      <c r="K439" s="330"/>
      <c r="L439" s="330"/>
      <c r="M439" s="330"/>
      <c r="N439" s="330"/>
      <c r="O439" s="330"/>
      <c r="P439" s="330"/>
      <c r="Q439" s="330"/>
    </row>
    <row r="440" spans="6:17" ht="25.35" customHeight="1">
      <c r="F440" s="338"/>
      <c r="G440" s="330"/>
      <c r="H440" s="330"/>
      <c r="I440" s="330"/>
      <c r="J440" s="330"/>
      <c r="K440" s="330"/>
      <c r="L440" s="330"/>
      <c r="M440" s="330"/>
      <c r="N440" s="330"/>
      <c r="O440" s="330"/>
      <c r="P440" s="330"/>
      <c r="Q440" s="330"/>
    </row>
    <row r="441" spans="6:17" ht="25.35" customHeight="1">
      <c r="F441" s="338"/>
      <c r="G441" s="330"/>
      <c r="H441" s="330"/>
      <c r="I441" s="330"/>
      <c r="J441" s="330"/>
      <c r="K441" s="330"/>
      <c r="L441" s="330"/>
      <c r="M441" s="330"/>
      <c r="N441" s="330"/>
      <c r="O441" s="330"/>
      <c r="P441" s="330"/>
      <c r="Q441" s="330"/>
    </row>
    <row r="442" spans="6:17" ht="25.35" customHeight="1">
      <c r="F442" s="338"/>
      <c r="G442" s="330"/>
      <c r="H442" s="330"/>
      <c r="I442" s="330"/>
      <c r="J442" s="330"/>
      <c r="K442" s="330"/>
      <c r="L442" s="330"/>
      <c r="M442" s="330"/>
      <c r="N442" s="330"/>
      <c r="O442" s="330"/>
      <c r="P442" s="330"/>
      <c r="Q442" s="330"/>
    </row>
    <row r="443" spans="6:17" ht="25.35" customHeight="1">
      <c r="F443" s="338"/>
      <c r="G443" s="330"/>
      <c r="H443" s="330"/>
      <c r="I443" s="330"/>
      <c r="J443" s="330"/>
      <c r="K443" s="330"/>
      <c r="L443" s="330"/>
      <c r="M443" s="330"/>
      <c r="N443" s="330"/>
      <c r="O443" s="330"/>
      <c r="P443" s="330"/>
      <c r="Q443" s="330"/>
    </row>
    <row r="444" spans="6:17" ht="25.35" customHeight="1">
      <c r="F444" s="338"/>
      <c r="G444" s="330"/>
      <c r="H444" s="330"/>
      <c r="I444" s="330"/>
      <c r="J444" s="330"/>
      <c r="K444" s="330"/>
      <c r="L444" s="330"/>
      <c r="M444" s="330"/>
      <c r="N444" s="330"/>
      <c r="O444" s="330"/>
      <c r="P444" s="330"/>
      <c r="Q444" s="330"/>
    </row>
    <row r="445" spans="6:17" ht="25.35" customHeight="1">
      <c r="F445" s="338"/>
      <c r="G445" s="330"/>
      <c r="H445" s="330"/>
      <c r="I445" s="330"/>
      <c r="J445" s="330"/>
      <c r="K445" s="330"/>
      <c r="L445" s="330"/>
      <c r="M445" s="330"/>
      <c r="N445" s="330"/>
      <c r="O445" s="330"/>
      <c r="P445" s="330"/>
      <c r="Q445" s="330"/>
    </row>
    <row r="446" spans="6:17" ht="25.35" customHeight="1">
      <c r="F446" s="338"/>
      <c r="G446" s="330"/>
      <c r="H446" s="330"/>
      <c r="I446" s="330"/>
      <c r="J446" s="330"/>
      <c r="K446" s="330"/>
      <c r="L446" s="330"/>
      <c r="M446" s="330"/>
      <c r="N446" s="330"/>
      <c r="O446" s="330"/>
      <c r="P446" s="330"/>
      <c r="Q446" s="330"/>
    </row>
    <row r="447" spans="6:17" ht="25.35" customHeight="1">
      <c r="F447" s="338"/>
      <c r="G447" s="330"/>
      <c r="H447" s="330"/>
      <c r="I447" s="330"/>
      <c r="J447" s="330"/>
      <c r="K447" s="330"/>
      <c r="L447" s="330"/>
      <c r="M447" s="330"/>
      <c r="N447" s="330"/>
      <c r="O447" s="330"/>
      <c r="P447" s="330"/>
      <c r="Q447" s="330"/>
    </row>
    <row r="448" spans="6:17" ht="25.35" customHeight="1">
      <c r="F448" s="338"/>
      <c r="G448" s="330"/>
      <c r="H448" s="330"/>
      <c r="I448" s="330"/>
      <c r="J448" s="330"/>
      <c r="K448" s="330"/>
      <c r="L448" s="330"/>
      <c r="M448" s="330"/>
      <c r="N448" s="330"/>
      <c r="O448" s="330"/>
      <c r="P448" s="330"/>
      <c r="Q448" s="330"/>
    </row>
    <row r="449" spans="6:17" ht="25.35" customHeight="1">
      <c r="F449" s="338"/>
      <c r="G449" s="330"/>
      <c r="H449" s="330"/>
      <c r="I449" s="330"/>
      <c r="J449" s="330"/>
      <c r="K449" s="330"/>
      <c r="L449" s="330"/>
      <c r="M449" s="330"/>
      <c r="N449" s="330"/>
      <c r="O449" s="330"/>
      <c r="P449" s="330"/>
      <c r="Q449" s="330"/>
    </row>
    <row r="450" spans="6:17" ht="25.35" customHeight="1">
      <c r="F450" s="338"/>
      <c r="G450" s="330"/>
      <c r="H450" s="330"/>
      <c r="I450" s="330"/>
      <c r="J450" s="330"/>
      <c r="K450" s="330"/>
      <c r="L450" s="330"/>
      <c r="M450" s="330"/>
      <c r="N450" s="330"/>
      <c r="O450" s="330"/>
      <c r="P450" s="330"/>
      <c r="Q450" s="330"/>
    </row>
    <row r="451" spans="6:17" ht="25.35" customHeight="1">
      <c r="F451" s="338"/>
      <c r="G451" s="330"/>
      <c r="H451" s="330"/>
      <c r="I451" s="330"/>
      <c r="J451" s="330"/>
      <c r="K451" s="330"/>
      <c r="L451" s="330"/>
      <c r="M451" s="330"/>
      <c r="N451" s="330"/>
      <c r="O451" s="330"/>
      <c r="P451" s="330"/>
      <c r="Q451" s="330"/>
    </row>
    <row r="452" spans="6:17" ht="25.35" customHeight="1">
      <c r="F452" s="338"/>
      <c r="G452" s="330"/>
      <c r="H452" s="330"/>
      <c r="I452" s="330"/>
      <c r="J452" s="330"/>
      <c r="K452" s="330"/>
      <c r="L452" s="330"/>
      <c r="M452" s="330"/>
      <c r="N452" s="330"/>
      <c r="O452" s="330"/>
      <c r="P452" s="330"/>
      <c r="Q452" s="330"/>
    </row>
    <row r="453" spans="6:17" ht="25.35" customHeight="1">
      <c r="F453" s="338"/>
      <c r="G453" s="330"/>
      <c r="H453" s="330"/>
      <c r="I453" s="330"/>
      <c r="J453" s="330"/>
      <c r="K453" s="330"/>
      <c r="L453" s="330"/>
      <c r="M453" s="330"/>
      <c r="N453" s="330"/>
      <c r="O453" s="330"/>
      <c r="P453" s="330"/>
      <c r="Q453" s="330"/>
    </row>
    <row r="454" spans="6:17" ht="25.35" customHeight="1">
      <c r="F454" s="338"/>
      <c r="G454" s="330"/>
      <c r="H454" s="330"/>
      <c r="I454" s="330"/>
      <c r="J454" s="330"/>
      <c r="K454" s="330"/>
      <c r="L454" s="330"/>
      <c r="M454" s="330"/>
      <c r="N454" s="330"/>
      <c r="O454" s="330"/>
      <c r="P454" s="330"/>
      <c r="Q454" s="330"/>
    </row>
    <row r="455" spans="6:17" ht="25.35" customHeight="1">
      <c r="F455" s="338"/>
      <c r="G455" s="330"/>
      <c r="H455" s="330"/>
      <c r="I455" s="330"/>
      <c r="J455" s="330"/>
      <c r="K455" s="330"/>
      <c r="L455" s="330"/>
      <c r="M455" s="330"/>
      <c r="N455" s="330"/>
      <c r="O455" s="330"/>
      <c r="P455" s="330"/>
      <c r="Q455" s="330"/>
    </row>
    <row r="456" spans="6:17" ht="25.3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198" t="s">
        <v>16</v>
      </c>
      <c r="C1" s="1198"/>
      <c r="D1" s="1198"/>
      <c r="E1" s="1198"/>
      <c r="F1" s="360"/>
      <c r="G1" s="360"/>
    </row>
    <row r="2" spans="2:7" ht="26.25">
      <c r="B2" s="1198" t="s">
        <v>727</v>
      </c>
      <c r="C2" s="1198"/>
      <c r="D2" s="1198"/>
      <c r="E2" s="1198"/>
      <c r="F2" s="360"/>
      <c r="G2" s="360"/>
    </row>
    <row r="3" spans="2:7" ht="21">
      <c r="B3" s="1173"/>
      <c r="C3" s="1173"/>
      <c r="D3" s="1173"/>
      <c r="E3" s="1173"/>
      <c r="F3" s="360"/>
      <c r="G3" s="360"/>
    </row>
    <row r="4" spans="2:7" ht="21.75" thickBot="1">
      <c r="B4" s="1150"/>
      <c r="C4" s="1150"/>
      <c r="D4" s="1150"/>
      <c r="E4" s="1150"/>
      <c r="F4" s="360"/>
      <c r="G4" s="360"/>
    </row>
    <row r="5" spans="2:7" ht="47.1" customHeight="1">
      <c r="B5" s="1145" t="s">
        <v>728</v>
      </c>
      <c r="C5" s="1228" t="s">
        <v>729</v>
      </c>
      <c r="D5" s="1229"/>
      <c r="E5" s="1230"/>
    </row>
    <row r="6" spans="2:7">
      <c r="B6" s="1146"/>
      <c r="C6" s="1148" t="s">
        <v>730</v>
      </c>
      <c r="D6" s="982" t="s">
        <v>731</v>
      </c>
      <c r="E6" s="983" t="s">
        <v>732</v>
      </c>
    </row>
    <row r="7" spans="2:7" ht="29.25" customHeight="1">
      <c r="B7" s="1147"/>
      <c r="C7" s="1149"/>
      <c r="D7" s="984">
        <v>-0.1</v>
      </c>
      <c r="E7" s="985">
        <v>0.15</v>
      </c>
    </row>
    <row r="8" spans="2:7" ht="15" customHeight="1">
      <c r="B8" s="986" t="s">
        <v>262</v>
      </c>
      <c r="C8" s="987">
        <v>71.975999999999999</v>
      </c>
      <c r="D8" s="987">
        <v>64.78</v>
      </c>
      <c r="E8" s="988">
        <v>82.78</v>
      </c>
    </row>
    <row r="9" spans="2:7" ht="15" customHeight="1">
      <c r="B9" s="989" t="s">
        <v>733</v>
      </c>
      <c r="C9" s="990">
        <v>3.6</v>
      </c>
      <c r="D9" s="990">
        <v>3.24</v>
      </c>
      <c r="E9" s="991">
        <v>4.1399999999999997</v>
      </c>
    </row>
    <row r="10" spans="2:7" ht="15" customHeight="1">
      <c r="B10" s="989" t="s">
        <v>734</v>
      </c>
      <c r="C10" s="990">
        <v>3.6</v>
      </c>
      <c r="D10" s="990">
        <v>3.24</v>
      </c>
      <c r="E10" s="991">
        <v>4.1399999999999997</v>
      </c>
    </row>
    <row r="11" spans="2:7" ht="15" customHeight="1">
      <c r="B11" s="992" t="s">
        <v>735</v>
      </c>
      <c r="C11" s="990">
        <v>7.2</v>
      </c>
      <c r="D11" s="990">
        <v>6.48</v>
      </c>
      <c r="E11" s="991">
        <v>8.2799999999999994</v>
      </c>
      <c r="F11" s="693"/>
    </row>
    <row r="12" spans="2:7" ht="15" customHeight="1">
      <c r="B12" s="993" t="s">
        <v>736</v>
      </c>
      <c r="C12" s="994"/>
      <c r="D12" s="994"/>
      <c r="E12" s="995"/>
    </row>
    <row r="13" spans="2:7" ht="48" customHeight="1">
      <c r="B13" s="1151" t="s">
        <v>737</v>
      </c>
      <c r="C13" s="1231" t="s">
        <v>729</v>
      </c>
      <c r="D13" s="1232"/>
      <c r="E13" s="1233"/>
    </row>
    <row r="14" spans="2:7">
      <c r="B14" s="1146"/>
      <c r="C14" s="1148" t="s">
        <v>730</v>
      </c>
      <c r="D14" s="996" t="s">
        <v>731</v>
      </c>
      <c r="E14" s="997" t="s">
        <v>732</v>
      </c>
    </row>
    <row r="15" spans="2:7">
      <c r="B15" s="1147"/>
      <c r="C15" s="1149"/>
      <c r="D15" s="984">
        <f>D7</f>
        <v>-0.1</v>
      </c>
      <c r="E15" s="985">
        <f>E7</f>
        <v>0.15</v>
      </c>
    </row>
    <row r="16" spans="2:7" ht="15" customHeight="1">
      <c r="B16" s="998" t="s">
        <v>262</v>
      </c>
      <c r="C16" s="990">
        <v>71.975999999999999</v>
      </c>
      <c r="D16" s="990">
        <v>64.78</v>
      </c>
      <c r="E16" s="991">
        <v>82.78</v>
      </c>
    </row>
    <row r="17" spans="2:5" ht="15" customHeight="1">
      <c r="B17" s="998" t="s">
        <v>738</v>
      </c>
      <c r="C17" s="990">
        <v>215.93799999999999</v>
      </c>
      <c r="D17" s="990">
        <v>194.35</v>
      </c>
      <c r="E17" s="991">
        <v>248.33</v>
      </c>
    </row>
    <row r="18" spans="2:5" ht="15" customHeight="1">
      <c r="B18" s="993" t="s">
        <v>739</v>
      </c>
      <c r="C18" s="990">
        <v>14.4</v>
      </c>
      <c r="D18" s="990">
        <v>12.96</v>
      </c>
      <c r="E18" s="991">
        <v>16.559999999999999</v>
      </c>
    </row>
    <row r="19" spans="2:5" ht="15" customHeight="1">
      <c r="B19" s="993" t="s">
        <v>740</v>
      </c>
      <c r="C19" s="990">
        <v>14.4</v>
      </c>
      <c r="D19" s="990">
        <v>12.96</v>
      </c>
      <c r="E19" s="991">
        <v>16.559999999999999</v>
      </c>
    </row>
    <row r="20" spans="2:5" ht="15" customHeight="1">
      <c r="B20" s="999" t="s">
        <v>741</v>
      </c>
      <c r="C20" s="990">
        <v>7.2</v>
      </c>
      <c r="D20" s="990">
        <v>6.48</v>
      </c>
      <c r="E20" s="991">
        <v>8.2799999999999994</v>
      </c>
    </row>
    <row r="21" spans="2:5" ht="15" customHeight="1" thickBot="1">
      <c r="B21" s="1000" t="s">
        <v>742</v>
      </c>
      <c r="C21" s="1001">
        <v>57.58</v>
      </c>
      <c r="D21" s="1001">
        <v>51.83</v>
      </c>
      <c r="E21" s="1002">
        <v>66.22</v>
      </c>
    </row>
    <row r="22" spans="2:5" ht="16.5" thickBot="1">
      <c r="B22" s="362"/>
      <c r="C22" s="363"/>
      <c r="D22" s="363"/>
      <c r="E22" s="363"/>
    </row>
    <row r="23" spans="2:5" ht="34.35" customHeight="1">
      <c r="B23" s="1152" t="s">
        <v>743</v>
      </c>
      <c r="C23" s="1234" t="s">
        <v>729</v>
      </c>
      <c r="D23" s="1235"/>
      <c r="E23" s="1236"/>
    </row>
    <row r="24" spans="2:5">
      <c r="B24" s="1153"/>
      <c r="C24" s="1148" t="s">
        <v>730</v>
      </c>
      <c r="D24" s="982" t="s">
        <v>731</v>
      </c>
      <c r="E24" s="1003" t="s">
        <v>732</v>
      </c>
    </row>
    <row r="25" spans="2:5">
      <c r="B25" s="1154"/>
      <c r="C25" s="1149"/>
      <c r="D25" s="984">
        <v>0</v>
      </c>
      <c r="E25" s="1004">
        <v>0</v>
      </c>
    </row>
    <row r="26" spans="2:5" ht="15" customHeight="1">
      <c r="B26" s="1005" t="s">
        <v>262</v>
      </c>
      <c r="C26" s="990">
        <v>91.79</v>
      </c>
      <c r="D26" s="990">
        <f>ROUND(C26*(1+D25),2)</f>
        <v>91.79</v>
      </c>
      <c r="E26" s="1006">
        <f>ROUND(C26*(1+E25),2)</f>
        <v>91.79</v>
      </c>
    </row>
    <row r="27" spans="2:5" ht="15" customHeight="1">
      <c r="B27" s="1007" t="s">
        <v>733</v>
      </c>
      <c r="C27" s="990">
        <v>4.59</v>
      </c>
      <c r="D27" s="990">
        <v>4.59</v>
      </c>
      <c r="E27" s="1006">
        <v>4.59</v>
      </c>
    </row>
    <row r="28" spans="2:5" ht="15" customHeight="1">
      <c r="B28" s="1007" t="s">
        <v>734</v>
      </c>
      <c r="C28" s="990">
        <v>4.59</v>
      </c>
      <c r="D28" s="990">
        <v>4.59</v>
      </c>
      <c r="E28" s="1006">
        <v>4.59</v>
      </c>
    </row>
    <row r="29" spans="2:5" ht="15" customHeight="1">
      <c r="B29" s="1008" t="s">
        <v>735</v>
      </c>
      <c r="C29" s="990">
        <v>9.18</v>
      </c>
      <c r="D29" s="990">
        <v>9.18</v>
      </c>
      <c r="E29" s="1006">
        <v>9.18</v>
      </c>
    </row>
    <row r="30" spans="2:5" ht="15" customHeight="1">
      <c r="B30" s="1007" t="s">
        <v>744</v>
      </c>
      <c r="C30" s="994"/>
      <c r="D30" s="994"/>
      <c r="E30" s="1009"/>
    </row>
    <row r="31" spans="2:5" ht="33.75" customHeight="1">
      <c r="B31" s="1155" t="s">
        <v>745</v>
      </c>
      <c r="C31" s="1231" t="s">
        <v>729</v>
      </c>
      <c r="D31" s="1232"/>
      <c r="E31" s="1237"/>
    </row>
    <row r="32" spans="2:5">
      <c r="B32" s="1156"/>
      <c r="C32" s="1148" t="s">
        <v>730</v>
      </c>
      <c r="D32" s="982" t="s">
        <v>731</v>
      </c>
      <c r="E32" s="1003" t="s">
        <v>732</v>
      </c>
    </row>
    <row r="33" spans="2:7">
      <c r="B33" s="1157"/>
      <c r="C33" s="1149"/>
      <c r="D33" s="984">
        <f>D25</f>
        <v>0</v>
      </c>
      <c r="E33" s="1004">
        <f>E25</f>
        <v>0</v>
      </c>
    </row>
    <row r="34" spans="2:7" ht="15" customHeight="1">
      <c r="B34" s="1005" t="s">
        <v>262</v>
      </c>
      <c r="C34" s="990">
        <v>91.79</v>
      </c>
      <c r="D34" s="990">
        <f>ROUND(C34*(1+D33),2)</f>
        <v>91.79</v>
      </c>
      <c r="E34" s="1006">
        <f>ROUND(C34*(1+E33),2)</f>
        <v>91.79</v>
      </c>
    </row>
    <row r="35" spans="2:7" ht="15" customHeight="1">
      <c r="B35" s="1005" t="s">
        <v>738</v>
      </c>
      <c r="C35" s="1010" t="s">
        <v>746</v>
      </c>
      <c r="D35" s="1010" t="s">
        <v>746</v>
      </c>
      <c r="E35" s="1011" t="s">
        <v>746</v>
      </c>
    </row>
    <row r="36" spans="2:7" ht="15" customHeight="1">
      <c r="B36" s="1007" t="s">
        <v>739</v>
      </c>
      <c r="C36" s="1010" t="s">
        <v>746</v>
      </c>
      <c r="D36" s="1010" t="s">
        <v>746</v>
      </c>
      <c r="E36" s="1011" t="s">
        <v>746</v>
      </c>
    </row>
    <row r="37" spans="2:7" ht="15" customHeight="1">
      <c r="B37" s="1007" t="s">
        <v>740</v>
      </c>
      <c r="C37" s="1010" t="s">
        <v>746</v>
      </c>
      <c r="D37" s="1010" t="s">
        <v>746</v>
      </c>
      <c r="E37" s="1011" t="s">
        <v>746</v>
      </c>
    </row>
    <row r="38" spans="2:7" ht="15" customHeight="1">
      <c r="B38" s="1008" t="s">
        <v>741</v>
      </c>
      <c r="C38" s="990">
        <f>C29</f>
        <v>9.18</v>
      </c>
      <c r="D38" s="990">
        <f>D29</f>
        <v>9.18</v>
      </c>
      <c r="E38" s="1006">
        <f>E29</f>
        <v>9.18</v>
      </c>
    </row>
    <row r="39" spans="2:7" ht="15" customHeight="1" thickBot="1">
      <c r="B39" s="1012" t="s">
        <v>742</v>
      </c>
      <c r="C39" s="1013" t="s">
        <v>746</v>
      </c>
      <c r="D39" s="1013" t="s">
        <v>746</v>
      </c>
      <c r="E39" s="1014" t="s">
        <v>746</v>
      </c>
    </row>
    <row r="40" spans="2:7">
      <c r="B40" s="362"/>
      <c r="C40" s="364"/>
      <c r="D40" s="364"/>
      <c r="E40" s="364"/>
    </row>
    <row r="41" spans="2:7">
      <c r="B41" s="365" t="s">
        <v>747</v>
      </c>
      <c r="C41" s="366"/>
      <c r="D41" s="366"/>
      <c r="E41" s="366"/>
    </row>
    <row r="42" spans="2:7" ht="15" customHeight="1">
      <c r="B42" s="1238" t="s">
        <v>748</v>
      </c>
      <c r="C42" s="1238"/>
      <c r="D42" s="1238"/>
      <c r="E42" s="1238"/>
    </row>
    <row r="43" spans="2:7">
      <c r="B43" s="1158"/>
      <c r="C43" s="1158"/>
      <c r="D43" s="1158"/>
      <c r="E43" s="1158"/>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5"/>
      <c r="D46" s="368"/>
      <c r="E46" s="368"/>
    </row>
    <row r="47" spans="2:7">
      <c r="B47" s="370" t="s">
        <v>750</v>
      </c>
      <c r="D47" s="368"/>
      <c r="E47" s="368"/>
      <c r="G47" s="1226"/>
    </row>
    <row r="48" spans="2:7">
      <c r="D48" s="368"/>
      <c r="E48" s="368"/>
    </row>
    <row r="49" spans="2:5" ht="15" customHeight="1">
      <c r="B49" s="1158"/>
      <c r="C49" s="1158"/>
      <c r="D49" s="1158"/>
      <c r="E49" s="1158"/>
    </row>
    <row r="50" spans="2:5">
      <c r="B50" s="1158"/>
      <c r="C50" s="1158"/>
      <c r="D50" s="1158"/>
      <c r="E50" s="1158"/>
    </row>
    <row r="51" spans="2:5">
      <c r="B51" s="1158"/>
      <c r="C51" s="1158"/>
      <c r="D51" s="1158"/>
      <c r="E51" s="1158"/>
    </row>
    <row r="52" spans="2:5" ht="21">
      <c r="B52" s="1077" t="str">
        <f>B1</f>
        <v>THE FLORIDA COLLEGE SYSTEM</v>
      </c>
      <c r="C52" s="1077"/>
      <c r="D52" s="1077"/>
      <c r="E52" s="1077"/>
    </row>
    <row r="53" spans="2:5" ht="21">
      <c r="B53" s="1077" t="str">
        <f>B2&amp;" , cont."</f>
        <v>FALL 2020-21 TUITION INCREASED BY 0% , cont.</v>
      </c>
      <c r="C53" s="1077"/>
      <c r="D53" s="1077"/>
      <c r="E53" s="1077"/>
    </row>
    <row r="54" spans="2:5" ht="21">
      <c r="B54" s="1077"/>
      <c r="C54" s="1077"/>
      <c r="D54" s="1077"/>
      <c r="E54" s="1077"/>
    </row>
    <row r="55" spans="2:5" ht="16.5" thickBot="1">
      <c r="B55" s="362"/>
      <c r="C55" s="364"/>
      <c r="D55" s="364"/>
      <c r="E55" s="364"/>
    </row>
    <row r="56" spans="2:5" ht="33" customHeight="1">
      <c r="B56" s="1162" t="s">
        <v>751</v>
      </c>
      <c r="C56" s="1234" t="s">
        <v>729</v>
      </c>
      <c r="D56" s="1235"/>
      <c r="E56" s="1236"/>
    </row>
    <row r="57" spans="2:5">
      <c r="B57" s="1163"/>
      <c r="C57" s="1148" t="s">
        <v>730</v>
      </c>
      <c r="D57" s="982" t="s">
        <v>731</v>
      </c>
      <c r="E57" s="1003" t="s">
        <v>732</v>
      </c>
    </row>
    <row r="58" spans="2:5">
      <c r="B58" s="1164"/>
      <c r="C58" s="1149"/>
      <c r="D58" s="984">
        <v>-0.05</v>
      </c>
      <c r="E58" s="1004">
        <v>0.05</v>
      </c>
    </row>
    <row r="59" spans="2:5" ht="15" customHeight="1">
      <c r="B59" s="1005" t="s">
        <v>262</v>
      </c>
      <c r="C59" s="990">
        <v>69.900000000000006</v>
      </c>
      <c r="D59" s="990">
        <f>ROUND(C59*(1+D58),2)</f>
        <v>66.41</v>
      </c>
      <c r="E59" s="1006">
        <f>ROUND(C59*(1+E58),2)</f>
        <v>73.400000000000006</v>
      </c>
    </row>
    <row r="60" spans="2:5" ht="15" customHeight="1">
      <c r="B60" s="1007" t="s">
        <v>752</v>
      </c>
      <c r="C60" s="990">
        <v>6.99</v>
      </c>
      <c r="D60" s="1015">
        <f>ROUND(D59*'DISCRETIONARY FEE PERCENTAGES'!$B$6,2)</f>
        <v>6.64</v>
      </c>
      <c r="E60" s="1006">
        <f>ROUND(E59*'DISCRETIONARY FEE PERCENTAGES'!$B$6,2)</f>
        <v>7.34</v>
      </c>
    </row>
    <row r="61" spans="2:5" ht="15" customHeight="1">
      <c r="B61" s="1007" t="s">
        <v>734</v>
      </c>
      <c r="C61" s="990">
        <v>3.5</v>
      </c>
      <c r="D61" s="1015">
        <f>ROUND(D59*'DISCRETIONARY FEE PERCENTAGES'!$B$25,2)</f>
        <v>3.32</v>
      </c>
      <c r="E61" s="1006">
        <f>ROUND(E59*'DISCRETIONARY FEE PERCENTAGES'!$B$25,2)</f>
        <v>3.67</v>
      </c>
    </row>
    <row r="62" spans="2:5" ht="15" customHeight="1">
      <c r="B62" s="1007" t="s">
        <v>753</v>
      </c>
      <c r="C62" s="990">
        <v>3.5</v>
      </c>
      <c r="D62" s="1015">
        <f>ROUND(D59*'DISCRETIONARY FEE PERCENTAGES'!$B$19,2)</f>
        <v>3.32</v>
      </c>
      <c r="E62" s="1006">
        <f>ROUND(E59*'DISCRETIONARY FEE PERCENTAGES'!$B$19,2)</f>
        <v>3.67</v>
      </c>
    </row>
    <row r="63" spans="2:5" ht="33" customHeight="1">
      <c r="B63" s="1165" t="s">
        <v>754</v>
      </c>
      <c r="C63" s="1231" t="s">
        <v>729</v>
      </c>
      <c r="D63" s="1232"/>
      <c r="E63" s="1237"/>
    </row>
    <row r="64" spans="2:5">
      <c r="B64" s="1163"/>
      <c r="C64" s="1148" t="s">
        <v>730</v>
      </c>
      <c r="D64" s="982" t="s">
        <v>731</v>
      </c>
      <c r="E64" s="1003" t="s">
        <v>732</v>
      </c>
    </row>
    <row r="65" spans="2:16">
      <c r="B65" s="1164"/>
      <c r="C65" s="1149"/>
      <c r="D65" s="984">
        <f>D58</f>
        <v>-0.05</v>
      </c>
      <c r="E65" s="1004">
        <f>E58</f>
        <v>0.05</v>
      </c>
    </row>
    <row r="66" spans="2:16" ht="15" customHeight="1">
      <c r="B66" s="1005" t="s">
        <v>262</v>
      </c>
      <c r="C66" s="990">
        <v>69.900000000000006</v>
      </c>
      <c r="D66" s="990">
        <f>ROUND(C66*(1+D65),2)</f>
        <v>66.41</v>
      </c>
      <c r="E66" s="1006">
        <f>ROUND(C66*(1+E65),2)</f>
        <v>73.400000000000006</v>
      </c>
    </row>
    <row r="67" spans="2:16" ht="15" customHeight="1">
      <c r="B67" s="1005" t="s">
        <v>738</v>
      </c>
      <c r="C67" s="990">
        <v>209.70000000000002</v>
      </c>
      <c r="D67" s="990">
        <f>ROUND(C67*(1+D65),2)</f>
        <v>199.22</v>
      </c>
      <c r="E67" s="1006">
        <f>ROUND(C67*(1+E65),2)</f>
        <v>220.19</v>
      </c>
    </row>
    <row r="68" spans="2:16" ht="15" customHeight="1">
      <c r="B68" s="1007" t="s">
        <v>755</v>
      </c>
      <c r="C68" s="990">
        <v>27.96</v>
      </c>
      <c r="D68" s="1015">
        <f>ROUND((D66+D67)*'DISCRETIONARY FEE PERCENTAGES'!$B$10,2)</f>
        <v>26.56</v>
      </c>
      <c r="E68" s="1006">
        <f>ROUND((E66+E67)*'DISCRETIONARY FEE PERCENTAGES'!$B$10,2)</f>
        <v>29.36</v>
      </c>
    </row>
    <row r="69" spans="2:16" ht="15" customHeight="1">
      <c r="B69" s="1007" t="s">
        <v>740</v>
      </c>
      <c r="C69" s="990">
        <v>13.98</v>
      </c>
      <c r="D69" s="1015">
        <f>ROUND((D66+D67)*'DISCRETIONARY FEE PERCENTAGES'!$B$28,2)</f>
        <v>13.28</v>
      </c>
      <c r="E69" s="1006">
        <f>ROUND((E66+E67)*'DISCRETIONARY FEE PERCENTAGES'!$B$28,2)</f>
        <v>14.68</v>
      </c>
    </row>
    <row r="70" spans="2:16" ht="15" customHeight="1" thickBot="1">
      <c r="B70" s="1012" t="s">
        <v>756</v>
      </c>
      <c r="C70" s="1016">
        <v>13.98</v>
      </c>
      <c r="D70" s="1017">
        <f>ROUND((D66+D67)*'DISCRETIONARY FEE PERCENTAGES'!$B$22,2)</f>
        <v>13.28</v>
      </c>
      <c r="E70" s="1018">
        <f>ROUND((E66+E67)*'DISCRETIONARY FEE PERCENTAGES'!$B$22,2)</f>
        <v>14.68</v>
      </c>
    </row>
    <row r="71" spans="2:16" ht="16.5" thickBot="1">
      <c r="B71" s="362"/>
      <c r="C71" s="371"/>
      <c r="D71" s="371"/>
      <c r="E71" s="371"/>
    </row>
    <row r="72" spans="2:16" ht="32.25" customHeight="1">
      <c r="B72" s="1159" t="s">
        <v>757</v>
      </c>
      <c r="C72" s="1234" t="s">
        <v>758</v>
      </c>
      <c r="D72" s="1235"/>
      <c r="E72" s="1236"/>
    </row>
    <row r="73" spans="2:16">
      <c r="B73" s="1160"/>
      <c r="C73" s="1148" t="s">
        <v>730</v>
      </c>
      <c r="D73" s="982" t="s">
        <v>731</v>
      </c>
      <c r="E73" s="1003" t="s">
        <v>732</v>
      </c>
    </row>
    <row r="74" spans="2:16">
      <c r="B74" s="1161"/>
      <c r="C74" s="1149"/>
      <c r="D74" s="984">
        <v>-0.05</v>
      </c>
      <c r="E74" s="1004">
        <v>0.05</v>
      </c>
    </row>
    <row r="75" spans="2:16" ht="15" customHeight="1">
      <c r="B75" s="1005" t="s">
        <v>759</v>
      </c>
      <c r="C75" s="990">
        <v>30</v>
      </c>
      <c r="D75" s="990">
        <f>ROUND(C75*(1+D74),2)</f>
        <v>28.5</v>
      </c>
      <c r="E75" s="1006">
        <f>ROUND(C75*(1+E74),2)</f>
        <v>31.5</v>
      </c>
    </row>
    <row r="76" spans="2:16" ht="15" customHeight="1">
      <c r="B76" s="1005"/>
      <c r="C76" s="990"/>
      <c r="D76" s="990"/>
      <c r="E76" s="1006"/>
      <c r="F76" s="1144"/>
      <c r="G76" s="1144"/>
      <c r="H76" s="1144"/>
      <c r="I76" s="1144"/>
      <c r="J76" s="1144"/>
      <c r="K76" s="1144"/>
      <c r="L76" s="1144"/>
      <c r="M76" s="1144"/>
      <c r="N76" s="1144"/>
      <c r="O76" s="1144"/>
      <c r="P76" s="1144"/>
    </row>
    <row r="77" spans="2:16" ht="15" customHeight="1">
      <c r="B77" s="1005" t="s">
        <v>760</v>
      </c>
      <c r="C77" s="990">
        <v>45</v>
      </c>
      <c r="D77" s="990">
        <f>ROUND(C77*(1+D74),2)</f>
        <v>42.75</v>
      </c>
      <c r="E77" s="1019">
        <f>ROUND(C77*(1+E74),2)</f>
        <v>47.25</v>
      </c>
      <c r="F77" s="372"/>
      <c r="G77" s="372"/>
      <c r="H77" s="372"/>
      <c r="I77" s="372"/>
      <c r="J77" s="372"/>
      <c r="K77" s="372"/>
      <c r="L77" s="372"/>
      <c r="M77" s="372"/>
      <c r="N77" s="372"/>
      <c r="O77" s="372"/>
      <c r="P77" s="372"/>
    </row>
    <row r="78" spans="2:16" ht="15" customHeight="1">
      <c r="B78" s="373"/>
      <c r="C78" s="371"/>
      <c r="D78" s="371"/>
      <c r="E78" s="371"/>
      <c r="F78" s="1144"/>
      <c r="G78" s="1144"/>
      <c r="H78" s="1144"/>
      <c r="I78" s="1144"/>
      <c r="J78" s="1144"/>
      <c r="K78" s="1144"/>
      <c r="L78" s="1144"/>
      <c r="M78" s="1144"/>
      <c r="N78" s="1144"/>
      <c r="O78" s="1144"/>
      <c r="P78" s="1144"/>
    </row>
    <row r="79" spans="2:16" ht="15" customHeight="1">
      <c r="B79" s="365" t="s">
        <v>761</v>
      </c>
      <c r="C79" s="366"/>
      <c r="D79" s="366"/>
      <c r="E79" s="366"/>
    </row>
    <row r="80" spans="2:16" ht="15" customHeight="1">
      <c r="B80" s="365"/>
      <c r="C80" s="366"/>
      <c r="D80" s="366"/>
      <c r="E80" s="366"/>
    </row>
    <row r="81" spans="2:5" ht="30.6" customHeight="1">
      <c r="B81" s="1166" t="s">
        <v>762</v>
      </c>
      <c r="C81" s="1166"/>
      <c r="D81" s="1166"/>
      <c r="E81" s="1166"/>
    </row>
    <row r="83" spans="2:5" ht="15" customHeight="1"/>
    <row r="85" spans="2:5">
      <c r="B85" s="368"/>
      <c r="C85" s="1227"/>
      <c r="D85" s="1227"/>
      <c r="E85" s="1227"/>
    </row>
    <row r="86" spans="2:5">
      <c r="B86" s="368"/>
      <c r="C86" s="369"/>
      <c r="D86" s="369"/>
      <c r="E86" s="369"/>
    </row>
    <row r="87" spans="2:5">
      <c r="B87" s="368"/>
      <c r="C87" s="1225"/>
      <c r="D87" s="368"/>
      <c r="E87" s="368"/>
    </row>
    <row r="88" spans="2:5">
      <c r="B88" s="368"/>
      <c r="C88" s="1225"/>
      <c r="D88" s="368"/>
      <c r="E88" s="368"/>
    </row>
    <row r="89" spans="2:5">
      <c r="B89" s="368"/>
      <c r="C89" s="368"/>
      <c r="D89" s="368"/>
      <c r="E89" s="368"/>
    </row>
    <row r="90" spans="2:5">
      <c r="B90" s="368"/>
      <c r="C90" s="368"/>
      <c r="D90" s="368"/>
      <c r="E90" s="368"/>
    </row>
    <row r="91" spans="2:5">
      <c r="B91" s="1150"/>
      <c r="C91" s="1150"/>
      <c r="D91" s="1150"/>
      <c r="E91" s="1150"/>
    </row>
    <row r="92" spans="2:5">
      <c r="B92" s="1150"/>
      <c r="C92" s="1150"/>
      <c r="D92" s="1150"/>
      <c r="E92" s="1150"/>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A30" sqref="A30:C36"/>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085" t="s">
        <v>16</v>
      </c>
      <c r="B1" s="1085"/>
      <c r="C1" s="1085"/>
    </row>
    <row r="2" spans="1:21" s="111" customFormat="1" ht="21" customHeight="1" thickBot="1">
      <c r="A2" s="1085" t="s">
        <v>763</v>
      </c>
      <c r="B2" s="1085"/>
      <c r="C2" s="1085"/>
      <c r="D2" s="112"/>
      <c r="E2" s="112"/>
      <c r="F2" s="112"/>
      <c r="G2" s="112"/>
      <c r="H2" s="112"/>
      <c r="I2" s="112"/>
      <c r="J2" s="112"/>
      <c r="K2" s="112"/>
      <c r="L2" s="112"/>
      <c r="M2" s="112"/>
      <c r="N2" s="112"/>
      <c r="O2" s="112"/>
      <c r="P2" s="112"/>
      <c r="Q2" s="112"/>
      <c r="R2" s="112"/>
      <c r="S2" s="112"/>
      <c r="T2" s="112"/>
      <c r="U2" s="112"/>
    </row>
    <row r="3" spans="1:21" s="111" customFormat="1" ht="26.45" customHeight="1">
      <c r="A3" s="1167" t="s">
        <v>764</v>
      </c>
      <c r="B3" s="1168"/>
      <c r="C3" s="1169"/>
      <c r="D3" s="112"/>
      <c r="E3" s="112"/>
      <c r="F3" s="112"/>
      <c r="G3" s="112"/>
      <c r="H3" s="112"/>
      <c r="I3" s="112"/>
      <c r="J3" s="112"/>
      <c r="K3" s="112"/>
      <c r="L3" s="112"/>
      <c r="M3" s="112"/>
      <c r="N3" s="112"/>
      <c r="O3" s="112"/>
      <c r="P3" s="112"/>
      <c r="Q3" s="112"/>
      <c r="R3" s="112"/>
      <c r="S3" s="112"/>
      <c r="T3" s="112"/>
      <c r="U3" s="112"/>
    </row>
    <row r="4" spans="1:21" s="111" customFormat="1" ht="42">
      <c r="A4" s="1020" t="s">
        <v>765</v>
      </c>
      <c r="B4" s="1021">
        <v>7.0000000000000007E-2</v>
      </c>
      <c r="C4" s="1022" t="s">
        <v>766</v>
      </c>
      <c r="D4" s="112"/>
      <c r="E4" s="112"/>
      <c r="F4" s="112"/>
      <c r="G4" s="112"/>
      <c r="H4" s="112"/>
      <c r="I4" s="112"/>
      <c r="J4" s="112"/>
      <c r="K4" s="112"/>
      <c r="L4" s="112"/>
      <c r="M4" s="112"/>
      <c r="N4" s="112"/>
      <c r="O4" s="112"/>
      <c r="P4" s="112"/>
      <c r="Q4" s="112"/>
      <c r="R4" s="112"/>
      <c r="S4" s="112"/>
      <c r="T4" s="112"/>
      <c r="U4" s="112"/>
    </row>
    <row r="5" spans="1:21" s="111" customFormat="1" ht="42">
      <c r="A5" s="1020" t="s">
        <v>767</v>
      </c>
      <c r="B5" s="1021">
        <v>0.05</v>
      </c>
      <c r="C5" s="1022"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3" t="s">
        <v>768</v>
      </c>
      <c r="B6" s="1024">
        <v>0.1</v>
      </c>
      <c r="C6" s="1025"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0" t="s">
        <v>769</v>
      </c>
      <c r="B7" s="1171"/>
      <c r="C7" s="1172"/>
      <c r="D7" s="112"/>
      <c r="E7" s="112"/>
      <c r="F7" s="112"/>
      <c r="G7" s="112"/>
      <c r="H7" s="112"/>
      <c r="I7" s="112"/>
      <c r="J7" s="112"/>
      <c r="K7" s="112"/>
      <c r="L7" s="112"/>
      <c r="M7" s="112"/>
      <c r="N7" s="112"/>
      <c r="O7" s="112"/>
      <c r="P7" s="112"/>
      <c r="Q7" s="112"/>
      <c r="R7" s="112"/>
      <c r="S7" s="112"/>
      <c r="T7" s="112"/>
      <c r="U7" s="112"/>
    </row>
    <row r="8" spans="1:21" s="111" customFormat="1" ht="42">
      <c r="A8" s="1020" t="s">
        <v>765</v>
      </c>
      <c r="B8" s="1021">
        <v>7.0000000000000007E-2</v>
      </c>
      <c r="C8" s="1022" t="s">
        <v>770</v>
      </c>
      <c r="D8" s="112"/>
      <c r="E8" s="112"/>
      <c r="F8" s="112"/>
      <c r="G8" s="112"/>
      <c r="H8" s="112"/>
      <c r="I8" s="112"/>
      <c r="J8" s="112"/>
      <c r="K8" s="112"/>
      <c r="L8" s="112"/>
      <c r="M8" s="112"/>
      <c r="N8" s="112"/>
      <c r="O8" s="112"/>
      <c r="P8" s="112"/>
      <c r="Q8" s="112"/>
      <c r="R8" s="112"/>
      <c r="S8" s="112"/>
      <c r="T8" s="112"/>
      <c r="U8" s="112"/>
    </row>
    <row r="9" spans="1:21" s="111" customFormat="1" ht="42">
      <c r="A9" s="1020" t="s">
        <v>767</v>
      </c>
      <c r="B9" s="1021">
        <v>0.05</v>
      </c>
      <c r="C9" s="1022"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3" t="str">
        <f>A6</f>
        <v>CCATD</v>
      </c>
      <c r="B10" s="1024">
        <v>0.1</v>
      </c>
      <c r="C10" s="1025"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0" t="s">
        <v>771</v>
      </c>
      <c r="B11" s="1171"/>
      <c r="C11" s="1172"/>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0" t="s">
        <v>772</v>
      </c>
      <c r="B12" s="1021">
        <v>0.1</v>
      </c>
      <c r="C12" s="1022"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3" t="str">
        <f>A6</f>
        <v>CCATD</v>
      </c>
      <c r="B13" s="1024">
        <v>0</v>
      </c>
      <c r="C13" s="1025"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39" t="s">
        <v>775</v>
      </c>
      <c r="B14" s="1240"/>
      <c r="C14" s="1241"/>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0" t="s">
        <v>772</v>
      </c>
      <c r="B15" s="1021">
        <v>0.1</v>
      </c>
      <c r="C15" s="1022"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3" t="str">
        <f>A6</f>
        <v>CCATD</v>
      </c>
      <c r="B16" s="1024">
        <v>0</v>
      </c>
      <c r="C16" s="1025"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0" t="s">
        <v>777</v>
      </c>
      <c r="B17" s="1171"/>
      <c r="C17" s="1172"/>
      <c r="D17" s="112"/>
      <c r="E17" s="112"/>
      <c r="F17" s="112"/>
      <c r="G17" s="112"/>
      <c r="H17" s="112"/>
      <c r="I17" s="112"/>
      <c r="J17" s="112"/>
      <c r="K17" s="112"/>
      <c r="L17" s="112"/>
      <c r="M17" s="112"/>
      <c r="N17" s="112"/>
      <c r="O17" s="112"/>
      <c r="P17" s="112"/>
      <c r="Q17" s="112"/>
      <c r="R17" s="112"/>
      <c r="S17" s="112"/>
      <c r="T17" s="112"/>
      <c r="U17" s="112"/>
    </row>
    <row r="18" spans="1:21" s="111" customFormat="1" ht="42">
      <c r="A18" s="1026" t="s">
        <v>772</v>
      </c>
      <c r="B18" s="1021">
        <v>0.2</v>
      </c>
      <c r="C18" s="1027"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3" t="str">
        <f>A6</f>
        <v>CCATD</v>
      </c>
      <c r="B19" s="1024">
        <v>0.05</v>
      </c>
      <c r="C19" s="1025"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0" t="s">
        <v>780</v>
      </c>
      <c r="B20" s="1171"/>
      <c r="C20" s="1172"/>
      <c r="D20" s="112"/>
      <c r="E20" s="112"/>
      <c r="F20" s="112"/>
      <c r="G20" s="112"/>
      <c r="H20" s="112"/>
      <c r="I20" s="112"/>
      <c r="J20" s="112"/>
      <c r="K20" s="112"/>
      <c r="L20" s="112"/>
      <c r="M20" s="112"/>
      <c r="N20" s="112"/>
      <c r="O20" s="112"/>
      <c r="P20" s="112"/>
      <c r="Q20" s="112"/>
      <c r="R20" s="112"/>
      <c r="S20" s="112"/>
      <c r="T20" s="112"/>
      <c r="U20" s="112"/>
    </row>
    <row r="21" spans="1:21" s="111" customFormat="1" ht="21">
      <c r="A21" s="1026" t="s">
        <v>772</v>
      </c>
      <c r="B21" s="1021">
        <v>0.2</v>
      </c>
      <c r="C21" s="1022"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3" t="str">
        <f>A6</f>
        <v>CCATD</v>
      </c>
      <c r="B22" s="1024">
        <v>0.05</v>
      </c>
      <c r="C22" s="1025"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0" t="s">
        <v>781</v>
      </c>
      <c r="B23" s="1171"/>
      <c r="C23" s="1172"/>
      <c r="D23" s="112"/>
      <c r="E23" s="112"/>
      <c r="F23" s="112"/>
      <c r="G23" s="112"/>
      <c r="H23" s="112"/>
      <c r="I23" s="112"/>
      <c r="J23" s="112"/>
      <c r="K23" s="112"/>
      <c r="L23" s="112"/>
      <c r="M23" s="112"/>
      <c r="N23" s="112"/>
      <c r="O23" s="112"/>
      <c r="P23" s="112"/>
      <c r="Q23" s="112"/>
      <c r="R23" s="112"/>
      <c r="S23" s="112"/>
      <c r="T23" s="112"/>
      <c r="U23" s="112"/>
    </row>
    <row r="24" spans="1:21" s="111" customFormat="1" ht="21">
      <c r="A24" s="1026" t="s">
        <v>772</v>
      </c>
      <c r="B24" s="1021">
        <v>0.05</v>
      </c>
      <c r="C24" s="1022"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3" t="str">
        <f>A6</f>
        <v>CCATD</v>
      </c>
      <c r="B25" s="1024">
        <v>0.05</v>
      </c>
      <c r="C25" s="1028"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0" t="s">
        <v>782</v>
      </c>
      <c r="B26" s="1171"/>
      <c r="C26" s="1172"/>
      <c r="D26" s="112"/>
      <c r="E26" s="112"/>
      <c r="F26" s="112"/>
      <c r="G26" s="112"/>
      <c r="H26" s="112"/>
      <c r="I26" s="112"/>
      <c r="J26" s="112"/>
      <c r="K26" s="112"/>
      <c r="L26" s="112"/>
      <c r="M26" s="112"/>
      <c r="N26" s="112"/>
      <c r="O26" s="112"/>
      <c r="P26" s="112"/>
      <c r="Q26" s="112"/>
      <c r="R26" s="112"/>
      <c r="S26" s="112"/>
      <c r="T26" s="112"/>
      <c r="U26" s="112"/>
    </row>
    <row r="27" spans="1:21" s="111" customFormat="1" ht="21">
      <c r="A27" s="1026" t="s">
        <v>772</v>
      </c>
      <c r="B27" s="1021">
        <v>0.05</v>
      </c>
      <c r="C27" s="1022"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29" t="str">
        <f>A6</f>
        <v>CCATD</v>
      </c>
      <c r="B28" s="1030">
        <v>0.05</v>
      </c>
      <c r="C28" s="1031"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2" t="s">
        <v>783</v>
      </c>
      <c r="B30" s="1242"/>
      <c r="C30" s="1242"/>
    </row>
    <row r="31" spans="1:21" ht="14.45" customHeight="1">
      <c r="A31" s="1243"/>
      <c r="B31" s="1243"/>
      <c r="C31" s="1243"/>
    </row>
    <row r="32" spans="1:21" ht="31.35" customHeight="1">
      <c r="A32" s="1242" t="s">
        <v>784</v>
      </c>
      <c r="B32" s="1242"/>
      <c r="C32" s="1242"/>
    </row>
    <row r="33" spans="1:3" ht="14.45" customHeight="1">
      <c r="A33" s="1243"/>
      <c r="B33" s="1243"/>
      <c r="C33" s="1243"/>
    </row>
    <row r="34" spans="1:3" ht="30" customHeight="1">
      <c r="A34" s="1242" t="s">
        <v>785</v>
      </c>
      <c r="B34" s="1242"/>
      <c r="C34" s="1242"/>
    </row>
    <row r="35" spans="1:3" ht="14.45" customHeight="1">
      <c r="A35" s="1243"/>
      <c r="B35" s="1243"/>
      <c r="C35" s="1243"/>
    </row>
    <row r="36" spans="1:3" ht="15" customHeight="1">
      <c r="A36" s="1244" t="s">
        <v>786</v>
      </c>
      <c r="B36" s="1243"/>
      <c r="C36" s="1243"/>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9"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7" t="s">
        <v>16</v>
      </c>
      <c r="B1" s="787"/>
      <c r="C1" s="787"/>
      <c r="D1" s="787"/>
      <c r="E1" s="787"/>
      <c r="F1" s="787"/>
      <c r="G1" s="787"/>
      <c r="H1" s="787"/>
      <c r="I1" s="787"/>
      <c r="J1" s="787"/>
    </row>
    <row r="2" spans="1:10" s="231" customFormat="1" ht="22.35" customHeight="1">
      <c r="A2" s="797" t="s">
        <v>17</v>
      </c>
      <c r="B2" s="787"/>
      <c r="C2" s="787"/>
      <c r="D2" s="787"/>
      <c r="E2" s="787"/>
      <c r="F2" s="787"/>
      <c r="G2" s="787"/>
      <c r="H2" s="787"/>
      <c r="I2" s="787"/>
      <c r="J2" s="787"/>
    </row>
    <row r="3" spans="1:10" s="231" customFormat="1"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71"/>
      <c r="F11" s="1"/>
      <c r="G11" s="1"/>
      <c r="H11" s="231"/>
      <c r="I11" s="231"/>
      <c r="J11"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89" t="s">
        <v>20</v>
      </c>
      <c r="B1" s="1289"/>
      <c r="C1" s="1289"/>
      <c r="D1" s="1289"/>
      <c r="E1" s="18"/>
      <c r="F1" s="19"/>
    </row>
    <row r="2" spans="1:10" ht="33.6" customHeight="1" thickBot="1">
      <c r="A2" s="1296" t="s">
        <v>21</v>
      </c>
      <c r="B2" s="1296"/>
      <c r="C2" s="1296"/>
      <c r="D2" s="1296"/>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64" t="s">
        <v>24</v>
      </c>
      <c r="C5" s="1265"/>
      <c r="D5" s="1266"/>
      <c r="E5" s="749"/>
      <c r="F5" s="22"/>
    </row>
    <row r="6" spans="1:10" ht="89.1" customHeight="1" thickBot="1">
      <c r="A6" s="536" t="s">
        <v>25</v>
      </c>
      <c r="B6" s="84" t="s">
        <v>26</v>
      </c>
      <c r="C6" s="100" t="s">
        <v>27</v>
      </c>
      <c r="D6" s="99" t="s">
        <v>28</v>
      </c>
      <c r="E6" s="25"/>
      <c r="F6" s="22"/>
    </row>
    <row r="7" spans="1:10" ht="25.35" customHeight="1">
      <c r="A7" s="535" t="s">
        <v>29</v>
      </c>
      <c r="B7" s="785">
        <v>36765050</v>
      </c>
      <c r="C7" s="813">
        <v>6486585</v>
      </c>
      <c r="D7" s="106">
        <f t="shared" ref="D7:D34" si="0">SUM(B7:C7)</f>
        <v>43251635</v>
      </c>
      <c r="E7" s="569"/>
      <c r="F7" s="570"/>
      <c r="G7" s="61"/>
      <c r="I7" s="61"/>
      <c r="J7" s="61"/>
    </row>
    <row r="8" spans="1:10" ht="25.35" customHeight="1">
      <c r="A8" s="512" t="s">
        <v>30</v>
      </c>
      <c r="B8" s="814">
        <v>75384957</v>
      </c>
      <c r="C8" s="815">
        <v>12890508</v>
      </c>
      <c r="D8" s="97">
        <f t="shared" si="0"/>
        <v>88275465</v>
      </c>
      <c r="E8" s="540"/>
      <c r="F8" s="61"/>
      <c r="G8" s="61"/>
      <c r="I8" s="61"/>
      <c r="J8" s="61"/>
    </row>
    <row r="9" spans="1:10" ht="25.35" customHeight="1">
      <c r="A9" s="512" t="s">
        <v>31</v>
      </c>
      <c r="B9" s="814">
        <v>21530519</v>
      </c>
      <c r="C9" s="815">
        <v>3554423</v>
      </c>
      <c r="D9" s="97">
        <f t="shared" si="0"/>
        <v>25084942</v>
      </c>
      <c r="E9" s="540"/>
      <c r="F9" s="61"/>
      <c r="G9" s="61"/>
      <c r="I9" s="61"/>
      <c r="J9" s="61"/>
    </row>
    <row r="10" spans="1:10" ht="25.35" customHeight="1">
      <c r="A10" s="512" t="s">
        <v>32</v>
      </c>
      <c r="B10" s="814">
        <v>9982201</v>
      </c>
      <c r="C10" s="815">
        <v>2160479</v>
      </c>
      <c r="D10" s="97">
        <f t="shared" si="0"/>
        <v>12142680</v>
      </c>
      <c r="E10" s="540"/>
      <c r="F10" s="61"/>
      <c r="G10" s="61"/>
      <c r="I10" s="61"/>
      <c r="J10" s="61"/>
    </row>
    <row r="11" spans="1:10" ht="25.35" customHeight="1">
      <c r="A11" s="512" t="s">
        <v>33</v>
      </c>
      <c r="B11" s="814">
        <v>42144321</v>
      </c>
      <c r="C11" s="815">
        <v>7961966</v>
      </c>
      <c r="D11" s="97">
        <f t="shared" si="0"/>
        <v>50106287</v>
      </c>
      <c r="E11" s="540"/>
      <c r="F11" s="61"/>
      <c r="G11" s="61"/>
      <c r="I11" s="61"/>
      <c r="J11" s="61"/>
    </row>
    <row r="12" spans="1:10" ht="25.35" customHeight="1">
      <c r="A12" s="512" t="s">
        <v>34</v>
      </c>
      <c r="B12" s="814">
        <v>28016332</v>
      </c>
      <c r="C12" s="815">
        <v>4812670</v>
      </c>
      <c r="D12" s="97">
        <f t="shared" si="0"/>
        <v>32829002</v>
      </c>
      <c r="E12" s="540"/>
      <c r="F12" s="61"/>
      <c r="G12" s="61"/>
      <c r="I12" s="61"/>
      <c r="J12" s="61"/>
    </row>
    <row r="13" spans="1:10" ht="25.35" customHeight="1">
      <c r="A13" s="512" t="s">
        <v>35</v>
      </c>
      <c r="B13" s="814">
        <v>65037229</v>
      </c>
      <c r="C13" s="815">
        <v>11842730</v>
      </c>
      <c r="D13" s="97">
        <f t="shared" si="0"/>
        <v>76879959</v>
      </c>
      <c r="E13" s="540"/>
      <c r="F13" s="61"/>
      <c r="G13" s="61"/>
      <c r="I13" s="61"/>
      <c r="J13" s="61"/>
    </row>
    <row r="14" spans="1:10" ht="25.35" customHeight="1">
      <c r="A14" s="512" t="s">
        <v>36</v>
      </c>
      <c r="B14" s="814">
        <v>6807155</v>
      </c>
      <c r="C14" s="815">
        <v>973576</v>
      </c>
      <c r="D14" s="97">
        <f t="shared" si="0"/>
        <v>7780731</v>
      </c>
      <c r="E14" s="540"/>
      <c r="F14" s="61"/>
      <c r="G14" s="61"/>
      <c r="I14" s="61"/>
      <c r="J14" s="61"/>
    </row>
    <row r="15" spans="1:10" ht="25.35" customHeight="1">
      <c r="A15" s="512" t="s">
        <v>37</v>
      </c>
      <c r="B15" s="814">
        <v>19590630</v>
      </c>
      <c r="C15" s="815">
        <v>3252591</v>
      </c>
      <c r="D15" s="97">
        <f t="shared" si="0"/>
        <v>22843221</v>
      </c>
      <c r="E15" s="540"/>
      <c r="F15" s="61"/>
      <c r="G15" s="61"/>
      <c r="I15" s="61"/>
      <c r="J15" s="61"/>
    </row>
    <row r="16" spans="1:10" ht="25.35" customHeight="1">
      <c r="A16" s="512" t="s">
        <v>38</v>
      </c>
      <c r="B16" s="814">
        <v>59651362</v>
      </c>
      <c r="C16" s="815">
        <v>8124748</v>
      </c>
      <c r="D16" s="97">
        <f t="shared" si="0"/>
        <v>67776110</v>
      </c>
      <c r="E16" s="540"/>
      <c r="F16" s="61"/>
      <c r="G16" s="61"/>
      <c r="I16" s="61"/>
      <c r="J16" s="61"/>
    </row>
    <row r="17" spans="1:10" ht="25.35" customHeight="1">
      <c r="A17" s="512" t="s">
        <v>39</v>
      </c>
      <c r="B17" s="814">
        <v>42895178</v>
      </c>
      <c r="C17" s="815">
        <v>7040265</v>
      </c>
      <c r="D17" s="97">
        <f t="shared" si="0"/>
        <v>49935443</v>
      </c>
      <c r="E17" s="540"/>
      <c r="F17" s="61"/>
      <c r="G17" s="61"/>
      <c r="I17" s="61"/>
      <c r="J17" s="61"/>
    </row>
    <row r="18" spans="1:10" ht="25.35" customHeight="1">
      <c r="A18" s="512" t="s">
        <v>40</v>
      </c>
      <c r="B18" s="814">
        <v>11832297</v>
      </c>
      <c r="C18" s="815">
        <v>2067574</v>
      </c>
      <c r="D18" s="97">
        <f t="shared" si="0"/>
        <v>13899871</v>
      </c>
      <c r="E18" s="540"/>
      <c r="F18" s="61"/>
      <c r="G18" s="61"/>
      <c r="I18" s="61"/>
      <c r="J18" s="61"/>
    </row>
    <row r="19" spans="1:10" ht="25.35" customHeight="1">
      <c r="A19" s="512" t="s">
        <v>41</v>
      </c>
      <c r="B19" s="814">
        <v>12791621</v>
      </c>
      <c r="C19" s="815">
        <v>1968738</v>
      </c>
      <c r="D19" s="97">
        <f t="shared" si="0"/>
        <v>14760359</v>
      </c>
      <c r="E19" s="540"/>
      <c r="F19" s="61"/>
      <c r="G19" s="61"/>
      <c r="I19" s="61"/>
      <c r="J19" s="61"/>
    </row>
    <row r="20" spans="1:10" ht="25.35" customHeight="1">
      <c r="A20" s="512" t="s">
        <v>42</v>
      </c>
      <c r="B20" s="814">
        <v>25710815</v>
      </c>
      <c r="C20" s="815">
        <v>3309960</v>
      </c>
      <c r="D20" s="97">
        <f t="shared" si="0"/>
        <v>29020775</v>
      </c>
      <c r="E20" s="540"/>
      <c r="F20" s="61"/>
      <c r="G20" s="61"/>
      <c r="I20" s="61"/>
      <c r="J20" s="61"/>
    </row>
    <row r="21" spans="1:10" ht="25.35" customHeight="1">
      <c r="A21" s="512" t="s">
        <v>43</v>
      </c>
      <c r="B21" s="814">
        <v>147691199</v>
      </c>
      <c r="C21" s="815">
        <v>26669758</v>
      </c>
      <c r="D21" s="97">
        <f t="shared" si="0"/>
        <v>174360957</v>
      </c>
      <c r="E21" s="540"/>
      <c r="F21" s="61"/>
      <c r="G21" s="61"/>
      <c r="I21" s="61"/>
      <c r="J21" s="61"/>
    </row>
    <row r="22" spans="1:10" ht="25.35" customHeight="1">
      <c r="A22" s="512" t="s">
        <v>44</v>
      </c>
      <c r="B22" s="814">
        <v>6813236</v>
      </c>
      <c r="C22" s="815">
        <v>1079289</v>
      </c>
      <c r="D22" s="97">
        <f t="shared" si="0"/>
        <v>7892525</v>
      </c>
      <c r="E22" s="540"/>
      <c r="F22" s="61"/>
      <c r="G22" s="61"/>
      <c r="I22" s="61"/>
      <c r="J22" s="61"/>
    </row>
    <row r="23" spans="1:10" ht="25.35" customHeight="1">
      <c r="A23" s="512" t="s">
        <v>45</v>
      </c>
      <c r="B23" s="814">
        <v>17020168</v>
      </c>
      <c r="C23" s="815">
        <v>2939956</v>
      </c>
      <c r="D23" s="97">
        <f t="shared" si="0"/>
        <v>19960124</v>
      </c>
      <c r="E23" s="540"/>
      <c r="F23" s="61"/>
      <c r="G23" s="61"/>
      <c r="I23" s="61"/>
      <c r="J23" s="61"/>
    </row>
    <row r="24" spans="1:10" ht="25.35" customHeight="1">
      <c r="A24" s="512" t="s">
        <v>46</v>
      </c>
      <c r="B24" s="814">
        <v>55213723</v>
      </c>
      <c r="C24" s="815">
        <v>8401389</v>
      </c>
      <c r="D24" s="97">
        <f t="shared" si="0"/>
        <v>63615112</v>
      </c>
      <c r="E24" s="540"/>
      <c r="F24" s="61"/>
      <c r="G24" s="61"/>
      <c r="I24" s="61"/>
      <c r="J24" s="61"/>
    </row>
    <row r="25" spans="1:10" ht="25.35" customHeight="1">
      <c r="A25" s="512" t="s">
        <v>47</v>
      </c>
      <c r="B25" s="814">
        <v>27125617</v>
      </c>
      <c r="C25" s="815">
        <v>3883985</v>
      </c>
      <c r="D25" s="97">
        <f t="shared" si="0"/>
        <v>31009602</v>
      </c>
      <c r="E25" s="540"/>
      <c r="F25" s="61"/>
      <c r="G25" s="61"/>
      <c r="I25" s="61"/>
      <c r="J25" s="61"/>
    </row>
    <row r="26" spans="1:10" ht="25.35" customHeight="1">
      <c r="A26" s="512" t="s">
        <v>48</v>
      </c>
      <c r="B26" s="814">
        <v>31234315</v>
      </c>
      <c r="C26" s="815">
        <v>5220154</v>
      </c>
      <c r="D26" s="97">
        <f t="shared" si="0"/>
        <v>36454469</v>
      </c>
      <c r="E26" s="540"/>
      <c r="F26" s="61"/>
      <c r="G26" s="61"/>
      <c r="I26" s="61"/>
      <c r="J26" s="61"/>
    </row>
    <row r="27" spans="1:10" ht="25.35" customHeight="1">
      <c r="A27" s="512" t="s">
        <v>49</v>
      </c>
      <c r="B27" s="814">
        <v>28330501</v>
      </c>
      <c r="C27" s="815">
        <v>3889855</v>
      </c>
      <c r="D27" s="97">
        <f t="shared" si="0"/>
        <v>32220356</v>
      </c>
      <c r="E27" s="540"/>
      <c r="F27" s="61"/>
      <c r="G27" s="61"/>
      <c r="I27" s="61"/>
      <c r="J27" s="61"/>
    </row>
    <row r="28" spans="1:10" ht="25.35" customHeight="1">
      <c r="A28" s="512" t="s">
        <v>50</v>
      </c>
      <c r="B28" s="814">
        <v>21036787</v>
      </c>
      <c r="C28" s="815">
        <v>2650056</v>
      </c>
      <c r="D28" s="97">
        <f t="shared" si="0"/>
        <v>23686843</v>
      </c>
      <c r="E28" s="540"/>
      <c r="F28" s="61"/>
      <c r="G28" s="61"/>
      <c r="I28" s="61"/>
      <c r="J28" s="61"/>
    </row>
    <row r="29" spans="1:10" ht="25.35" customHeight="1">
      <c r="A29" s="512" t="s">
        <v>51</v>
      </c>
      <c r="B29" s="814">
        <v>62444891</v>
      </c>
      <c r="C29" s="815">
        <v>10481424</v>
      </c>
      <c r="D29" s="97">
        <f t="shared" si="0"/>
        <v>72926315</v>
      </c>
      <c r="E29" s="540"/>
      <c r="F29" s="61"/>
      <c r="G29" s="61"/>
      <c r="I29" s="61"/>
      <c r="J29" s="61"/>
    </row>
    <row r="30" spans="1:10" ht="25.35" customHeight="1">
      <c r="A30" s="512" t="s">
        <v>52</v>
      </c>
      <c r="B30" s="814">
        <v>38181714</v>
      </c>
      <c r="C30" s="815">
        <v>4901725</v>
      </c>
      <c r="D30" s="97">
        <f t="shared" si="0"/>
        <v>43083439</v>
      </c>
      <c r="E30" s="540"/>
      <c r="F30" s="61"/>
      <c r="G30" s="61"/>
      <c r="I30" s="61"/>
      <c r="J30" s="61"/>
    </row>
    <row r="31" spans="1:10" ht="25.35" customHeight="1">
      <c r="A31" s="512" t="s">
        <v>53</v>
      </c>
      <c r="B31" s="814">
        <v>38750262</v>
      </c>
      <c r="C31" s="815">
        <v>5395543</v>
      </c>
      <c r="D31" s="97">
        <f t="shared" si="0"/>
        <v>44145805</v>
      </c>
      <c r="E31" s="540"/>
      <c r="F31" s="61"/>
      <c r="G31" s="61"/>
      <c r="I31" s="61"/>
      <c r="J31" s="61"/>
    </row>
    <row r="32" spans="1:10" ht="25.35" customHeight="1">
      <c r="A32" s="512" t="s">
        <v>54</v>
      </c>
      <c r="B32" s="814">
        <v>14425503</v>
      </c>
      <c r="C32" s="815">
        <v>2422780</v>
      </c>
      <c r="D32" s="97">
        <f t="shared" si="0"/>
        <v>16848283</v>
      </c>
      <c r="E32" s="540"/>
      <c r="F32" s="61"/>
      <c r="G32" s="61"/>
      <c r="I32" s="61" t="s">
        <v>55</v>
      </c>
      <c r="J32" s="61"/>
    </row>
    <row r="33" spans="1:21" ht="25.35" customHeight="1">
      <c r="A33" s="512" t="s">
        <v>56</v>
      </c>
      <c r="B33" s="814">
        <v>29039963</v>
      </c>
      <c r="C33" s="815">
        <v>4811587</v>
      </c>
      <c r="D33" s="97">
        <f t="shared" si="0"/>
        <v>33851550</v>
      </c>
      <c r="E33" s="540"/>
      <c r="F33" s="61"/>
      <c r="G33" s="61"/>
      <c r="I33" s="540"/>
      <c r="J33" s="61"/>
      <c r="K33" s="540"/>
    </row>
    <row r="34" spans="1:21" ht="25.35" customHeight="1">
      <c r="A34" s="513" t="s">
        <v>57</v>
      </c>
      <c r="B34" s="814">
        <v>77776442</v>
      </c>
      <c r="C34" s="815">
        <v>9052905</v>
      </c>
      <c r="D34" s="98">
        <f t="shared" si="0"/>
        <v>86829347</v>
      </c>
      <c r="E34" s="540"/>
      <c r="F34" s="61"/>
      <c r="G34" s="61"/>
      <c r="I34" s="540"/>
      <c r="J34" s="61"/>
      <c r="K34" s="540"/>
    </row>
    <row r="35" spans="1:21" ht="25.35" customHeight="1" thickBot="1">
      <c r="A35" s="514" t="s">
        <v>58</v>
      </c>
      <c r="B35" s="565">
        <f>SUM(B7:B34)</f>
        <v>1053223988</v>
      </c>
      <c r="C35" s="566">
        <f>SUM(C7:C34)</f>
        <v>168247219</v>
      </c>
      <c r="D35" s="529">
        <f>SUM(D7:D34)</f>
        <v>1221471207</v>
      </c>
      <c r="E35" s="567"/>
      <c r="F35" s="62"/>
      <c r="G35" s="61"/>
      <c r="H35" s="61"/>
      <c r="I35" s="540"/>
      <c r="J35" s="61"/>
      <c r="K35" s="540"/>
      <c r="L35" s="541"/>
    </row>
    <row r="36" spans="1:21" ht="19.350000000000001" customHeight="1">
      <c r="A36" s="1288" t="s">
        <v>59</v>
      </c>
      <c r="B36" s="1288"/>
      <c r="C36" s="1288"/>
      <c r="D36" s="1288"/>
      <c r="E36" s="624"/>
      <c r="F36" s="24"/>
      <c r="K36" s="540"/>
    </row>
    <row r="37" spans="1:21" ht="44.45" customHeight="1">
      <c r="A37" s="1287" t="s">
        <v>60</v>
      </c>
      <c r="B37" s="1287"/>
      <c r="C37" s="1287"/>
      <c r="D37" s="1287"/>
      <c r="E37" s="623"/>
      <c r="F37" s="24"/>
      <c r="K37" s="540"/>
    </row>
    <row r="38" spans="1:21" ht="26.45" customHeight="1">
      <c r="A38" s="793"/>
      <c r="B38" s="793"/>
      <c r="C38" s="793"/>
      <c r="D38" s="793"/>
      <c r="E38" s="623"/>
      <c r="F38" s="24"/>
      <c r="K38" s="540"/>
    </row>
    <row r="39" spans="1:21" ht="36.6" customHeight="1" thickBot="1">
      <c r="A39" s="615" t="s">
        <v>21</v>
      </c>
      <c r="B39" s="616"/>
      <c r="C39" s="616"/>
      <c r="D39" s="27"/>
      <c r="E39" s="19"/>
      <c r="F39" s="19"/>
      <c r="G39" s="24"/>
      <c r="H39" s="24"/>
      <c r="I39" s="24"/>
      <c r="J39" s="24"/>
      <c r="K39" s="217"/>
      <c r="L39" s="24"/>
      <c r="M39" s="24"/>
      <c r="N39" s="24"/>
      <c r="O39" s="24"/>
      <c r="P39" s="24"/>
      <c r="Q39" s="24"/>
      <c r="R39" s="24"/>
      <c r="S39" s="24"/>
      <c r="T39" s="24"/>
      <c r="U39" s="24"/>
    </row>
    <row r="40" spans="1:21" ht="24" customHeight="1" thickBot="1">
      <c r="A40" s="791" t="s">
        <v>61</v>
      </c>
      <c r="B40" s="1275" t="str">
        <f>B3</f>
        <v>Date Updated:   05.12.20    BY:  EN</v>
      </c>
      <c r="C40" s="1276"/>
      <c r="D40" s="1276"/>
      <c r="E40" s="1277"/>
      <c r="F40" s="20" t="s">
        <v>15</v>
      </c>
      <c r="I40" s="24"/>
      <c r="J40" s="24"/>
      <c r="K40" s="217"/>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5" t="s">
        <v>65</v>
      </c>
      <c r="G42" s="25"/>
    </row>
    <row r="43" spans="1:21" ht="42">
      <c r="A43" s="816" t="str">
        <f>A10</f>
        <v>Chipola College</v>
      </c>
      <c r="B43" s="817" t="s">
        <v>66</v>
      </c>
      <c r="C43" s="818">
        <v>200000</v>
      </c>
      <c r="D43" s="818"/>
      <c r="E43" s="819">
        <f t="shared" ref="E43:E60" si="1">C43+D43</f>
        <v>200000</v>
      </c>
    </row>
    <row r="44" spans="1:21" ht="42">
      <c r="A44" s="820" t="str">
        <f>A11</f>
        <v>Daytona State College</v>
      </c>
      <c r="B44" s="821" t="s">
        <v>67</v>
      </c>
      <c r="C44" s="818">
        <v>500000</v>
      </c>
      <c r="D44" s="818"/>
      <c r="E44" s="819">
        <f t="shared" si="1"/>
        <v>500000</v>
      </c>
      <c r="H44" s="24"/>
    </row>
    <row r="45" spans="1:21" ht="43.35" customHeight="1">
      <c r="A45" s="619" t="s">
        <v>33</v>
      </c>
      <c r="B45" s="821" t="s">
        <v>68</v>
      </c>
      <c r="C45" s="818"/>
      <c r="D45" s="818">
        <v>895000</v>
      </c>
      <c r="E45" s="819">
        <f t="shared" si="1"/>
        <v>895000</v>
      </c>
      <c r="H45" s="24"/>
    </row>
    <row r="46" spans="1:21" ht="58.5" customHeight="1">
      <c r="A46" s="619" t="s">
        <v>37</v>
      </c>
      <c r="B46" s="821" t="s">
        <v>69</v>
      </c>
      <c r="C46" s="818"/>
      <c r="D46" s="818">
        <v>739173</v>
      </c>
      <c r="E46" s="819"/>
      <c r="H46" s="24"/>
    </row>
    <row r="47" spans="1:21" ht="62.45" customHeight="1">
      <c r="A47" s="619" t="s">
        <v>38</v>
      </c>
      <c r="B47" s="821" t="s">
        <v>70</v>
      </c>
      <c r="C47" s="818">
        <v>2262500</v>
      </c>
      <c r="D47" s="818"/>
      <c r="E47" s="819">
        <f t="shared" si="1"/>
        <v>2262500</v>
      </c>
      <c r="H47" s="24"/>
    </row>
    <row r="48" spans="1:21" ht="28.5" customHeight="1">
      <c r="A48" s="619" t="s">
        <v>38</v>
      </c>
      <c r="B48" s="762" t="s">
        <v>71</v>
      </c>
      <c r="C48" s="763">
        <v>650000</v>
      </c>
      <c r="D48" s="818">
        <v>300000</v>
      </c>
      <c r="E48" s="819">
        <f t="shared" si="1"/>
        <v>950000</v>
      </c>
      <c r="H48" s="24"/>
    </row>
    <row r="49" spans="1:8" ht="41.25" customHeight="1">
      <c r="A49" s="619" t="s">
        <v>42</v>
      </c>
      <c r="B49" s="821" t="s">
        <v>72</v>
      </c>
      <c r="C49" s="818"/>
      <c r="D49" s="818">
        <v>3810000</v>
      </c>
      <c r="E49" s="819">
        <f t="shared" si="1"/>
        <v>3810000</v>
      </c>
      <c r="H49" s="24"/>
    </row>
    <row r="50" spans="1:8" ht="42.75" customHeight="1">
      <c r="A50" s="619" t="s">
        <v>42</v>
      </c>
      <c r="B50" s="821" t="s">
        <v>73</v>
      </c>
      <c r="C50" s="818"/>
      <c r="D50" s="818">
        <v>410000</v>
      </c>
      <c r="E50" s="819">
        <f t="shared" si="1"/>
        <v>410000</v>
      </c>
      <c r="H50" s="24"/>
    </row>
    <row r="51" spans="1:8" ht="36" customHeight="1">
      <c r="A51" s="619" t="s">
        <v>45</v>
      </c>
      <c r="B51" s="821" t="s">
        <v>74</v>
      </c>
      <c r="C51" s="818"/>
      <c r="D51" s="818">
        <v>600000</v>
      </c>
      <c r="E51" s="819">
        <f t="shared" si="1"/>
        <v>600000</v>
      </c>
      <c r="H51" s="24"/>
    </row>
    <row r="52" spans="1:8">
      <c r="A52" s="619" t="str">
        <f>A25</f>
        <v>Pasco-Hernando State College</v>
      </c>
      <c r="B52" s="821" t="s">
        <v>75</v>
      </c>
      <c r="C52" s="818">
        <v>2306271</v>
      </c>
      <c r="D52" s="818"/>
      <c r="E52" s="819">
        <f>C52+D52</f>
        <v>2306271</v>
      </c>
      <c r="H52" s="24"/>
    </row>
    <row r="53" spans="1:8" ht="42">
      <c r="A53" s="620" t="s">
        <v>48</v>
      </c>
      <c r="B53" s="762" t="s">
        <v>76</v>
      </c>
      <c r="C53" s="763">
        <v>0</v>
      </c>
      <c r="D53" s="763">
        <v>500000</v>
      </c>
      <c r="E53" s="819">
        <f>C53+D53</f>
        <v>500000</v>
      </c>
      <c r="H53" s="24"/>
    </row>
    <row r="54" spans="1:8" ht="42">
      <c r="A54" s="751" t="s">
        <v>51</v>
      </c>
      <c r="B54" s="821" t="s">
        <v>77</v>
      </c>
      <c r="C54" s="818">
        <v>560375</v>
      </c>
      <c r="D54" s="818"/>
      <c r="E54" s="819">
        <f t="shared" si="1"/>
        <v>560375</v>
      </c>
      <c r="H54" s="24"/>
    </row>
    <row r="55" spans="1:8" ht="42">
      <c r="A55" s="751" t="s">
        <v>51</v>
      </c>
      <c r="B55" s="821" t="s">
        <v>78</v>
      </c>
      <c r="C55" s="818"/>
      <c r="D55" s="818">
        <v>2000000</v>
      </c>
      <c r="E55" s="819">
        <f t="shared" si="1"/>
        <v>2000000</v>
      </c>
      <c r="H55" s="24"/>
    </row>
    <row r="56" spans="1:8" ht="42">
      <c r="A56" s="751" t="s">
        <v>51</v>
      </c>
      <c r="B56" s="821" t="s">
        <v>79</v>
      </c>
      <c r="C56" s="818"/>
      <c r="D56" s="818">
        <v>725000</v>
      </c>
      <c r="E56" s="819">
        <f t="shared" si="1"/>
        <v>725000</v>
      </c>
      <c r="H56" s="24"/>
    </row>
    <row r="57" spans="1:8" ht="62.45" customHeight="1">
      <c r="A57" s="751" t="str">
        <f>A32</f>
        <v>South Florida State College</v>
      </c>
      <c r="B57" s="821" t="s">
        <v>80</v>
      </c>
      <c r="C57" s="818">
        <v>126525</v>
      </c>
      <c r="D57" s="818"/>
      <c r="E57" s="819">
        <f t="shared" si="1"/>
        <v>126525</v>
      </c>
      <c r="H57" s="24"/>
    </row>
    <row r="58" spans="1:8" ht="62.45" customHeight="1">
      <c r="A58" s="751" t="s">
        <v>54</v>
      </c>
      <c r="B58" s="762" t="s">
        <v>791</v>
      </c>
      <c r="C58" s="763"/>
      <c r="D58" s="763">
        <v>500000</v>
      </c>
      <c r="E58" s="819">
        <f t="shared" si="1"/>
        <v>500000</v>
      </c>
      <c r="H58" s="24"/>
    </row>
    <row r="59" spans="1:8" ht="86.25" customHeight="1" thickBot="1">
      <c r="A59" s="751" t="s">
        <v>81</v>
      </c>
      <c r="B59" s="822" t="s">
        <v>82</v>
      </c>
      <c r="C59" s="823"/>
      <c r="D59" s="823">
        <v>100000</v>
      </c>
      <c r="E59" s="819">
        <f t="shared" si="1"/>
        <v>100000</v>
      </c>
      <c r="H59" s="24"/>
    </row>
    <row r="60" spans="1:8" ht="86.25" customHeight="1" thickBot="1">
      <c r="A60" s="751" t="s">
        <v>81</v>
      </c>
      <c r="B60" s="752" t="s">
        <v>83</v>
      </c>
      <c r="C60" s="753"/>
      <c r="D60" s="753">
        <v>650000</v>
      </c>
      <c r="E60" s="819">
        <f t="shared" si="1"/>
        <v>650000</v>
      </c>
      <c r="H60" s="24"/>
    </row>
    <row r="61" spans="1:8" ht="24.6" customHeight="1" thickBot="1">
      <c r="A61" s="88" t="s">
        <v>65</v>
      </c>
      <c r="B61" s="511"/>
      <c r="C61" s="563">
        <f>SUM(C43:C60)</f>
        <v>6605671</v>
      </c>
      <c r="D61" s="563">
        <f>SUM(D43:D60)</f>
        <v>11229173</v>
      </c>
      <c r="E61" s="564">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6" t="str">
        <f>B3</f>
        <v>Date Updated:   05.12.20    BY:  EN</v>
      </c>
      <c r="C65" s="55" t="s">
        <v>15</v>
      </c>
      <c r="D65" s="55"/>
      <c r="F65" s="24"/>
      <c r="G65" s="24"/>
      <c r="H65" s="24"/>
    </row>
    <row r="66" spans="1:13" ht="45" customHeight="1" thickBot="1">
      <c r="A66" s="1280" t="s">
        <v>86</v>
      </c>
      <c r="B66" s="1281"/>
      <c r="C66" s="517"/>
      <c r="H66" s="24"/>
    </row>
    <row r="67" spans="1:13" ht="37.35" customHeight="1" thickBot="1">
      <c r="A67" s="473" t="s">
        <v>25</v>
      </c>
      <c r="B67" s="599" t="s">
        <v>58</v>
      </c>
      <c r="C67" s="25"/>
      <c r="D67" s="28"/>
      <c r="H67" s="24"/>
    </row>
    <row r="68" spans="1:13" ht="25.35" customHeight="1">
      <c r="A68" s="537" t="str">
        <f>A11</f>
        <v>Daytona State College</v>
      </c>
      <c r="B68" s="824">
        <v>70000</v>
      </c>
      <c r="C68" s="518"/>
      <c r="H68" s="24"/>
    </row>
    <row r="69" spans="1:13" ht="25.35" customHeight="1" thickBot="1">
      <c r="A69" s="539" t="str">
        <f>A33</f>
        <v>Tallahassee Community College</v>
      </c>
      <c r="B69" s="617">
        <v>25000</v>
      </c>
      <c r="C69" s="518"/>
      <c r="H69" s="24"/>
    </row>
    <row r="70" spans="1:13" ht="25.35" customHeight="1" thickBot="1">
      <c r="A70" s="503" t="s">
        <v>58</v>
      </c>
      <c r="B70" s="618">
        <f>SUM(B68:B69)</f>
        <v>95000</v>
      </c>
      <c r="C70" s="519"/>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84" t="str">
        <f>B3</f>
        <v>Date Updated:   05.12.20    BY:  EN</v>
      </c>
      <c r="C73" s="1285"/>
      <c r="D73" s="1285"/>
      <c r="E73" s="1286"/>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5" t="str">
        <f t="shared" ref="A75:A102" si="2">A7</f>
        <v>Eastern Florida State College</v>
      </c>
      <c r="B75" s="542">
        <v>23224448.407448482</v>
      </c>
      <c r="C75" s="542">
        <f t="shared" ref="C75:C102" si="3">B75*0.05</f>
        <v>1161222.4203724242</v>
      </c>
      <c r="D75" s="543">
        <f t="shared" ref="D75:D102" si="4">IF(C75&gt;500000,0,1)</f>
        <v>0</v>
      </c>
      <c r="E75" s="543">
        <f t="shared" ref="E75:E102" si="5">IF(D75&lt;1,0,B75*0.02)</f>
        <v>0</v>
      </c>
      <c r="F75" s="542">
        <f>C75+E75</f>
        <v>1161222.4203724242</v>
      </c>
      <c r="H75" s="24"/>
      <c r="I75" s="24"/>
      <c r="J75" s="24"/>
      <c r="K75" s="24"/>
      <c r="L75" s="24"/>
      <c r="M75" s="24"/>
    </row>
    <row r="76" spans="1:13" ht="25.35" customHeight="1">
      <c r="A76" s="826"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6"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7" t="str">
        <f t="shared" si="2"/>
        <v>Chipola College</v>
      </c>
      <c r="B78" s="500">
        <v>2663519.7037898265</v>
      </c>
      <c r="C78" s="500">
        <f t="shared" si="3"/>
        <v>133175.98518949133</v>
      </c>
      <c r="D78" s="500">
        <f t="shared" si="4"/>
        <v>1</v>
      </c>
      <c r="E78" s="500">
        <f t="shared" si="5"/>
        <v>53270.394075796532</v>
      </c>
      <c r="F78" s="500">
        <f t="shared" si="6"/>
        <v>186446.37926528786</v>
      </c>
    </row>
    <row r="79" spans="1:13" ht="25.35" customHeight="1">
      <c r="A79" s="826"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6"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6"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7" t="str">
        <f t="shared" si="2"/>
        <v>College of the Florida Keys</v>
      </c>
      <c r="B82" s="500">
        <v>2203529.7962808553</v>
      </c>
      <c r="C82" s="500">
        <f t="shared" si="3"/>
        <v>110176.48981404277</v>
      </c>
      <c r="D82" s="500">
        <f t="shared" si="4"/>
        <v>1</v>
      </c>
      <c r="E82" s="500">
        <f t="shared" si="5"/>
        <v>44070.595925617105</v>
      </c>
      <c r="F82" s="500">
        <f t="shared" si="6"/>
        <v>154247.08573965987</v>
      </c>
    </row>
    <row r="83" spans="1:6" ht="25.35" customHeight="1">
      <c r="A83" s="827" t="str">
        <f t="shared" si="2"/>
        <v>Gulf Coast State College</v>
      </c>
      <c r="B83" s="500">
        <v>6954156.5450355513</v>
      </c>
      <c r="C83" s="500">
        <f t="shared" si="3"/>
        <v>347707.82725177758</v>
      </c>
      <c r="D83" s="500">
        <f t="shared" si="4"/>
        <v>1</v>
      </c>
      <c r="E83" s="500">
        <f t="shared" si="5"/>
        <v>139083.13090071102</v>
      </c>
      <c r="F83" s="500">
        <f t="shared" si="6"/>
        <v>486790.95815248857</v>
      </c>
    </row>
    <row r="84" spans="1:6" ht="25.35" customHeight="1">
      <c r="A84" s="826"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6"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7" t="str">
        <f t="shared" si="2"/>
        <v>Florida Gateway College</v>
      </c>
      <c r="B86" s="500">
        <v>4859307.7938997103</v>
      </c>
      <c r="C86" s="500">
        <f t="shared" si="3"/>
        <v>242965.38969498553</v>
      </c>
      <c r="D86" s="500">
        <f t="shared" si="4"/>
        <v>1</v>
      </c>
      <c r="E86" s="500">
        <f t="shared" si="5"/>
        <v>97186.155877994213</v>
      </c>
      <c r="F86" s="500">
        <f t="shared" si="6"/>
        <v>340151.54557297972</v>
      </c>
    </row>
    <row r="87" spans="1:6" ht="25.35" customHeight="1">
      <c r="A87" s="827" t="str">
        <f t="shared" si="2"/>
        <v>Lake-Sumter State College</v>
      </c>
      <c r="B87" s="500">
        <v>6791501.9557775417</v>
      </c>
      <c r="C87" s="500">
        <f t="shared" si="3"/>
        <v>339575.09778887709</v>
      </c>
      <c r="D87" s="500">
        <f t="shared" si="4"/>
        <v>1</v>
      </c>
      <c r="E87" s="500">
        <f t="shared" si="5"/>
        <v>135830.03911555084</v>
      </c>
      <c r="F87" s="500">
        <f t="shared" si="6"/>
        <v>475405.1369044279</v>
      </c>
    </row>
    <row r="88" spans="1:6" ht="25.35" customHeight="1">
      <c r="A88" s="826"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6"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7" t="str">
        <f t="shared" si="2"/>
        <v>North Florida College</v>
      </c>
      <c r="B90" s="500">
        <v>1691913.5854346601</v>
      </c>
      <c r="C90" s="500">
        <f t="shared" si="3"/>
        <v>84595.67927173301</v>
      </c>
      <c r="D90" s="500">
        <f t="shared" si="4"/>
        <v>1</v>
      </c>
      <c r="E90" s="500">
        <f t="shared" si="5"/>
        <v>33838.271708693203</v>
      </c>
      <c r="F90" s="500">
        <f t="shared" si="6"/>
        <v>118433.95098042622</v>
      </c>
    </row>
    <row r="91" spans="1:6" ht="25.35" customHeight="1">
      <c r="A91" s="827" t="str">
        <f t="shared" si="2"/>
        <v>Northwest Florida State College</v>
      </c>
      <c r="B91" s="500">
        <v>8584895.4577445295</v>
      </c>
      <c r="C91" s="500">
        <f t="shared" si="3"/>
        <v>429244.77288722649</v>
      </c>
      <c r="D91" s="500">
        <f t="shared" si="4"/>
        <v>1</v>
      </c>
      <c r="E91" s="500">
        <f t="shared" si="5"/>
        <v>171697.9091548906</v>
      </c>
      <c r="F91" s="500">
        <f t="shared" si="6"/>
        <v>600942.68204211711</v>
      </c>
    </row>
    <row r="92" spans="1:6" ht="25.35" customHeight="1">
      <c r="A92" s="826"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6"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6"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6"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7" t="str">
        <f t="shared" si="2"/>
        <v>St. Johns River State College</v>
      </c>
      <c r="B96" s="500">
        <v>9101700.6579665709</v>
      </c>
      <c r="C96" s="500">
        <f t="shared" si="3"/>
        <v>455085.03289832856</v>
      </c>
      <c r="D96" s="500">
        <f t="shared" si="4"/>
        <v>1</v>
      </c>
      <c r="E96" s="500">
        <f t="shared" si="5"/>
        <v>182034.01315933143</v>
      </c>
      <c r="F96" s="500">
        <f t="shared" si="6"/>
        <v>637119.04605766002</v>
      </c>
    </row>
    <row r="97" spans="1:37" ht="25.35" customHeight="1">
      <c r="A97" s="826"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6"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6"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7" t="str">
        <f t="shared" si="2"/>
        <v>South Florida State College</v>
      </c>
      <c r="B100" s="500">
        <v>3718995.6687454302</v>
      </c>
      <c r="C100" s="500">
        <f t="shared" si="3"/>
        <v>185949.78343727152</v>
      </c>
      <c r="D100" s="500">
        <f t="shared" si="4"/>
        <v>1</v>
      </c>
      <c r="E100" s="500">
        <f t="shared" si="5"/>
        <v>74379.913374908603</v>
      </c>
      <c r="F100" s="500">
        <f t="shared" si="6"/>
        <v>260329.6968121801</v>
      </c>
    </row>
    <row r="101" spans="1:37" ht="25.35" customHeight="1">
      <c r="A101" s="826"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6"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4">
        <f>SUM(B75:B102)</f>
        <v>774137676.93836403</v>
      </c>
      <c r="C103" s="544">
        <f>SUM(C75:C102)</f>
        <v>38706883.846918203</v>
      </c>
      <c r="D103" s="89">
        <f>SUM(D75:D102)</f>
        <v>9</v>
      </c>
      <c r="E103" s="544">
        <f>SUM(E75:E102)</f>
        <v>931390.42329349357</v>
      </c>
      <c r="F103" s="545">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97" t="s">
        <v>95</v>
      </c>
      <c r="B106" s="1297"/>
      <c r="C106" s="1297"/>
      <c r="D106" s="1297"/>
      <c r="E106" s="1297"/>
      <c r="F106" s="1297"/>
      <c r="G106" s="1297"/>
      <c r="H106" s="1297"/>
      <c r="I106" s="1297"/>
      <c r="J106" s="1297"/>
      <c r="K106" s="1297"/>
      <c r="L106" s="1297"/>
      <c r="M106" s="1297"/>
      <c r="N106" s="1297"/>
      <c r="O106" s="1297"/>
      <c r="P106" s="1297"/>
      <c r="Q106" s="1297"/>
      <c r="R106" s="1297"/>
    </row>
    <row r="107" spans="1:37" ht="20.100000000000001" customHeight="1">
      <c r="A107" s="1295" t="s">
        <v>96</v>
      </c>
      <c r="B107" s="1295"/>
      <c r="C107" s="1295"/>
      <c r="D107" s="1295"/>
      <c r="E107" s="1295"/>
      <c r="F107" s="1295"/>
      <c r="G107" s="1295"/>
      <c r="H107" s="1295"/>
      <c r="I107" s="1295"/>
      <c r="J107" s="1295"/>
      <c r="K107" s="1295"/>
      <c r="L107" s="1295"/>
      <c r="M107" s="1295"/>
      <c r="N107" s="1295"/>
      <c r="O107" s="1295"/>
      <c r="P107" s="1295"/>
      <c r="Q107" s="1295"/>
      <c r="R107" s="1295"/>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295" t="s">
        <v>98</v>
      </c>
      <c r="B109" s="1295"/>
      <c r="C109" s="1295"/>
      <c r="D109" s="1295"/>
      <c r="E109" s="1295"/>
      <c r="F109" s="1295"/>
      <c r="G109" s="1295"/>
      <c r="H109" s="1295"/>
      <c r="I109" s="1295"/>
      <c r="J109" s="1295"/>
      <c r="K109" s="1295"/>
      <c r="L109" s="1295"/>
      <c r="M109" s="1295"/>
      <c r="N109" s="1295"/>
      <c r="O109" s="1295"/>
      <c r="P109" s="1295"/>
      <c r="Q109" s="1295"/>
      <c r="R109" s="1295"/>
    </row>
    <row r="110" spans="1:37" ht="20.100000000000001" customHeight="1">
      <c r="A110" s="1295"/>
      <c r="B110" s="1295"/>
      <c r="C110" s="1295"/>
      <c r="D110" s="1295"/>
      <c r="E110" s="1295"/>
      <c r="F110" s="1295"/>
      <c r="G110" s="1295"/>
    </row>
    <row r="111" spans="1:37" ht="32.450000000000003" customHeight="1" thickBot="1">
      <c r="E111" s="614"/>
      <c r="F111" s="614"/>
      <c r="G111" s="614"/>
      <c r="H111" s="27"/>
      <c r="I111" s="27"/>
      <c r="J111" s="27"/>
      <c r="K111" s="27"/>
    </row>
    <row r="112" spans="1:37" ht="43.35" customHeight="1" thickBot="1">
      <c r="A112" s="60" t="s">
        <v>99</v>
      </c>
      <c r="B112" s="1290" t="s">
        <v>100</v>
      </c>
      <c r="C112" s="1291"/>
      <c r="D112" s="1292"/>
      <c r="E112" s="1293" t="s">
        <v>101</v>
      </c>
      <c r="F112" s="1293"/>
      <c r="G112" s="1293"/>
      <c r="H112" s="1293"/>
      <c r="I112" s="1293"/>
      <c r="J112" s="1293"/>
      <c r="K112" s="1293"/>
      <c r="L112" s="1293"/>
      <c r="M112" s="1293"/>
      <c r="N112" s="1293"/>
      <c r="O112" s="1293"/>
      <c r="P112" s="1293"/>
      <c r="Q112" s="1293"/>
      <c r="R112" s="1293"/>
      <c r="S112" s="1294"/>
      <c r="T112" s="796"/>
      <c r="U112" s="796"/>
      <c r="AC112" s="22"/>
      <c r="AD112" s="37"/>
      <c r="AK112" s="508"/>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78" t="s">
        <v>102</v>
      </c>
      <c r="U113" s="38"/>
      <c r="V113" s="57">
        <v>20</v>
      </c>
      <c r="W113" s="794">
        <v>21</v>
      </c>
      <c r="X113" s="794">
        <v>22</v>
      </c>
      <c r="Y113" s="81"/>
      <c r="Z113" s="794">
        <v>23</v>
      </c>
      <c r="AA113" s="794">
        <v>24</v>
      </c>
      <c r="AB113" s="795">
        <v>25</v>
      </c>
      <c r="AC113" s="40"/>
      <c r="AD113" s="37"/>
    </row>
    <row r="114" spans="1:54" ht="29.45" customHeight="1" thickBot="1">
      <c r="A114" s="72" t="s">
        <v>103</v>
      </c>
      <c r="B114" s="1246" t="s">
        <v>104</v>
      </c>
      <c r="C114" s="1247"/>
      <c r="D114" s="1248"/>
      <c r="E114" s="39"/>
      <c r="F114" s="1250" t="s">
        <v>105</v>
      </c>
      <c r="G114" s="1250"/>
      <c r="H114" s="1250"/>
      <c r="I114" s="1250"/>
      <c r="J114" s="1250"/>
      <c r="K114" s="1250"/>
      <c r="L114" s="1250"/>
      <c r="M114" s="1250"/>
      <c r="N114" s="1250"/>
      <c r="O114" s="1250"/>
      <c r="P114" s="1250"/>
      <c r="Q114" s="1251" t="s">
        <v>106</v>
      </c>
      <c r="R114" s="1252"/>
      <c r="S114" s="1253"/>
      <c r="T114" s="1279"/>
      <c r="U114" s="41"/>
      <c r="V114" s="42"/>
      <c r="W114" s="43"/>
      <c r="X114" s="44"/>
      <c r="Y114" s="82"/>
      <c r="Z114" s="1256"/>
      <c r="AA114" s="1257"/>
      <c r="AB114" s="1258"/>
      <c r="AC114" s="22"/>
      <c r="AD114" s="750" t="s">
        <v>107</v>
      </c>
      <c r="AF114" s="36"/>
      <c r="AG114" s="37"/>
    </row>
    <row r="115" spans="1:54" ht="66" customHeight="1" thickBot="1">
      <c r="A115" s="45"/>
      <c r="B115" s="1259" t="s">
        <v>108</v>
      </c>
      <c r="C115" s="1260"/>
      <c r="D115" s="1261"/>
      <c r="E115" s="1259" t="s">
        <v>109</v>
      </c>
      <c r="F115" s="1260"/>
      <c r="G115" s="1261"/>
      <c r="H115" s="1259" t="s">
        <v>110</v>
      </c>
      <c r="I115" s="1260"/>
      <c r="J115" s="1261"/>
      <c r="K115" s="1270" t="s">
        <v>111</v>
      </c>
      <c r="L115" s="1270"/>
      <c r="M115" s="1270"/>
      <c r="N115" s="1271" t="s">
        <v>112</v>
      </c>
      <c r="O115" s="1272"/>
      <c r="P115" s="1273"/>
      <c r="Q115" s="1271" t="s">
        <v>113</v>
      </c>
      <c r="R115" s="1272"/>
      <c r="S115" s="1273"/>
      <c r="T115" s="1254" t="s">
        <v>114</v>
      </c>
      <c r="U115" s="26"/>
      <c r="V115" s="1267" t="s">
        <v>115</v>
      </c>
      <c r="W115" s="1268"/>
      <c r="X115" s="1274"/>
      <c r="Y115" s="75"/>
      <c r="Z115" s="1267" t="s">
        <v>116</v>
      </c>
      <c r="AA115" s="1268"/>
      <c r="AB115" s="1269"/>
      <c r="AC115" s="27"/>
      <c r="AD115" s="56" t="s">
        <v>117</v>
      </c>
      <c r="AF115" s="22"/>
      <c r="AG115" s="24"/>
      <c r="AI115" s="1262" t="s">
        <v>118</v>
      </c>
      <c r="AJ115" s="1262"/>
      <c r="AK115" s="1262"/>
      <c r="AL115" s="1262"/>
      <c r="AM115" s="1262"/>
      <c r="AN115" s="1262"/>
      <c r="AO115" s="1262"/>
      <c r="AP115" s="27"/>
      <c r="AS115" s="27"/>
      <c r="AT115" s="27"/>
    </row>
    <row r="116" spans="1:54" ht="87" customHeight="1" thickBot="1">
      <c r="A116" s="50" t="s">
        <v>25</v>
      </c>
      <c r="B116" s="764" t="s">
        <v>119</v>
      </c>
      <c r="C116" s="506"/>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55"/>
      <c r="V116" s="46" t="s">
        <v>119</v>
      </c>
      <c r="W116" s="73" t="s">
        <v>120</v>
      </c>
      <c r="X116" s="82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2" t="str">
        <f t="shared" ref="A117:A144" si="7">A7</f>
        <v>Eastern Florida State College</v>
      </c>
      <c r="B117" s="602">
        <v>930</v>
      </c>
      <c r="C117" s="80"/>
      <c r="D117" s="520">
        <f t="shared" ref="D117:D144" si="8">B117+C117</f>
        <v>930</v>
      </c>
      <c r="E117" s="602">
        <v>5290.7982870319538</v>
      </c>
      <c r="F117" s="603">
        <v>173.93214011200175</v>
      </c>
      <c r="G117" s="520">
        <f t="shared" ref="G117:G144" si="9">E117+F117</f>
        <v>5464.7304271439552</v>
      </c>
      <c r="H117" s="604">
        <v>1828.4963095180665</v>
      </c>
      <c r="I117" s="605">
        <v>40.421631530705767</v>
      </c>
      <c r="J117" s="520">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20">
        <f t="shared" ref="S117:S144" si="12">Q117+R117</f>
        <v>298.12648945921171</v>
      </c>
      <c r="T117" s="68">
        <f t="shared" ref="T117:T144" si="13">D117+G117+J117+M117+P117+S117</f>
        <v>8804.7748576519389</v>
      </c>
      <c r="V117" s="829">
        <f>X117-W117</f>
        <v>0</v>
      </c>
      <c r="W117" s="609">
        <v>0</v>
      </c>
      <c r="X117" s="610">
        <v>0</v>
      </c>
      <c r="Y117" s="103"/>
      <c r="Z117" s="525">
        <f>AB117-AA117</f>
        <v>0</v>
      </c>
      <c r="AA117" s="611">
        <v>0</v>
      </c>
      <c r="AB117" s="830">
        <f t="shared" ref="AB117:AB144" si="14">AG117</f>
        <v>0</v>
      </c>
      <c r="AD117" s="502" t="str">
        <f t="shared" ref="AD117:AD144" si="15">A117</f>
        <v>Eastern Florida State College</v>
      </c>
      <c r="AE117" s="612">
        <v>0</v>
      </c>
      <c r="AF117" s="612">
        <v>0</v>
      </c>
      <c r="AG117" s="527">
        <f t="shared" ref="AG117:AG144" si="16">AE117+AF117</f>
        <v>0</v>
      </c>
      <c r="AI117" s="1249" t="s">
        <v>124</v>
      </c>
      <c r="AJ117" s="1249"/>
      <c r="AK117" s="1249"/>
      <c r="AL117" s="1249"/>
      <c r="AM117" s="1249"/>
      <c r="AN117" s="1249"/>
      <c r="AO117" s="54">
        <f>X145+AB145</f>
        <v>4104</v>
      </c>
      <c r="AP117" s="27"/>
      <c r="AR117" s="48"/>
      <c r="AS117" s="48"/>
      <c r="AT117" s="48"/>
      <c r="AU117" s="27"/>
      <c r="AY117" s="27"/>
      <c r="AZ117" s="27"/>
      <c r="BA117" s="27"/>
      <c r="BB117" s="27"/>
    </row>
    <row r="118" spans="1:54" ht="25.35" customHeight="1">
      <c r="A118" s="831"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2">
        <v>1269.7992949185509</v>
      </c>
      <c r="L118" s="789">
        <v>127.20070508144907</v>
      </c>
      <c r="M118" s="833">
        <f t="shared" si="10"/>
        <v>1397</v>
      </c>
      <c r="N118" s="832">
        <v>26.666666666666668</v>
      </c>
      <c r="O118" s="789">
        <v>1.3333333333333333</v>
      </c>
      <c r="P118" s="833">
        <f t="shared" si="11"/>
        <v>28</v>
      </c>
      <c r="Q118" s="832">
        <v>227.98004900245013</v>
      </c>
      <c r="R118" s="805">
        <v>3.4581729086454325</v>
      </c>
      <c r="S118" s="801">
        <f t="shared" si="12"/>
        <v>231.43822191109555</v>
      </c>
      <c r="T118" s="833">
        <f t="shared" si="13"/>
        <v>24963.996111779674</v>
      </c>
      <c r="V118" s="829">
        <f t="shared" ref="V118:V144" si="18">X118-W118</f>
        <v>0</v>
      </c>
      <c r="W118" s="805">
        <v>0</v>
      </c>
      <c r="X118" s="834">
        <v>0</v>
      </c>
      <c r="Y118" s="103"/>
      <c r="Z118" s="806">
        <f t="shared" ref="Z118:Z144" si="19">AB118-AA118</f>
        <v>0</v>
      </c>
      <c r="AA118" s="835">
        <v>0</v>
      </c>
      <c r="AB118" s="830">
        <f t="shared" si="14"/>
        <v>0</v>
      </c>
      <c r="AD118" s="507" t="str">
        <f t="shared" si="15"/>
        <v>Broward College</v>
      </c>
      <c r="AE118" s="836">
        <v>0</v>
      </c>
      <c r="AF118" s="836">
        <v>0</v>
      </c>
      <c r="AG118" s="801">
        <f t="shared" si="16"/>
        <v>0</v>
      </c>
      <c r="AI118" s="1249" t="s">
        <v>125</v>
      </c>
      <c r="AJ118" s="1249"/>
      <c r="AK118" s="1249"/>
      <c r="AL118" s="1249"/>
      <c r="AM118" s="1249"/>
      <c r="AN118" s="1249"/>
      <c r="AO118" s="613">
        <v>30668.251186342499</v>
      </c>
      <c r="AP118" s="27"/>
      <c r="AR118" s="528"/>
      <c r="AS118" s="528"/>
      <c r="AT118" s="528"/>
      <c r="AU118" s="528"/>
      <c r="AV118" s="528"/>
      <c r="AW118" s="528"/>
      <c r="AX118" s="528"/>
      <c r="AY118" s="27"/>
      <c r="AZ118" s="27"/>
      <c r="BA118" s="27"/>
      <c r="BB118" s="27"/>
    </row>
    <row r="119" spans="1:54" ht="25.35" customHeight="1">
      <c r="A119" s="837"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2">
        <v>96.116863905325445</v>
      </c>
      <c r="L119" s="789">
        <v>18.883136094674558</v>
      </c>
      <c r="M119" s="833">
        <f t="shared" si="10"/>
        <v>115</v>
      </c>
      <c r="N119" s="832">
        <v>0</v>
      </c>
      <c r="O119" s="789">
        <v>0</v>
      </c>
      <c r="P119" s="833">
        <f t="shared" si="11"/>
        <v>0</v>
      </c>
      <c r="Q119" s="832">
        <v>161.72009864364981</v>
      </c>
      <c r="R119" s="805">
        <v>2.0961775585696669</v>
      </c>
      <c r="S119" s="801">
        <f t="shared" si="12"/>
        <v>163.81627620221948</v>
      </c>
      <c r="T119" s="833">
        <f t="shared" si="13"/>
        <v>4297.6788382883351</v>
      </c>
      <c r="V119" s="829">
        <f t="shared" si="18"/>
        <v>0</v>
      </c>
      <c r="W119" s="805">
        <v>0</v>
      </c>
      <c r="X119" s="834">
        <v>0</v>
      </c>
      <c r="Y119" s="103"/>
      <c r="Z119" s="806">
        <f t="shared" si="19"/>
        <v>2.3505154639175245</v>
      </c>
      <c r="AA119" s="835">
        <v>21.649484536082475</v>
      </c>
      <c r="AB119" s="830">
        <f t="shared" si="14"/>
        <v>24</v>
      </c>
      <c r="AD119" s="837" t="str">
        <f t="shared" si="15"/>
        <v>College of Central Florida</v>
      </c>
      <c r="AE119" s="836">
        <v>13</v>
      </c>
      <c r="AF119" s="836">
        <v>11</v>
      </c>
      <c r="AG119" s="801">
        <f t="shared" si="16"/>
        <v>24</v>
      </c>
      <c r="AI119" s="1249" t="s">
        <v>126</v>
      </c>
      <c r="AJ119" s="1249"/>
      <c r="AK119" s="1249"/>
      <c r="AL119" s="1249"/>
      <c r="AM119" s="1249"/>
      <c r="AN119" s="1249"/>
      <c r="AO119" s="737">
        <v>5278</v>
      </c>
      <c r="AP119" s="27"/>
      <c r="AR119" s="27"/>
      <c r="AS119" s="27"/>
      <c r="AT119" s="27"/>
      <c r="AU119" s="27"/>
      <c r="AV119" s="27"/>
      <c r="AW119" s="27"/>
      <c r="AX119" s="27"/>
      <c r="AY119" s="27"/>
      <c r="AZ119" s="27"/>
      <c r="BA119" s="27"/>
      <c r="BB119" s="27"/>
    </row>
    <row r="120" spans="1:54" ht="25.35" customHeight="1">
      <c r="A120" s="837"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2">
        <v>3.7546012269938656</v>
      </c>
      <c r="L120" s="789">
        <v>2.2453987730061344</v>
      </c>
      <c r="M120" s="833">
        <f t="shared" si="10"/>
        <v>6</v>
      </c>
      <c r="N120" s="832">
        <v>0</v>
      </c>
      <c r="O120" s="789">
        <v>0</v>
      </c>
      <c r="P120" s="833">
        <f t="shared" si="11"/>
        <v>0</v>
      </c>
      <c r="Q120" s="832">
        <v>131.75575715282625</v>
      </c>
      <c r="R120" s="805">
        <v>1.5896720167480809</v>
      </c>
      <c r="S120" s="801">
        <f t="shared" si="12"/>
        <v>133.34542916957432</v>
      </c>
      <c r="T120" s="833">
        <f t="shared" si="13"/>
        <v>1126.3790253970938</v>
      </c>
      <c r="V120" s="829">
        <f t="shared" si="18"/>
        <v>0</v>
      </c>
      <c r="W120" s="805">
        <v>0</v>
      </c>
      <c r="X120" s="834">
        <v>0</v>
      </c>
      <c r="Y120" s="103"/>
      <c r="Z120" s="806">
        <f t="shared" si="19"/>
        <v>0</v>
      </c>
      <c r="AA120" s="835">
        <v>0</v>
      </c>
      <c r="AB120" s="830">
        <f t="shared" si="14"/>
        <v>0</v>
      </c>
      <c r="AD120" s="837" t="str">
        <f t="shared" si="15"/>
        <v>Chipola College</v>
      </c>
      <c r="AE120" s="836">
        <v>0</v>
      </c>
      <c r="AF120" s="836">
        <v>0</v>
      </c>
      <c r="AG120" s="801">
        <f t="shared" si="16"/>
        <v>0</v>
      </c>
      <c r="AI120" s="48" t="s">
        <v>65</v>
      </c>
      <c r="AJ120" s="48"/>
      <c r="AK120" s="48"/>
      <c r="AL120" s="48"/>
      <c r="AM120" s="48"/>
      <c r="AN120" s="48"/>
      <c r="AO120" s="53">
        <f>SUM(AO117:AO119)</f>
        <v>40050.251186342502</v>
      </c>
      <c r="AP120" s="27"/>
      <c r="AR120" s="528"/>
      <c r="AS120" s="528"/>
      <c r="AT120" s="528"/>
      <c r="AU120" s="528"/>
      <c r="AV120" s="528"/>
      <c r="AW120" s="528"/>
      <c r="AX120" s="528"/>
    </row>
    <row r="121" spans="1:54" ht="25.35" customHeight="1">
      <c r="A121" s="837"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2">
        <v>137.52691432903714</v>
      </c>
      <c r="L121" s="789">
        <v>9.4730856709628508</v>
      </c>
      <c r="M121" s="833">
        <f t="shared" si="10"/>
        <v>147</v>
      </c>
      <c r="N121" s="832">
        <v>0.9</v>
      </c>
      <c r="O121" s="789">
        <v>0.1</v>
      </c>
      <c r="P121" s="833">
        <f t="shared" si="11"/>
        <v>1</v>
      </c>
      <c r="Q121" s="832">
        <v>671.56733485806546</v>
      </c>
      <c r="R121" s="805">
        <v>28.090945782322081</v>
      </c>
      <c r="S121" s="801">
        <f t="shared" si="12"/>
        <v>699.6582806403876</v>
      </c>
      <c r="T121" s="833">
        <f t="shared" si="13"/>
        <v>9093.629380357339</v>
      </c>
      <c r="V121" s="829">
        <f t="shared" si="18"/>
        <v>2</v>
      </c>
      <c r="W121" s="805">
        <v>0</v>
      </c>
      <c r="X121" s="834">
        <v>2</v>
      </c>
      <c r="Y121" s="103"/>
      <c r="Z121" s="806">
        <f t="shared" si="19"/>
        <v>341.56963087248323</v>
      </c>
      <c r="AA121" s="835">
        <v>0.43036912751677858</v>
      </c>
      <c r="AB121" s="830">
        <f t="shared" si="14"/>
        <v>342</v>
      </c>
      <c r="AD121" s="837" t="str">
        <f t="shared" si="15"/>
        <v>Daytona State College</v>
      </c>
      <c r="AE121" s="836">
        <v>296</v>
      </c>
      <c r="AF121" s="836">
        <v>46</v>
      </c>
      <c r="AG121" s="801">
        <f t="shared" si="16"/>
        <v>342</v>
      </c>
      <c r="AP121" s="27"/>
      <c r="AS121" s="48"/>
      <c r="AT121" s="27"/>
      <c r="AU121" s="27"/>
      <c r="AV121" s="27"/>
      <c r="AW121" s="27"/>
    </row>
    <row r="122" spans="1:54" ht="25.35" customHeight="1">
      <c r="A122" s="837"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2">
        <v>226.81737193763919</v>
      </c>
      <c r="L122" s="789">
        <v>22.182628062360799</v>
      </c>
      <c r="M122" s="833">
        <f t="shared" si="10"/>
        <v>249</v>
      </c>
      <c r="N122" s="832">
        <v>0</v>
      </c>
      <c r="O122" s="789">
        <v>0</v>
      </c>
      <c r="P122" s="833">
        <f t="shared" si="11"/>
        <v>0</v>
      </c>
      <c r="Q122" s="832">
        <v>20.63716814159292</v>
      </c>
      <c r="R122" s="805">
        <v>1.3628318584070795</v>
      </c>
      <c r="S122" s="801">
        <f t="shared" si="12"/>
        <v>22</v>
      </c>
      <c r="T122" s="833">
        <f t="shared" si="13"/>
        <v>9113.7613830067203</v>
      </c>
      <c r="V122" s="829">
        <f t="shared" si="18"/>
        <v>0</v>
      </c>
      <c r="W122" s="805">
        <v>0</v>
      </c>
      <c r="X122" s="834">
        <v>0</v>
      </c>
      <c r="Y122" s="103"/>
      <c r="Z122" s="806">
        <f t="shared" si="19"/>
        <v>0</v>
      </c>
      <c r="AA122" s="835">
        <v>0</v>
      </c>
      <c r="AB122" s="830">
        <f t="shared" si="14"/>
        <v>0</v>
      </c>
      <c r="AD122" s="837" t="str">
        <f t="shared" si="15"/>
        <v>Florida SouthWestern State College</v>
      </c>
      <c r="AE122" s="836">
        <v>0</v>
      </c>
      <c r="AF122" s="836">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7"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2">
        <v>665.89666408068274</v>
      </c>
      <c r="L123" s="789">
        <v>50.103335919317303</v>
      </c>
      <c r="M123" s="833">
        <f t="shared" si="10"/>
        <v>716</v>
      </c>
      <c r="N123" s="832">
        <v>10</v>
      </c>
      <c r="O123" s="789">
        <v>0</v>
      </c>
      <c r="P123" s="833">
        <f t="shared" si="11"/>
        <v>10</v>
      </c>
      <c r="Q123" s="832">
        <v>716.37087453448055</v>
      </c>
      <c r="R123" s="805">
        <v>47.155515602927956</v>
      </c>
      <c r="S123" s="801">
        <f t="shared" si="12"/>
        <v>763.5263901374085</v>
      </c>
      <c r="T123" s="833">
        <f t="shared" si="13"/>
        <v>15410.617240930191</v>
      </c>
      <c r="V123" s="829">
        <f t="shared" si="18"/>
        <v>0</v>
      </c>
      <c r="W123" s="805">
        <v>0</v>
      </c>
      <c r="X123" s="834">
        <v>0</v>
      </c>
      <c r="Y123" s="103"/>
      <c r="Z123" s="806">
        <f t="shared" si="19"/>
        <v>271.53061224489795</v>
      </c>
      <c r="AA123" s="835">
        <v>143.46938775510208</v>
      </c>
      <c r="AB123" s="830">
        <f t="shared" si="14"/>
        <v>415</v>
      </c>
      <c r="AD123" s="837" t="str">
        <f t="shared" si="15"/>
        <v>Florida State College at Jacksonville</v>
      </c>
      <c r="AE123" s="836">
        <v>381</v>
      </c>
      <c r="AF123" s="836">
        <v>34</v>
      </c>
      <c r="AG123" s="801">
        <f t="shared" si="16"/>
        <v>415</v>
      </c>
      <c r="AM123" s="27"/>
      <c r="AN123" s="27"/>
      <c r="AO123" s="738">
        <f>AO120</f>
        <v>40050.251186342502</v>
      </c>
      <c r="AP123" s="27"/>
      <c r="AQ123" s="48"/>
      <c r="AR123" s="48"/>
      <c r="AS123" s="48"/>
      <c r="AT123" s="27"/>
      <c r="AU123" s="27"/>
      <c r="AV123" s="27"/>
      <c r="AW123" s="27"/>
    </row>
    <row r="124" spans="1:54" ht="25.35" customHeight="1">
      <c r="A124" s="837"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2">
        <v>12.596153846153847</v>
      </c>
      <c r="L124" s="789">
        <v>2.4038461538461542</v>
      </c>
      <c r="M124" s="833">
        <f t="shared" si="10"/>
        <v>15</v>
      </c>
      <c r="N124" s="832">
        <v>0</v>
      </c>
      <c r="O124" s="789">
        <v>0</v>
      </c>
      <c r="P124" s="833">
        <f t="shared" si="11"/>
        <v>0</v>
      </c>
      <c r="Q124" s="832">
        <v>66.891233766233768</v>
      </c>
      <c r="R124" s="805">
        <v>0.10876623376623377</v>
      </c>
      <c r="S124" s="801">
        <f t="shared" si="12"/>
        <v>67</v>
      </c>
      <c r="T124" s="833">
        <f t="shared" si="13"/>
        <v>675.96923381131637</v>
      </c>
      <c r="V124" s="829">
        <f t="shared" si="18"/>
        <v>0</v>
      </c>
      <c r="W124" s="805">
        <v>0</v>
      </c>
      <c r="X124" s="834">
        <v>0</v>
      </c>
      <c r="Y124" s="103"/>
      <c r="Z124" s="806">
        <f t="shared" si="19"/>
        <v>0</v>
      </c>
      <c r="AA124" s="835">
        <v>0</v>
      </c>
      <c r="AB124" s="830">
        <f t="shared" si="14"/>
        <v>0</v>
      </c>
      <c r="AD124" s="837" t="str">
        <f t="shared" si="15"/>
        <v>College of the Florida Keys</v>
      </c>
      <c r="AE124" s="836">
        <v>0</v>
      </c>
      <c r="AF124" s="836">
        <v>0</v>
      </c>
      <c r="AG124" s="801">
        <f t="shared" si="16"/>
        <v>0</v>
      </c>
      <c r="AI124" s="1245" t="s">
        <v>128</v>
      </c>
      <c r="AJ124" s="1245"/>
      <c r="AK124" s="1245"/>
      <c r="AL124" s="1245"/>
      <c r="AM124" s="1245"/>
      <c r="AN124" s="1245"/>
      <c r="AO124" s="509">
        <f>AO122-AO123</f>
        <v>278541.7488136575</v>
      </c>
      <c r="AP124" s="27"/>
      <c r="AQ124" s="27"/>
      <c r="AR124" s="27"/>
      <c r="AS124" s="27"/>
      <c r="AT124" s="27"/>
      <c r="AU124" s="27"/>
    </row>
    <row r="125" spans="1:54" ht="25.35" customHeight="1">
      <c r="A125" s="837"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2">
        <v>38.741035856573703</v>
      </c>
      <c r="L125" s="789">
        <v>5.2589641434262946</v>
      </c>
      <c r="M125" s="833">
        <f t="shared" si="10"/>
        <v>44</v>
      </c>
      <c r="N125" s="832">
        <v>9.5402298850574709</v>
      </c>
      <c r="O125" s="789">
        <v>0.45977011494252878</v>
      </c>
      <c r="P125" s="833">
        <f t="shared" si="11"/>
        <v>10</v>
      </c>
      <c r="Q125" s="832">
        <v>124.31814671814672</v>
      </c>
      <c r="R125" s="805">
        <v>4.6818532818532823</v>
      </c>
      <c r="S125" s="801">
        <f t="shared" si="12"/>
        <v>129</v>
      </c>
      <c r="T125" s="833">
        <f t="shared" si="13"/>
        <v>2859.5014163134651</v>
      </c>
      <c r="V125" s="829">
        <f t="shared" si="18"/>
        <v>0</v>
      </c>
      <c r="W125" s="805">
        <v>0</v>
      </c>
      <c r="X125" s="834">
        <v>0</v>
      </c>
      <c r="Y125" s="103"/>
      <c r="Z125" s="806">
        <f t="shared" si="19"/>
        <v>0</v>
      </c>
      <c r="AA125" s="835">
        <v>0</v>
      </c>
      <c r="AB125" s="830">
        <f t="shared" si="14"/>
        <v>0</v>
      </c>
      <c r="AD125" s="837" t="str">
        <f t="shared" si="15"/>
        <v>Gulf Coast State College</v>
      </c>
      <c r="AE125" s="836">
        <v>0</v>
      </c>
      <c r="AF125" s="836">
        <v>0</v>
      </c>
      <c r="AG125" s="801">
        <f t="shared" si="16"/>
        <v>0</v>
      </c>
      <c r="AP125" s="27"/>
      <c r="AQ125" s="27"/>
      <c r="AR125" s="27"/>
      <c r="AS125" s="27"/>
      <c r="AT125" s="27"/>
      <c r="AU125" s="27"/>
    </row>
    <row r="126" spans="1:54" ht="25.35" customHeight="1">
      <c r="A126" s="837"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2">
        <v>997.84313725490199</v>
      </c>
      <c r="L126" s="789">
        <v>52.156862745098046</v>
      </c>
      <c r="M126" s="833">
        <f t="shared" si="10"/>
        <v>1050</v>
      </c>
      <c r="N126" s="832">
        <v>45.862197392923647</v>
      </c>
      <c r="O126" s="789">
        <v>1.1378026070763501</v>
      </c>
      <c r="P126" s="833">
        <f t="shared" si="11"/>
        <v>47</v>
      </c>
      <c r="Q126" s="832">
        <v>410.89604438012543</v>
      </c>
      <c r="R126" s="805">
        <v>4.1039556198745775</v>
      </c>
      <c r="S126" s="801">
        <f t="shared" si="12"/>
        <v>415</v>
      </c>
      <c r="T126" s="833">
        <f t="shared" si="13"/>
        <v>17177.781737725687</v>
      </c>
      <c r="V126" s="829">
        <f t="shared" si="18"/>
        <v>0</v>
      </c>
      <c r="W126" s="805">
        <v>0</v>
      </c>
      <c r="X126" s="834">
        <v>0</v>
      </c>
      <c r="Y126" s="103"/>
      <c r="Z126" s="806">
        <f t="shared" si="19"/>
        <v>9.6204690831556476</v>
      </c>
      <c r="AA126" s="835">
        <v>38.379530916844352</v>
      </c>
      <c r="AB126" s="830">
        <f t="shared" si="14"/>
        <v>48</v>
      </c>
      <c r="AD126" s="837" t="str">
        <f t="shared" si="15"/>
        <v>Hillsborough Community College</v>
      </c>
      <c r="AE126" s="836">
        <v>37</v>
      </c>
      <c r="AF126" s="836">
        <v>11</v>
      </c>
      <c r="AG126" s="801">
        <f t="shared" si="16"/>
        <v>48</v>
      </c>
      <c r="AI126" s="1245" t="s">
        <v>129</v>
      </c>
      <c r="AJ126" s="1245"/>
      <c r="AK126" s="1245"/>
      <c r="AL126" s="1245"/>
      <c r="AM126" s="1245"/>
      <c r="AN126" s="1245"/>
      <c r="AO126" s="510">
        <f>AO120+AO124</f>
        <v>318592</v>
      </c>
      <c r="AP126" s="27"/>
      <c r="AQ126" s="27"/>
      <c r="AR126" s="27"/>
      <c r="AS126" s="27"/>
      <c r="AT126" s="27"/>
      <c r="AU126" s="27"/>
    </row>
    <row r="127" spans="1:54" ht="25.35" customHeight="1">
      <c r="A127" s="837"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2">
        <v>78.364532019704427</v>
      </c>
      <c r="L127" s="789">
        <v>3.6354679802955667</v>
      </c>
      <c r="M127" s="833">
        <f t="shared" si="10"/>
        <v>82</v>
      </c>
      <c r="N127" s="832">
        <v>0</v>
      </c>
      <c r="O127" s="789">
        <v>0</v>
      </c>
      <c r="P127" s="833">
        <f t="shared" si="11"/>
        <v>0</v>
      </c>
      <c r="Q127" s="832">
        <v>637.43503353610981</v>
      </c>
      <c r="R127" s="805">
        <v>7.05350179379192</v>
      </c>
      <c r="S127" s="801">
        <f t="shared" si="12"/>
        <v>644.48853532990177</v>
      </c>
      <c r="T127" s="833">
        <f t="shared" si="13"/>
        <v>9045.1853088413864</v>
      </c>
      <c r="V127" s="829">
        <f t="shared" si="18"/>
        <v>0</v>
      </c>
      <c r="W127" s="805">
        <v>0</v>
      </c>
      <c r="X127" s="834">
        <v>0</v>
      </c>
      <c r="Y127" s="103"/>
      <c r="Z127" s="806">
        <f t="shared" si="19"/>
        <v>692.12294043092527</v>
      </c>
      <c r="AA127" s="835">
        <v>40.877059569074767</v>
      </c>
      <c r="AB127" s="830">
        <f t="shared" si="14"/>
        <v>733</v>
      </c>
      <c r="AD127" s="837" t="str">
        <f t="shared" si="15"/>
        <v>Indian River State College</v>
      </c>
      <c r="AE127" s="836">
        <v>686</v>
      </c>
      <c r="AF127" s="836">
        <v>47</v>
      </c>
      <c r="AG127" s="801">
        <f t="shared" si="16"/>
        <v>733</v>
      </c>
      <c r="AM127" s="27"/>
      <c r="AN127" s="27"/>
      <c r="AO127" s="27"/>
      <c r="AP127" s="27"/>
      <c r="AQ127" s="27"/>
      <c r="AR127" s="27"/>
      <c r="AS127" s="27"/>
      <c r="AT127" s="27"/>
      <c r="AU127" s="27"/>
    </row>
    <row r="128" spans="1:54" ht="25.35" customHeight="1">
      <c r="A128" s="837"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2">
        <v>59.637457044673539</v>
      </c>
      <c r="L128" s="789">
        <v>1.3625429553264605</v>
      </c>
      <c r="M128" s="833">
        <f t="shared" si="10"/>
        <v>61</v>
      </c>
      <c r="N128" s="832">
        <v>13.770491803278688</v>
      </c>
      <c r="O128" s="789">
        <v>1.2295081967213115</v>
      </c>
      <c r="P128" s="833">
        <f t="shared" si="11"/>
        <v>15</v>
      </c>
      <c r="Q128" s="832">
        <v>276.34362366776918</v>
      </c>
      <c r="R128" s="805">
        <v>1.560088202866593</v>
      </c>
      <c r="S128" s="801">
        <f t="shared" si="12"/>
        <v>277.90371187063579</v>
      </c>
      <c r="T128" s="833">
        <f t="shared" si="13"/>
        <v>1936.4750977854389</v>
      </c>
      <c r="V128" s="829">
        <f t="shared" si="18"/>
        <v>0</v>
      </c>
      <c r="W128" s="805">
        <v>0</v>
      </c>
      <c r="X128" s="834">
        <v>0</v>
      </c>
      <c r="Y128" s="103"/>
      <c r="Z128" s="806">
        <f t="shared" si="19"/>
        <v>0</v>
      </c>
      <c r="AA128" s="835">
        <v>0</v>
      </c>
      <c r="AB128" s="830">
        <f t="shared" si="14"/>
        <v>0</v>
      </c>
      <c r="AD128" s="837" t="str">
        <f t="shared" si="15"/>
        <v>Florida Gateway College</v>
      </c>
      <c r="AE128" s="836">
        <v>0</v>
      </c>
      <c r="AF128" s="836">
        <v>0</v>
      </c>
      <c r="AG128" s="801">
        <f t="shared" si="16"/>
        <v>0</v>
      </c>
    </row>
    <row r="129" spans="1:33" ht="25.35" customHeight="1">
      <c r="A129" s="837"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2">
        <v>71.495915985997669</v>
      </c>
      <c r="L129" s="789">
        <v>0.50408401400233371</v>
      </c>
      <c r="M129" s="833">
        <f t="shared" si="10"/>
        <v>72</v>
      </c>
      <c r="N129" s="832">
        <v>0</v>
      </c>
      <c r="O129" s="789">
        <v>0</v>
      </c>
      <c r="P129" s="833">
        <f t="shared" si="11"/>
        <v>0</v>
      </c>
      <c r="Q129" s="832">
        <v>0</v>
      </c>
      <c r="R129" s="805">
        <v>0</v>
      </c>
      <c r="S129" s="801">
        <f t="shared" si="12"/>
        <v>0</v>
      </c>
      <c r="T129" s="833">
        <f t="shared" si="13"/>
        <v>2615.2752927120014</v>
      </c>
      <c r="V129" s="829">
        <f t="shared" si="18"/>
        <v>0</v>
      </c>
      <c r="W129" s="805">
        <v>0</v>
      </c>
      <c r="X129" s="834">
        <v>0</v>
      </c>
      <c r="Y129" s="103"/>
      <c r="Z129" s="806">
        <f t="shared" si="19"/>
        <v>0</v>
      </c>
      <c r="AA129" s="835">
        <v>0</v>
      </c>
      <c r="AB129" s="830">
        <f t="shared" si="14"/>
        <v>0</v>
      </c>
      <c r="AD129" s="837" t="str">
        <f t="shared" si="15"/>
        <v>Lake-Sumter State College</v>
      </c>
      <c r="AE129" s="836">
        <v>0</v>
      </c>
      <c r="AF129" s="836">
        <v>0</v>
      </c>
      <c r="AG129" s="801">
        <f t="shared" si="16"/>
        <v>0</v>
      </c>
    </row>
    <row r="130" spans="1:33" ht="25.35" customHeight="1">
      <c r="A130" s="837"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2">
        <v>175.62858633281169</v>
      </c>
      <c r="L130" s="789">
        <v>14.371413667188316</v>
      </c>
      <c r="M130" s="833">
        <f t="shared" si="10"/>
        <v>190</v>
      </c>
      <c r="N130" s="832">
        <v>31</v>
      </c>
      <c r="O130" s="789">
        <v>0</v>
      </c>
      <c r="P130" s="833">
        <f t="shared" si="11"/>
        <v>31</v>
      </c>
      <c r="Q130" s="832">
        <v>0</v>
      </c>
      <c r="R130" s="805">
        <v>0</v>
      </c>
      <c r="S130" s="801">
        <f t="shared" si="12"/>
        <v>0</v>
      </c>
      <c r="T130" s="833">
        <f t="shared" si="13"/>
        <v>5903.0054156114757</v>
      </c>
      <c r="V130" s="829">
        <f t="shared" si="18"/>
        <v>0</v>
      </c>
      <c r="W130" s="805">
        <v>0</v>
      </c>
      <c r="X130" s="834">
        <v>0</v>
      </c>
      <c r="Y130" s="103"/>
      <c r="Z130" s="806">
        <f t="shared" si="19"/>
        <v>0</v>
      </c>
      <c r="AA130" s="835">
        <v>0</v>
      </c>
      <c r="AB130" s="830">
        <f t="shared" si="14"/>
        <v>0</v>
      </c>
      <c r="AD130" s="837" t="str">
        <f t="shared" si="15"/>
        <v>State College of Florida, Manatee-Sarasota</v>
      </c>
      <c r="AE130" s="836">
        <v>0</v>
      </c>
      <c r="AF130" s="836">
        <v>0</v>
      </c>
      <c r="AG130" s="801">
        <f t="shared" si="16"/>
        <v>0</v>
      </c>
    </row>
    <row r="131" spans="1:33" ht="25.35" customHeight="1">
      <c r="A131" s="837"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2">
        <v>2059.6728989332046</v>
      </c>
      <c r="L131" s="789">
        <v>130.32710106679551</v>
      </c>
      <c r="M131" s="833">
        <f t="shared" si="10"/>
        <v>2190</v>
      </c>
      <c r="N131" s="832">
        <v>15</v>
      </c>
      <c r="O131" s="789">
        <v>0</v>
      </c>
      <c r="P131" s="833">
        <f t="shared" si="11"/>
        <v>15</v>
      </c>
      <c r="Q131" s="832">
        <v>555.97626895187875</v>
      </c>
      <c r="R131" s="805">
        <v>4.0237310481212925</v>
      </c>
      <c r="S131" s="801">
        <f t="shared" si="12"/>
        <v>560</v>
      </c>
      <c r="T131" s="833">
        <f t="shared" si="13"/>
        <v>42086.494817771352</v>
      </c>
      <c r="V131" s="829">
        <f t="shared" si="18"/>
        <v>0</v>
      </c>
      <c r="W131" s="805">
        <v>0</v>
      </c>
      <c r="X131" s="834">
        <v>0</v>
      </c>
      <c r="Y131" s="103"/>
      <c r="Z131" s="806">
        <f t="shared" si="19"/>
        <v>3.3756363375639467</v>
      </c>
      <c r="AA131" s="835">
        <v>1173.6243636624361</v>
      </c>
      <c r="AB131" s="830">
        <f t="shared" si="14"/>
        <v>1177</v>
      </c>
      <c r="AD131" s="837" t="str">
        <f t="shared" si="15"/>
        <v>Miami Dade College</v>
      </c>
      <c r="AE131" s="836">
        <v>1166</v>
      </c>
      <c r="AF131" s="836">
        <v>11</v>
      </c>
      <c r="AG131" s="801">
        <f t="shared" si="16"/>
        <v>1177</v>
      </c>
    </row>
    <row r="132" spans="1:33" ht="25.35" customHeight="1">
      <c r="A132" s="837"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2">
        <v>9.6296296296296298</v>
      </c>
      <c r="L132" s="789">
        <v>0.37037037037037035</v>
      </c>
      <c r="M132" s="833">
        <f t="shared" si="10"/>
        <v>10</v>
      </c>
      <c r="N132" s="832">
        <v>0</v>
      </c>
      <c r="O132" s="789">
        <v>0</v>
      </c>
      <c r="P132" s="833">
        <f t="shared" si="11"/>
        <v>0</v>
      </c>
      <c r="Q132" s="832">
        <v>78.927536231884062</v>
      </c>
      <c r="R132" s="805">
        <v>10.956521739130437</v>
      </c>
      <c r="S132" s="801">
        <f t="shared" si="12"/>
        <v>89.884057971014499</v>
      </c>
      <c r="T132" s="833">
        <f t="shared" si="13"/>
        <v>626.17737438387394</v>
      </c>
      <c r="V132" s="829">
        <f t="shared" si="18"/>
        <v>0</v>
      </c>
      <c r="W132" s="805">
        <v>0</v>
      </c>
      <c r="X132" s="834">
        <v>0</v>
      </c>
      <c r="Y132" s="103"/>
      <c r="Z132" s="806">
        <f t="shared" si="19"/>
        <v>0</v>
      </c>
      <c r="AA132" s="835">
        <v>0</v>
      </c>
      <c r="AB132" s="830">
        <f t="shared" si="14"/>
        <v>0</v>
      </c>
      <c r="AD132" s="837" t="str">
        <f t="shared" si="15"/>
        <v>North Florida College</v>
      </c>
      <c r="AE132" s="836">
        <v>0</v>
      </c>
      <c r="AF132" s="836">
        <v>0</v>
      </c>
      <c r="AG132" s="801">
        <f t="shared" si="16"/>
        <v>0</v>
      </c>
    </row>
    <row r="133" spans="1:33" ht="25.35" customHeight="1">
      <c r="A133" s="837"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2">
        <v>68.19101123595506</v>
      </c>
      <c r="L133" s="789">
        <v>1.8089887640449438</v>
      </c>
      <c r="M133" s="833">
        <f t="shared" si="10"/>
        <v>70</v>
      </c>
      <c r="N133" s="832">
        <v>0</v>
      </c>
      <c r="O133" s="789">
        <v>0</v>
      </c>
      <c r="P133" s="833">
        <f t="shared" si="11"/>
        <v>0</v>
      </c>
      <c r="Q133" s="832">
        <v>175.37383177570092</v>
      </c>
      <c r="R133" s="805">
        <v>4.6261682242990663</v>
      </c>
      <c r="S133" s="801">
        <f t="shared" si="12"/>
        <v>180</v>
      </c>
      <c r="T133" s="833">
        <f t="shared" si="13"/>
        <v>3162.3015300619127</v>
      </c>
      <c r="V133" s="829">
        <f t="shared" si="18"/>
        <v>0</v>
      </c>
      <c r="W133" s="805">
        <v>0</v>
      </c>
      <c r="X133" s="834">
        <v>0</v>
      </c>
      <c r="Y133" s="103"/>
      <c r="Z133" s="806">
        <f t="shared" si="19"/>
        <v>102.68975903614458</v>
      </c>
      <c r="AA133" s="835">
        <v>0.31024096385542171</v>
      </c>
      <c r="AB133" s="830">
        <f t="shared" si="14"/>
        <v>103</v>
      </c>
      <c r="AD133" s="837" t="str">
        <f t="shared" si="15"/>
        <v>Northwest Florida State College</v>
      </c>
      <c r="AE133" s="836">
        <v>73</v>
      </c>
      <c r="AF133" s="836">
        <v>30</v>
      </c>
      <c r="AG133" s="801">
        <f t="shared" si="16"/>
        <v>103</v>
      </c>
    </row>
    <row r="134" spans="1:33" ht="25.35" customHeight="1">
      <c r="A134" s="837"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2">
        <v>666.68337730870712</v>
      </c>
      <c r="L134" s="789">
        <v>36.316622691292871</v>
      </c>
      <c r="M134" s="833">
        <f t="shared" si="10"/>
        <v>703</v>
      </c>
      <c r="N134" s="832">
        <v>25.69047619047619</v>
      </c>
      <c r="O134" s="789">
        <v>0.30952380952380953</v>
      </c>
      <c r="P134" s="833">
        <f t="shared" si="11"/>
        <v>26</v>
      </c>
      <c r="Q134" s="832">
        <v>948.98940111133982</v>
      </c>
      <c r="R134" s="805">
        <v>11.144679975303561</v>
      </c>
      <c r="S134" s="801">
        <f t="shared" si="12"/>
        <v>960.13408108664339</v>
      </c>
      <c r="T134" s="833">
        <f t="shared" si="13"/>
        <v>19291.753090289942</v>
      </c>
      <c r="V134" s="829">
        <f t="shared" si="18"/>
        <v>0</v>
      </c>
      <c r="W134" s="805">
        <v>0</v>
      </c>
      <c r="X134" s="834">
        <v>0</v>
      </c>
      <c r="Y134" s="103"/>
      <c r="Z134" s="806">
        <f t="shared" si="19"/>
        <v>0</v>
      </c>
      <c r="AA134" s="835">
        <v>0</v>
      </c>
      <c r="AB134" s="830">
        <f t="shared" si="14"/>
        <v>0</v>
      </c>
      <c r="AD134" s="837" t="str">
        <f t="shared" si="15"/>
        <v>Palm Beach State College</v>
      </c>
      <c r="AE134" s="836">
        <v>0</v>
      </c>
      <c r="AF134" s="836">
        <v>0</v>
      </c>
      <c r="AG134" s="801">
        <f t="shared" si="16"/>
        <v>0</v>
      </c>
    </row>
    <row r="135" spans="1:33" ht="25.35" customHeight="1">
      <c r="A135" s="837"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2">
        <v>184.91704180064309</v>
      </c>
      <c r="L135" s="789">
        <v>3.0829581993569128</v>
      </c>
      <c r="M135" s="833">
        <f t="shared" si="10"/>
        <v>188</v>
      </c>
      <c r="N135" s="832">
        <v>18</v>
      </c>
      <c r="O135" s="789">
        <v>0</v>
      </c>
      <c r="P135" s="833">
        <f t="shared" si="11"/>
        <v>18</v>
      </c>
      <c r="Q135" s="832">
        <v>313.40689238210399</v>
      </c>
      <c r="R135" s="805">
        <v>2.7001209189842799</v>
      </c>
      <c r="S135" s="801">
        <f t="shared" si="12"/>
        <v>316.10701330108827</v>
      </c>
      <c r="T135" s="833">
        <f t="shared" si="13"/>
        <v>6564.9457498297879</v>
      </c>
      <c r="V135" s="829">
        <f t="shared" si="18"/>
        <v>0</v>
      </c>
      <c r="W135" s="805">
        <v>0</v>
      </c>
      <c r="X135" s="834">
        <v>0</v>
      </c>
      <c r="Y135" s="103"/>
      <c r="Z135" s="806">
        <f t="shared" si="19"/>
        <v>0</v>
      </c>
      <c r="AA135" s="835">
        <v>0</v>
      </c>
      <c r="AB135" s="830">
        <f t="shared" si="14"/>
        <v>0</v>
      </c>
      <c r="AD135" s="837" t="str">
        <f t="shared" si="15"/>
        <v>Pasco-Hernando State College</v>
      </c>
      <c r="AE135" s="836">
        <v>0</v>
      </c>
      <c r="AF135" s="836">
        <v>0</v>
      </c>
      <c r="AG135" s="801">
        <f t="shared" si="16"/>
        <v>0</v>
      </c>
    </row>
    <row r="136" spans="1:33" ht="25.35" customHeight="1">
      <c r="A136" s="837"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2">
        <v>205.48005260850505</v>
      </c>
      <c r="L136" s="789">
        <v>12.519947391494958</v>
      </c>
      <c r="M136" s="833">
        <f t="shared" si="10"/>
        <v>218</v>
      </c>
      <c r="N136" s="832">
        <v>0</v>
      </c>
      <c r="O136" s="789">
        <v>0</v>
      </c>
      <c r="P136" s="833">
        <f t="shared" si="11"/>
        <v>0</v>
      </c>
      <c r="Q136" s="832">
        <v>383.92893530310749</v>
      </c>
      <c r="R136" s="805">
        <v>7.0710646968925106</v>
      </c>
      <c r="S136" s="801">
        <f t="shared" si="12"/>
        <v>391</v>
      </c>
      <c r="T136" s="833">
        <f t="shared" si="13"/>
        <v>6222.4653461217986</v>
      </c>
      <c r="V136" s="829">
        <f t="shared" si="18"/>
        <v>0</v>
      </c>
      <c r="W136" s="805">
        <v>0</v>
      </c>
      <c r="X136" s="834">
        <v>0</v>
      </c>
      <c r="Y136" s="103"/>
      <c r="Z136" s="806">
        <f t="shared" si="19"/>
        <v>129.36313939867239</v>
      </c>
      <c r="AA136" s="835">
        <v>1.6368606013276061</v>
      </c>
      <c r="AB136" s="830">
        <f t="shared" si="14"/>
        <v>131</v>
      </c>
      <c r="AD136" s="837" t="str">
        <f t="shared" si="15"/>
        <v>Pensacola State College</v>
      </c>
      <c r="AE136" s="836">
        <v>115</v>
      </c>
      <c r="AF136" s="836">
        <v>16</v>
      </c>
      <c r="AG136" s="801">
        <f t="shared" si="16"/>
        <v>131</v>
      </c>
    </row>
    <row r="137" spans="1:33" ht="25.35" customHeight="1">
      <c r="A137" s="837"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2">
        <v>146.72363636363636</v>
      </c>
      <c r="L137" s="789">
        <v>10.276363636363637</v>
      </c>
      <c r="M137" s="833">
        <f t="shared" si="10"/>
        <v>157</v>
      </c>
      <c r="N137" s="832">
        <v>71.48571428571428</v>
      </c>
      <c r="O137" s="789">
        <v>0.51428571428571423</v>
      </c>
      <c r="P137" s="833">
        <f t="shared" si="11"/>
        <v>72</v>
      </c>
      <c r="Q137" s="832">
        <v>89.495515695067269</v>
      </c>
      <c r="R137" s="805">
        <v>0.50448430493273544</v>
      </c>
      <c r="S137" s="801">
        <f t="shared" si="12"/>
        <v>90</v>
      </c>
      <c r="T137" s="833">
        <f t="shared" si="13"/>
        <v>5963.9733881651528</v>
      </c>
      <c r="V137" s="829">
        <f t="shared" si="18"/>
        <v>0</v>
      </c>
      <c r="W137" s="805">
        <v>0</v>
      </c>
      <c r="X137" s="834">
        <v>0</v>
      </c>
      <c r="Y137" s="103"/>
      <c r="Z137" s="806">
        <f t="shared" si="19"/>
        <v>0</v>
      </c>
      <c r="AA137" s="835">
        <v>0</v>
      </c>
      <c r="AB137" s="830">
        <f t="shared" si="14"/>
        <v>0</v>
      </c>
      <c r="AD137" s="837" t="str">
        <f t="shared" si="15"/>
        <v>Polk State College</v>
      </c>
      <c r="AE137" s="836">
        <v>0</v>
      </c>
      <c r="AF137" s="836">
        <v>0</v>
      </c>
      <c r="AG137" s="801">
        <f t="shared" si="16"/>
        <v>0</v>
      </c>
    </row>
    <row r="138" spans="1:33" ht="25.35" customHeight="1">
      <c r="A138" s="837"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2">
        <v>49.028571428571432</v>
      </c>
      <c r="L138" s="789">
        <v>1.9714285714285711</v>
      </c>
      <c r="M138" s="833">
        <f t="shared" si="10"/>
        <v>51</v>
      </c>
      <c r="N138" s="832">
        <v>33</v>
      </c>
      <c r="O138" s="789">
        <v>0</v>
      </c>
      <c r="P138" s="833">
        <f t="shared" si="11"/>
        <v>33</v>
      </c>
      <c r="Q138" s="832">
        <v>119.99011532125206</v>
      </c>
      <c r="R138" s="805">
        <v>0.40197693574958815</v>
      </c>
      <c r="S138" s="801">
        <f t="shared" si="12"/>
        <v>120.39209225700165</v>
      </c>
      <c r="T138" s="833">
        <f t="shared" si="13"/>
        <v>3557.8480804583078</v>
      </c>
      <c r="V138" s="829">
        <f t="shared" si="18"/>
        <v>0</v>
      </c>
      <c r="W138" s="805">
        <v>0</v>
      </c>
      <c r="X138" s="834">
        <v>0</v>
      </c>
      <c r="Y138" s="103"/>
      <c r="Z138" s="806">
        <f t="shared" si="19"/>
        <v>39</v>
      </c>
      <c r="AA138" s="835">
        <v>0</v>
      </c>
      <c r="AB138" s="830">
        <f t="shared" si="14"/>
        <v>39</v>
      </c>
      <c r="AD138" s="837" t="str">
        <f t="shared" si="15"/>
        <v>St. Johns River State College</v>
      </c>
      <c r="AE138" s="836">
        <v>27</v>
      </c>
      <c r="AF138" s="836">
        <v>12</v>
      </c>
      <c r="AG138" s="801">
        <f t="shared" si="16"/>
        <v>39</v>
      </c>
    </row>
    <row r="139" spans="1:33" ht="25.35" customHeight="1">
      <c r="A139" s="837"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2">
        <v>535.62335381913954</v>
      </c>
      <c r="L139" s="789">
        <v>39.376646180860405</v>
      </c>
      <c r="M139" s="833">
        <f t="shared" si="10"/>
        <v>575</v>
      </c>
      <c r="N139" s="832">
        <v>0</v>
      </c>
      <c r="O139" s="789">
        <v>0</v>
      </c>
      <c r="P139" s="833">
        <f t="shared" si="11"/>
        <v>0</v>
      </c>
      <c r="Q139" s="832">
        <v>209.4336569579288</v>
      </c>
      <c r="R139" s="805">
        <v>5.566343042071197</v>
      </c>
      <c r="S139" s="801">
        <f t="shared" si="12"/>
        <v>215</v>
      </c>
      <c r="T139" s="833">
        <f t="shared" si="13"/>
        <v>17015.589453830802</v>
      </c>
      <c r="V139" s="829">
        <f t="shared" si="18"/>
        <v>0</v>
      </c>
      <c r="W139" s="805">
        <v>0</v>
      </c>
      <c r="X139" s="834">
        <v>0</v>
      </c>
      <c r="Y139" s="103"/>
      <c r="Z139" s="806">
        <f t="shared" si="19"/>
        <v>0</v>
      </c>
      <c r="AA139" s="835">
        <v>0</v>
      </c>
      <c r="AB139" s="830">
        <f t="shared" si="14"/>
        <v>0</v>
      </c>
      <c r="AD139" s="837" t="str">
        <f t="shared" si="15"/>
        <v>St. Petersburg College</v>
      </c>
      <c r="AE139" s="836">
        <v>0</v>
      </c>
      <c r="AF139" s="836">
        <v>0</v>
      </c>
      <c r="AG139" s="801">
        <f t="shared" si="16"/>
        <v>0</v>
      </c>
    </row>
    <row r="140" spans="1:33" ht="25.35" customHeight="1">
      <c r="A140" s="837"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2">
        <v>278.95358877495954</v>
      </c>
      <c r="L140" s="789">
        <v>64.046411225040472</v>
      </c>
      <c r="M140" s="833">
        <f t="shared" si="10"/>
        <v>343</v>
      </c>
      <c r="N140" s="832">
        <v>3.967741935483871</v>
      </c>
      <c r="O140" s="789">
        <v>3.2258064516129031E-2</v>
      </c>
      <c r="P140" s="833">
        <f t="shared" si="11"/>
        <v>4</v>
      </c>
      <c r="Q140" s="832">
        <v>239.2729549248748</v>
      </c>
      <c r="R140" s="805">
        <v>1.8180300500834725</v>
      </c>
      <c r="S140" s="801">
        <f t="shared" si="12"/>
        <v>241.09098497495827</v>
      </c>
      <c r="T140" s="833">
        <f t="shared" si="13"/>
        <v>9685.09678986369</v>
      </c>
      <c r="V140" s="829">
        <f t="shared" si="18"/>
        <v>0</v>
      </c>
      <c r="W140" s="805">
        <v>0</v>
      </c>
      <c r="X140" s="834">
        <v>0</v>
      </c>
      <c r="Y140" s="103"/>
      <c r="Z140" s="806">
        <f t="shared" si="19"/>
        <v>28.018761726078793</v>
      </c>
      <c r="AA140" s="835">
        <v>85.981238273921207</v>
      </c>
      <c r="AB140" s="830">
        <f t="shared" si="14"/>
        <v>114</v>
      </c>
      <c r="AD140" s="837" t="str">
        <f t="shared" si="15"/>
        <v>Santa Fe College</v>
      </c>
      <c r="AE140" s="836">
        <v>108</v>
      </c>
      <c r="AF140" s="836">
        <v>6</v>
      </c>
      <c r="AG140" s="801">
        <f t="shared" si="16"/>
        <v>114</v>
      </c>
    </row>
    <row r="141" spans="1:33" ht="25.35" customHeight="1">
      <c r="A141" s="837"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2">
        <v>248.41753653444675</v>
      </c>
      <c r="L141" s="789">
        <v>19.582463465553232</v>
      </c>
      <c r="M141" s="833">
        <f t="shared" si="10"/>
        <v>268</v>
      </c>
      <c r="N141" s="832">
        <v>74.664179104477611</v>
      </c>
      <c r="O141" s="789">
        <v>0.33582089552238809</v>
      </c>
      <c r="P141" s="833">
        <f t="shared" si="11"/>
        <v>75</v>
      </c>
      <c r="Q141" s="832">
        <v>230.0651828298887</v>
      </c>
      <c r="R141" s="805">
        <v>21.734499205087442</v>
      </c>
      <c r="S141" s="801">
        <f t="shared" si="12"/>
        <v>251.79968203497614</v>
      </c>
      <c r="T141" s="833">
        <f t="shared" si="13"/>
        <v>10920.532819956461</v>
      </c>
      <c r="V141" s="829">
        <f t="shared" si="18"/>
        <v>0</v>
      </c>
      <c r="W141" s="805">
        <v>0</v>
      </c>
      <c r="X141" s="834">
        <v>0</v>
      </c>
      <c r="Y141" s="103"/>
      <c r="Z141" s="806">
        <f t="shared" si="19"/>
        <v>219.64157948025644</v>
      </c>
      <c r="AA141" s="835">
        <v>336.35842051974356</v>
      </c>
      <c r="AB141" s="830">
        <f t="shared" si="14"/>
        <v>556</v>
      </c>
      <c r="AD141" s="837" t="str">
        <f t="shared" si="15"/>
        <v>Seminole State College of Florida</v>
      </c>
      <c r="AE141" s="836">
        <v>392</v>
      </c>
      <c r="AF141" s="836">
        <v>164</v>
      </c>
      <c r="AG141" s="801">
        <f t="shared" si="16"/>
        <v>556</v>
      </c>
    </row>
    <row r="142" spans="1:33" ht="25.35" customHeight="1">
      <c r="A142" s="837"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2">
        <v>18.811258278145694</v>
      </c>
      <c r="L142" s="789">
        <v>0.18874172185430466</v>
      </c>
      <c r="M142" s="833">
        <f t="shared" si="10"/>
        <v>19</v>
      </c>
      <c r="N142" s="832">
        <v>0</v>
      </c>
      <c r="O142" s="789">
        <v>0</v>
      </c>
      <c r="P142" s="833">
        <f t="shared" si="11"/>
        <v>0</v>
      </c>
      <c r="Q142" s="832">
        <v>257.01820425794506</v>
      </c>
      <c r="R142" s="805">
        <v>2.0610922554767046</v>
      </c>
      <c r="S142" s="801">
        <f t="shared" si="12"/>
        <v>259.07929651342175</v>
      </c>
      <c r="T142" s="833">
        <f t="shared" si="13"/>
        <v>1556.0254919055049</v>
      </c>
      <c r="V142" s="829">
        <f t="shared" si="18"/>
        <v>0</v>
      </c>
      <c r="W142" s="805">
        <v>0</v>
      </c>
      <c r="X142" s="834">
        <v>0</v>
      </c>
      <c r="Y142" s="103"/>
      <c r="Z142" s="806">
        <f t="shared" si="19"/>
        <v>153.06122448979588</v>
      </c>
      <c r="AA142" s="835">
        <v>221.93877551020412</v>
      </c>
      <c r="AB142" s="830">
        <f t="shared" si="14"/>
        <v>375</v>
      </c>
      <c r="AD142" s="837" t="str">
        <f t="shared" si="15"/>
        <v>South Florida State College</v>
      </c>
      <c r="AE142" s="836">
        <v>369</v>
      </c>
      <c r="AF142" s="836">
        <v>6</v>
      </c>
      <c r="AG142" s="801">
        <f t="shared" si="16"/>
        <v>375</v>
      </c>
    </row>
    <row r="143" spans="1:33" ht="25.35" customHeight="1">
      <c r="A143" s="837"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2">
        <v>183.22280471821756</v>
      </c>
      <c r="L143" s="789">
        <v>29.777195281782436</v>
      </c>
      <c r="M143" s="833">
        <f t="shared" si="10"/>
        <v>213</v>
      </c>
      <c r="N143" s="832">
        <v>0</v>
      </c>
      <c r="O143" s="789">
        <v>0</v>
      </c>
      <c r="P143" s="833">
        <f t="shared" si="11"/>
        <v>0</v>
      </c>
      <c r="Q143" s="832">
        <v>296.48324572930358</v>
      </c>
      <c r="R143" s="805">
        <v>8.5167542706964525</v>
      </c>
      <c r="S143" s="801">
        <f t="shared" si="12"/>
        <v>305</v>
      </c>
      <c r="T143" s="833">
        <f t="shared" si="13"/>
        <v>8738.9919802063596</v>
      </c>
      <c r="V143" s="829">
        <f t="shared" si="18"/>
        <v>0</v>
      </c>
      <c r="W143" s="805">
        <v>0</v>
      </c>
      <c r="X143" s="834">
        <v>0</v>
      </c>
      <c r="Y143" s="103"/>
      <c r="Z143" s="806">
        <f t="shared" si="19"/>
        <v>7.4399999999999977</v>
      </c>
      <c r="AA143" s="835">
        <v>37.56</v>
      </c>
      <c r="AB143" s="830">
        <f t="shared" si="14"/>
        <v>45</v>
      </c>
      <c r="AD143" s="837" t="str">
        <f t="shared" si="15"/>
        <v>Tallahassee Community College</v>
      </c>
      <c r="AE143" s="836">
        <v>44</v>
      </c>
      <c r="AF143" s="836">
        <v>1</v>
      </c>
      <c r="AG143" s="801">
        <f t="shared" si="16"/>
        <v>45</v>
      </c>
    </row>
    <row r="144" spans="1:33" ht="25.35" customHeight="1" thickBot="1">
      <c r="A144" s="838" t="str">
        <f t="shared" si="7"/>
        <v>Valencia College</v>
      </c>
      <c r="B144" s="726">
        <v>807</v>
      </c>
      <c r="C144" s="767"/>
      <c r="D144" s="727">
        <f t="shared" si="8"/>
        <v>807</v>
      </c>
      <c r="E144" s="726">
        <v>18626.945240301869</v>
      </c>
      <c r="F144" s="768">
        <v>1169.3726731100226</v>
      </c>
      <c r="G144" s="727">
        <f t="shared" si="9"/>
        <v>19796.317913411891</v>
      </c>
      <c r="H144" s="839">
        <v>7621.2700190019514</v>
      </c>
      <c r="I144" s="840">
        <v>431.93462818665267</v>
      </c>
      <c r="J144" s="841">
        <f t="shared" si="17"/>
        <v>8053.2046471886042</v>
      </c>
      <c r="K144" s="842">
        <v>1035.1461734066115</v>
      </c>
      <c r="L144" s="843">
        <v>113.85382659338859</v>
      </c>
      <c r="M144" s="844">
        <f t="shared" si="10"/>
        <v>1149</v>
      </c>
      <c r="N144" s="842">
        <v>70.262337662337657</v>
      </c>
      <c r="O144" s="843">
        <v>0.73766233766233769</v>
      </c>
      <c r="P144" s="844">
        <f t="shared" si="11"/>
        <v>71</v>
      </c>
      <c r="Q144" s="842">
        <v>241.48490945674044</v>
      </c>
      <c r="R144" s="845">
        <v>7.5150905432595572</v>
      </c>
      <c r="S144" s="727">
        <f t="shared" si="12"/>
        <v>249</v>
      </c>
      <c r="T144" s="844">
        <f t="shared" si="13"/>
        <v>30125.522560600497</v>
      </c>
      <c r="V144" s="829">
        <f t="shared" si="18"/>
        <v>0</v>
      </c>
      <c r="W144" s="609">
        <v>0</v>
      </c>
      <c r="X144" s="610">
        <v>0</v>
      </c>
      <c r="Y144" s="103"/>
      <c r="Z144" s="846">
        <f t="shared" si="19"/>
        <v>0</v>
      </c>
      <c r="AA144" s="847">
        <v>0</v>
      </c>
      <c r="AB144" s="830">
        <f t="shared" si="14"/>
        <v>0</v>
      </c>
      <c r="AD144" s="838" t="str">
        <f t="shared" si="15"/>
        <v>Valencia College</v>
      </c>
      <c r="AE144" s="769">
        <v>0</v>
      </c>
      <c r="AF144" s="769">
        <v>0</v>
      </c>
      <c r="AG144" s="727">
        <f t="shared" si="16"/>
        <v>0</v>
      </c>
    </row>
    <row r="145" spans="1:48" ht="25.35" customHeight="1" thickBot="1">
      <c r="A145" s="503" t="s">
        <v>58</v>
      </c>
      <c r="B145" s="504">
        <f t="shared" ref="B145" si="20">SUM(B117:B144)</f>
        <v>18684</v>
      </c>
      <c r="C145" s="90"/>
      <c r="D145" s="521">
        <f t="shared" ref="D145:T145" si="21">SUM(D117:D144)</f>
        <v>18684</v>
      </c>
      <c r="E145" s="504">
        <f t="shared" si="21"/>
        <v>176291.35072494295</v>
      </c>
      <c r="F145" s="505">
        <f t="shared" si="21"/>
        <v>7269.087335720269</v>
      </c>
      <c r="G145" s="521">
        <f t="shared" si="21"/>
        <v>183560.43806066326</v>
      </c>
      <c r="H145" s="532">
        <f t="shared" si="21"/>
        <v>55242.329557450837</v>
      </c>
      <c r="I145" s="505">
        <f t="shared" si="21"/>
        <v>1984.1906526838611</v>
      </c>
      <c r="J145" s="521">
        <f t="shared" si="21"/>
        <v>57226.520210134717</v>
      </c>
      <c r="K145" s="532">
        <f t="shared" si="21"/>
        <v>9747.5441868266498</v>
      </c>
      <c r="L145" s="534">
        <f t="shared" si="21"/>
        <v>793.4558131733487</v>
      </c>
      <c r="M145" s="522">
        <f t="shared" si="21"/>
        <v>10541</v>
      </c>
      <c r="N145" s="532">
        <f t="shared" si="21"/>
        <v>449.81003492641605</v>
      </c>
      <c r="O145" s="534">
        <f t="shared" si="21"/>
        <v>6.1899650735839016</v>
      </c>
      <c r="P145" s="522">
        <f t="shared" si="21"/>
        <v>456</v>
      </c>
      <c r="Q145" s="531">
        <f t="shared" si="21"/>
        <v>7863.3073865495307</v>
      </c>
      <c r="R145" s="533">
        <f t="shared" si="21"/>
        <v>210.48315631000787</v>
      </c>
      <c r="S145" s="523">
        <f t="shared" si="21"/>
        <v>8073.7905428595377</v>
      </c>
      <c r="T145" s="91">
        <f t="shared" si="21"/>
        <v>278541.7488136575</v>
      </c>
      <c r="U145" s="92"/>
      <c r="V145" s="524">
        <f t="shared" ref="V145:AB145" si="22">SUM(V117:V144)</f>
        <v>2</v>
      </c>
      <c r="W145" s="532">
        <f t="shared" si="22"/>
        <v>0</v>
      </c>
      <c r="X145" s="530">
        <f t="shared" si="22"/>
        <v>2</v>
      </c>
      <c r="Y145" s="93"/>
      <c r="Z145" s="524">
        <f t="shared" si="22"/>
        <v>1999.7842685638916</v>
      </c>
      <c r="AA145" s="531">
        <f t="shared" si="22"/>
        <v>2102.2157314361084</v>
      </c>
      <c r="AB145" s="526">
        <f t="shared" si="22"/>
        <v>4102</v>
      </c>
      <c r="AC145" s="92"/>
      <c r="AD145" s="503" t="s">
        <v>58</v>
      </c>
      <c r="AE145" s="530">
        <f>SUM(AE117:AE144)</f>
        <v>3707</v>
      </c>
      <c r="AF145" s="530">
        <f>SUM(AF117:AF144)</f>
        <v>395</v>
      </c>
      <c r="AG145" s="521">
        <f>SUM(AG117:AG144)</f>
        <v>4102</v>
      </c>
      <c r="AH145" s="92"/>
      <c r="AI145" s="92"/>
      <c r="AJ145" s="92"/>
      <c r="AK145" s="92"/>
      <c r="AL145" s="92"/>
      <c r="AM145" s="92"/>
      <c r="AN145" s="92"/>
      <c r="AO145" s="92"/>
      <c r="AP145" s="92"/>
      <c r="AQ145" s="92"/>
      <c r="AR145" s="92"/>
    </row>
    <row r="146" spans="1:48" ht="14.1" customHeight="1">
      <c r="A146" s="496"/>
      <c r="B146" s="497"/>
      <c r="C146" s="497"/>
      <c r="D146" s="497"/>
      <c r="E146" s="497"/>
      <c r="F146" s="497"/>
      <c r="G146" s="497"/>
      <c r="H146" s="497"/>
      <c r="I146" s="497"/>
      <c r="J146" s="497"/>
      <c r="K146" s="497"/>
      <c r="L146" s="497"/>
      <c r="M146" s="497"/>
      <c r="N146" s="497"/>
      <c r="O146" s="497"/>
      <c r="P146" s="497"/>
      <c r="Q146" s="497"/>
      <c r="R146" s="497"/>
      <c r="S146" s="497"/>
      <c r="T146" s="497"/>
      <c r="U146" s="501"/>
      <c r="V146" s="499"/>
      <c r="W146" s="499"/>
      <c r="X146" s="499"/>
      <c r="Y146" s="499"/>
      <c r="Z146" s="499"/>
      <c r="AA146" s="499"/>
      <c r="AB146" s="499"/>
      <c r="AC146" s="501"/>
      <c r="AD146" s="496"/>
      <c r="AE146" s="94"/>
      <c r="AF146" s="94"/>
      <c r="AG146" s="94"/>
      <c r="AH146" s="498"/>
      <c r="AI146" s="498"/>
      <c r="AJ146" s="498"/>
      <c r="AK146" s="498"/>
      <c r="AL146" s="498"/>
      <c r="AM146" s="498"/>
      <c r="AN146" s="498"/>
      <c r="AO146" s="498"/>
      <c r="AP146" s="498"/>
      <c r="AQ146" s="498"/>
      <c r="AR146" s="498"/>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3" t="s">
        <v>132</v>
      </c>
      <c r="B149" s="1283"/>
      <c r="C149" s="1283"/>
      <c r="D149" s="1283"/>
      <c r="E149" s="104"/>
    </row>
    <row r="150" spans="1:48">
      <c r="A150" s="1282" t="s">
        <v>133</v>
      </c>
      <c r="B150" s="1282"/>
      <c r="C150" s="1282"/>
      <c r="D150" s="1282"/>
    </row>
    <row r="151" spans="1:48">
      <c r="A151" s="1263" t="s">
        <v>134</v>
      </c>
      <c r="B151" s="1263"/>
      <c r="C151" s="1263"/>
      <c r="D151" s="1263"/>
      <c r="E151" s="1263"/>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3" t="s">
        <v>16</v>
      </c>
      <c r="B1" s="1173"/>
      <c r="C1" s="1173"/>
      <c r="D1" s="1173"/>
      <c r="E1" s="1173"/>
      <c r="F1" s="1173"/>
      <c r="G1" s="1173"/>
      <c r="H1" s="1079"/>
      <c r="I1" s="1079"/>
    </row>
    <row r="2" spans="1:53" ht="20.100000000000001" customHeight="1">
      <c r="A2" s="1173" t="s">
        <v>135</v>
      </c>
      <c r="B2" s="1173"/>
      <c r="C2" s="1173"/>
      <c r="D2" s="1173"/>
      <c r="E2" s="1173"/>
      <c r="F2" s="1173"/>
      <c r="G2" s="1173"/>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3"/>
      <c r="B3" s="1173"/>
      <c r="C3" s="1173"/>
      <c r="D3" s="1173"/>
      <c r="E3" s="1173"/>
      <c r="F3" s="1173"/>
      <c r="G3" s="1173"/>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4" t="s">
        <v>136</v>
      </c>
      <c r="B4" s="1174"/>
      <c r="C4" s="1174"/>
      <c r="D4" s="1174"/>
      <c r="E4" s="1174"/>
      <c r="F4" s="1174"/>
      <c r="G4" s="1174"/>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75"/>
      <c r="B5" s="1175"/>
      <c r="C5" s="1175"/>
      <c r="D5" s="1176"/>
      <c r="E5" s="1176"/>
      <c r="F5" s="1176"/>
      <c r="G5" s="1177"/>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75"/>
      <c r="B6" s="1175"/>
      <c r="C6" s="1175"/>
      <c r="D6" s="1175"/>
      <c r="E6" s="1175"/>
      <c r="F6" s="1175"/>
      <c r="G6" s="1178"/>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9" t="s">
        <v>137</v>
      </c>
      <c r="B7" s="1175"/>
      <c r="C7" s="1180" t="s">
        <v>138</v>
      </c>
      <c r="D7" s="1181" t="s">
        <v>35</v>
      </c>
      <c r="E7" s="1181"/>
      <c r="F7" s="1181"/>
      <c r="G7" s="1178"/>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78"/>
      <c r="B8" s="1178"/>
      <c r="C8" s="1178"/>
      <c r="D8" s="1178"/>
      <c r="E8" s="1178"/>
      <c r="F8" s="1178"/>
      <c r="G8" s="1178"/>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78"/>
      <c r="B9" s="1178"/>
      <c r="C9" s="1178"/>
      <c r="D9" s="1178"/>
      <c r="E9" s="1178"/>
      <c r="F9" s="1178"/>
      <c r="G9" s="1178"/>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1182" t="s">
        <v>139</v>
      </c>
      <c r="B10" s="1179"/>
      <c r="C10" s="1183" t="s">
        <v>792</v>
      </c>
      <c r="D10" s="1183"/>
      <c r="E10" s="1183"/>
      <c r="F10" s="1183"/>
      <c r="G10" s="1183"/>
      <c r="H10" s="117"/>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8"/>
      <c r="D11" s="568"/>
      <c r="E11" s="568"/>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8"/>
      <c r="B12" s="118"/>
      <c r="C12" s="1081" t="s">
        <v>140</v>
      </c>
      <c r="D12" s="1081"/>
      <c r="E12" s="1081"/>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5" t="s">
        <v>141</v>
      </c>
      <c r="B15" s="115"/>
      <c r="C15" s="1071" t="s">
        <v>142</v>
      </c>
      <c r="D15" s="1071"/>
      <c r="E15" s="107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71"/>
      <c r="B16" s="1071"/>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6">
        <f>IF(+'EXHIBIT A'!E44&gt;=0.0499,+'EXHIBIT A'!E44,"PERCENTAGE DOES NOT MEET STATUTORY GUIDELINES")</f>
        <v>0.10162592988727948</v>
      </c>
      <c r="D17" s="1076"/>
      <c r="E17" s="1076"/>
      <c r="F17" s="1076"/>
      <c r="G17" s="1076"/>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71"/>
      <c r="B18" s="1184"/>
      <c r="C18" s="1185" t="s">
        <v>143</v>
      </c>
      <c r="D18" s="1185"/>
      <c r="E18" s="1185"/>
      <c r="F18" s="1185"/>
      <c r="G18" s="1185"/>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71"/>
      <c r="B19" s="1071"/>
      <c r="C19" s="1079"/>
      <c r="D19" s="1079"/>
      <c r="E19" s="1079"/>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5" t="s">
        <v>144</v>
      </c>
      <c r="B21" s="115"/>
      <c r="C21" s="1082" t="s">
        <v>145</v>
      </c>
      <c r="D21" s="1082"/>
      <c r="E21" s="1082"/>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8"/>
      <c r="B34" s="128"/>
      <c r="C34" s="848"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3" t="s">
        <v>169</v>
      </c>
      <c r="D44" s="144">
        <f>VLOOKUP($D$7,VLOOKUP!$A$117:$S$145,2)*30+D68</f>
        <v>52770</v>
      </c>
      <c r="E44" s="145">
        <f>+'EXHIBIT C'!F10</f>
        <v>52770</v>
      </c>
      <c r="F44" s="146">
        <f t="shared" ref="F44:F50" si="0">IF(D44=0,"0",(E44/D44-1))</f>
        <v>0</v>
      </c>
      <c r="G44" s="147"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8" t="s">
        <v>170</v>
      </c>
      <c r="D45" s="849">
        <f>VLOOKUP($D$7,VLOOKUP!$A$117:$S$145,5)*30+D69</f>
        <v>261878.29672416206</v>
      </c>
      <c r="E45" s="149">
        <f>+'EXHIBIT C'!F11</f>
        <v>256640</v>
      </c>
      <c r="F45" s="850">
        <f t="shared" si="0"/>
        <v>-2.000279056984855E-2</v>
      </c>
      <c r="G45" s="851"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2" t="s">
        <v>171</v>
      </c>
      <c r="D46" s="853">
        <f>VLOOKUP($D$7,VLOOKUP!$A$117:$S$145,8)*30</f>
        <v>99398.045317399272</v>
      </c>
      <c r="E46" s="854">
        <f>+'EXHIBIT C'!F12</f>
        <v>97410</v>
      </c>
      <c r="F46" s="850">
        <f t="shared" si="0"/>
        <v>-2.0000849222447159E-2</v>
      </c>
      <c r="G46" s="851"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2" t="s">
        <v>113</v>
      </c>
      <c r="D47" s="853">
        <f>VLOOKUP($D$7,VLOOKUP!$A$117:$S$145,17)*30</f>
        <v>21491.126236034415</v>
      </c>
      <c r="E47" s="854">
        <f>+'EXHIBIT C'!F13</f>
        <v>21061</v>
      </c>
      <c r="F47" s="850">
        <f t="shared" si="0"/>
        <v>-2.0014131940336299E-2</v>
      </c>
      <c r="G47" s="851"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2" t="s">
        <v>172</v>
      </c>
      <c r="D48" s="853">
        <f>VLOOKUP($D$7,VLOOKUP!$A$117:$S$145,11)*30</f>
        <v>19976.899922420482</v>
      </c>
      <c r="E48" s="854">
        <f>+'EXHIBIT C'!F14</f>
        <v>19577</v>
      </c>
      <c r="F48" s="850">
        <f t="shared" si="0"/>
        <v>-2.0018117123952073E-2</v>
      </c>
      <c r="G48" s="851"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5" t="s">
        <v>173</v>
      </c>
      <c r="D49" s="856">
        <f>VLOOKUP($D$7,VLOOKUP!$A$117:$S$145,14)*30</f>
        <v>300</v>
      </c>
      <c r="E49" s="857">
        <f>+'EXHIBIT C'!F15</f>
        <v>291</v>
      </c>
      <c r="F49" s="858">
        <f t="shared" si="0"/>
        <v>-3.0000000000000027E-2</v>
      </c>
      <c r="G49" s="859"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0" t="s">
        <v>58</v>
      </c>
      <c r="D50" s="151">
        <f>SUM(D44:D49)</f>
        <v>455814.36820001627</v>
      </c>
      <c r="E50" s="152">
        <f>+'EXHIBIT C'!F17</f>
        <v>447749</v>
      </c>
      <c r="F50" s="153">
        <f t="shared" si="0"/>
        <v>-1.7694414135881464E-2</v>
      </c>
      <c r="G50" s="154"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86" t="s">
        <v>174</v>
      </c>
      <c r="D51" s="1187"/>
      <c r="E51" s="1187"/>
      <c r="F51" s="1187"/>
      <c r="G51" s="1188"/>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64" t="s">
        <v>175</v>
      </c>
      <c r="D52" s="1065"/>
      <c r="E52" s="1065"/>
      <c r="F52" s="1065"/>
      <c r="G52" s="1066"/>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37"/>
      <c r="D53" s="1038"/>
      <c r="E53" s="1038"/>
      <c r="F53" s="1038"/>
      <c r="G53" s="1039"/>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40"/>
      <c r="D54" s="1041"/>
      <c r="E54" s="1041"/>
      <c r="F54" s="1041"/>
      <c r="G54" s="1042"/>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40"/>
      <c r="D55" s="1041"/>
      <c r="E55" s="1041"/>
      <c r="F55" s="1041"/>
      <c r="G55" s="1042"/>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40"/>
      <c r="D56" s="1041"/>
      <c r="E56" s="1041"/>
      <c r="F56" s="1041"/>
      <c r="G56" s="1042"/>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40"/>
      <c r="D57" s="1041"/>
      <c r="E57" s="1041"/>
      <c r="F57" s="1041"/>
      <c r="G57" s="1042"/>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40"/>
      <c r="D58" s="1041"/>
      <c r="E58" s="1041"/>
      <c r="F58" s="1041"/>
      <c r="G58" s="1042"/>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40"/>
      <c r="D59" s="1041"/>
      <c r="E59" s="1041"/>
      <c r="F59" s="1041"/>
      <c r="G59" s="1042"/>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40"/>
      <c r="D60" s="1041"/>
      <c r="E60" s="1041"/>
      <c r="F60" s="1041"/>
      <c r="G60" s="1042"/>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40"/>
      <c r="D61" s="1041"/>
      <c r="E61" s="1041"/>
      <c r="F61" s="1041"/>
      <c r="G61" s="1042"/>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3"/>
      <c r="D62" s="1044"/>
      <c r="E62" s="1044"/>
      <c r="F62" s="1044"/>
      <c r="G62" s="1045"/>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100000000000001"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3" t="s">
        <v>169</v>
      </c>
      <c r="D68" s="860">
        <f>VLOOKUP($D$7,VLOOKUP!$A$117:$S$145,3)*30</f>
        <v>0</v>
      </c>
      <c r="E68" s="165">
        <f>+'EXHIBIT C'!D19</f>
        <v>685</v>
      </c>
      <c r="F68" s="861" t="str">
        <f t="shared" ref="F68:F74" si="2">IF(D68=0,"0",(E68/D68-1))</f>
        <v>0</v>
      </c>
      <c r="G68" s="86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8" t="s">
        <v>170</v>
      </c>
      <c r="D69" s="860">
        <f>VLOOKUP($D$7,VLOOKUP!$A$117:$S$145,6)*30</f>
        <v>11813.291627525832</v>
      </c>
      <c r="E69" s="166">
        <f>+'EXHIBIT C'!D20</f>
        <v>11282</v>
      </c>
      <c r="F69" s="861">
        <f t="shared" si="2"/>
        <v>-4.4974055011719472E-2</v>
      </c>
      <c r="G69" s="862" t="str">
        <f t="shared" ref="G69:G74" si="3">IF(OR(F69&gt;5%, F69&lt;-5%),"YES","NO")</f>
        <v>NO</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2" t="s">
        <v>171</v>
      </c>
      <c r="D70" s="863">
        <f>VLOOKUP($D$7,VLOOKUP!$A$117:$S$145,9)*30</f>
        <v>3586.3834822220911</v>
      </c>
      <c r="E70" s="864">
        <f>+'EXHIBIT C'!D21</f>
        <v>3526</v>
      </c>
      <c r="F70" s="861">
        <f t="shared" si="2"/>
        <v>-1.6836872721898155E-2</v>
      </c>
      <c r="G70" s="862"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2" t="s">
        <v>113</v>
      </c>
      <c r="D71" s="863">
        <f>VLOOKUP($D$7,VLOOKUP!$A$117:$S$145,18)*30</f>
        <v>1414.6654680878387</v>
      </c>
      <c r="E71" s="864">
        <f>+'EXHIBIT C'!D22</f>
        <v>1351</v>
      </c>
      <c r="F71" s="861">
        <f t="shared" si="2"/>
        <v>-4.5003903413217139E-2</v>
      </c>
      <c r="G71" s="862"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2" t="s">
        <v>172</v>
      </c>
      <c r="D72" s="863">
        <f>VLOOKUP($D$7,VLOOKUP!$A$117:$S$145,12)*30</f>
        <v>1503.1000775795192</v>
      </c>
      <c r="E72" s="864">
        <f>+'EXHIBIT C'!D23</f>
        <v>1435</v>
      </c>
      <c r="F72" s="861">
        <f t="shared" si="2"/>
        <v>-4.5306416116472126E-2</v>
      </c>
      <c r="G72" s="862"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5" t="s">
        <v>173</v>
      </c>
      <c r="D73" s="865">
        <f>VLOOKUP($D$7,VLOOKUP!$A$117:$S$145,15)*30</f>
        <v>0</v>
      </c>
      <c r="E73" s="866">
        <f>+'EXHIBIT C'!D24</f>
        <v>0</v>
      </c>
      <c r="F73" s="867" t="str">
        <f t="shared" si="2"/>
        <v>0</v>
      </c>
      <c r="G73" s="868"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0" t="s">
        <v>58</v>
      </c>
      <c r="D74" s="167">
        <f>SUM(D68:D73)</f>
        <v>18317.440655415281</v>
      </c>
      <c r="E74" s="168">
        <f>SUM(E68:E73)</f>
        <v>18279</v>
      </c>
      <c r="F74" s="169">
        <f t="shared" si="2"/>
        <v>-2.0985822276387012E-3</v>
      </c>
      <c r="G74" s="170" t="str">
        <f t="shared" si="3"/>
        <v>NO</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86" t="s">
        <v>180</v>
      </c>
      <c r="D75" s="1187"/>
      <c r="E75" s="1187"/>
      <c r="F75" s="1187"/>
      <c r="G75" s="1188"/>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8"/>
      <c r="B76" s="128"/>
      <c r="C76" s="1073" t="s">
        <v>175</v>
      </c>
      <c r="D76" s="1074"/>
      <c r="E76" s="1074"/>
      <c r="F76" s="1074"/>
      <c r="G76" s="1075"/>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8"/>
      <c r="B77" s="128"/>
      <c r="C77" s="1046" t="s">
        <v>15</v>
      </c>
      <c r="D77" s="1047"/>
      <c r="E77" s="1047"/>
      <c r="F77" s="1047"/>
      <c r="G77" s="1048"/>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8"/>
      <c r="B78" s="128"/>
      <c r="C78" s="1049"/>
      <c r="D78" s="1050"/>
      <c r="E78" s="1050"/>
      <c r="F78" s="1050"/>
      <c r="G78" s="1051"/>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8"/>
      <c r="B79" s="128"/>
      <c r="C79" s="1049"/>
      <c r="D79" s="1050"/>
      <c r="E79" s="1050"/>
      <c r="F79" s="1050"/>
      <c r="G79" s="1051"/>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8"/>
      <c r="B80" s="128"/>
      <c r="C80" s="1049"/>
      <c r="D80" s="1050"/>
      <c r="E80" s="1050"/>
      <c r="F80" s="1050"/>
      <c r="G80" s="1051"/>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8"/>
      <c r="B81" s="128"/>
      <c r="C81" s="1049"/>
      <c r="D81" s="1050"/>
      <c r="E81" s="1050"/>
      <c r="F81" s="1050"/>
      <c r="G81" s="1051"/>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8"/>
      <c r="B82" s="128"/>
      <c r="C82" s="1049"/>
      <c r="D82" s="1050"/>
      <c r="E82" s="1050"/>
      <c r="F82" s="1050"/>
      <c r="G82" s="1051"/>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8"/>
      <c r="B83" s="128"/>
      <c r="C83" s="1049"/>
      <c r="D83" s="1050"/>
      <c r="E83" s="1050"/>
      <c r="F83" s="1050"/>
      <c r="G83" s="1051"/>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8"/>
      <c r="B84" s="128"/>
      <c r="C84" s="1049"/>
      <c r="D84" s="1050"/>
      <c r="E84" s="1050"/>
      <c r="F84" s="1050"/>
      <c r="G84" s="1051"/>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8"/>
      <c r="B85" s="128"/>
      <c r="C85" s="1049"/>
      <c r="D85" s="1050"/>
      <c r="E85" s="1050"/>
      <c r="F85" s="1050"/>
      <c r="G85" s="1051"/>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8"/>
      <c r="B86" s="128"/>
      <c r="C86" s="1052"/>
      <c r="D86" s="1053"/>
      <c r="E86" s="1053"/>
      <c r="F86" s="1053"/>
      <c r="G86" s="1054"/>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8"/>
      <c r="B92" s="128"/>
      <c r="C92" s="869"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8"/>
      <c r="B93" s="128"/>
      <c r="C93" s="870"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9"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8"/>
      <c r="B96" s="128"/>
      <c r="C96" s="870"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7"/>
      <c r="B98" s="127"/>
      <c r="C98" s="174"/>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5" t="s">
        <v>189</v>
      </c>
      <c r="B99" s="127"/>
      <c r="C99" s="1196" t="s">
        <v>190</v>
      </c>
      <c r="D99" s="1196"/>
      <c r="E99" s="1196"/>
      <c r="F99" s="1196"/>
      <c r="G99" s="1080"/>
      <c r="H99" s="1080"/>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8"/>
      <c r="B102" s="128"/>
      <c r="C102" s="871" t="s">
        <v>194</v>
      </c>
      <c r="D102" s="872">
        <f>VLOOKUP($D$7,VLOOKUP!$A$7:$E$35,2)</f>
        <v>65037229</v>
      </c>
      <c r="E102" s="873">
        <f>+'EXHIBIT D'!G75</f>
        <v>65037229</v>
      </c>
      <c r="F102" s="873">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8"/>
      <c r="B103" s="128"/>
      <c r="C103" s="874" t="s">
        <v>195</v>
      </c>
      <c r="D103" s="872">
        <f>E103</f>
        <v>1337686</v>
      </c>
      <c r="E103" s="873">
        <f>'EXHIBIT D'!G77</f>
        <v>1337686</v>
      </c>
      <c r="F103" s="873">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8"/>
      <c r="B104" s="128"/>
      <c r="C104" s="874" t="s">
        <v>196</v>
      </c>
      <c r="D104" s="872">
        <f>VLOOKUP($D$7,VLOOKUP!$A$7:$E$35,3)</f>
        <v>11842730</v>
      </c>
      <c r="E104" s="873">
        <f>'EXHIBIT D'!G81</f>
        <v>11842730</v>
      </c>
      <c r="F104" s="873">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7"/>
      <c r="B106" s="127"/>
      <c r="C106" s="183" t="s">
        <v>197</v>
      </c>
      <c r="D106" s="184">
        <f>SUM(D102:D104)</f>
        <v>78217645</v>
      </c>
      <c r="E106" s="184">
        <f t="shared" ref="E106:F106" si="4">SUM(E102:E104)</f>
        <v>78217645</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8"/>
      <c r="B111" s="128"/>
      <c r="C111" s="875"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8"/>
      <c r="B112" s="128"/>
      <c r="C112" s="876"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6" t="str">
        <f>IF(+'EXHIBIT E'!D21=+'EXHIBIT D'!G254,"Equal","Not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7"/>
      <c r="B114" s="127"/>
      <c r="C114" s="877" t="str">
        <f>IF(+'EXHIBIT E'!E21=+'EXHIBIT D'!G256,"Equal","Not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92" t="s">
        <v>204</v>
      </c>
      <c r="D117" s="1192"/>
      <c r="E117" s="1192"/>
      <c r="F117" s="1192"/>
      <c r="G117" s="1192"/>
      <c r="H117" s="103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8"/>
      <c r="B118" s="189"/>
      <c r="C118" s="1036"/>
      <c r="D118" s="1036"/>
      <c r="E118" s="1036"/>
      <c r="F118" s="1036"/>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8">
        <f>+'EXHIBIT A'!E40</f>
        <v>15458358</v>
      </c>
      <c r="D119" s="1191" t="s">
        <v>205</v>
      </c>
      <c r="E119" s="1191"/>
      <c r="F119" s="1191"/>
      <c r="G119" s="1178"/>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0"/>
      <c r="B120" s="190"/>
      <c r="C120" s="878">
        <f>'EXHIBIT D'!G274-'EXHIBIT D'!G260-'EXHIBIT D'!G272</f>
        <v>15458358</v>
      </c>
      <c r="D120" s="1190" t="s">
        <v>206</v>
      </c>
      <c r="E120" s="1190"/>
      <c r="F120" s="1190"/>
      <c r="G120" s="1178"/>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1"/>
      <c r="B121" s="191"/>
      <c r="C121" s="879">
        <f>C119-C120</f>
        <v>0</v>
      </c>
      <c r="D121" s="1189" t="s">
        <v>207</v>
      </c>
      <c r="E121" s="1189"/>
      <c r="F121" s="1189"/>
      <c r="G121" s="1189"/>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83" t="s">
        <v>209</v>
      </c>
      <c r="D124" s="1183"/>
      <c r="E124" s="1183"/>
      <c r="F124" s="1183"/>
      <c r="G124" s="1183"/>
      <c r="H124" s="1072"/>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80">
        <f>'EXHIBIT A'!E36</f>
        <v>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1"/>
      <c r="B128" s="191"/>
      <c r="C128" s="881">
        <f>C126-C127</f>
        <v>0</v>
      </c>
      <c r="D128" s="1078" t="s">
        <v>212</v>
      </c>
      <c r="E128" s="1078"/>
      <c r="F128" s="1078"/>
      <c r="G128" s="1078"/>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1"/>
      <c r="B130" s="191"/>
      <c r="C130" s="882">
        <f>'EXHIBIT D'!G187</f>
        <v>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93" t="s">
        <v>214</v>
      </c>
      <c r="E132" s="1193"/>
      <c r="F132" s="1193"/>
      <c r="G132" s="119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92"/>
      <c r="C135" s="1067" t="s">
        <v>216</v>
      </c>
      <c r="D135" s="1067"/>
      <c r="E135" s="1067"/>
      <c r="F135" s="1067"/>
      <c r="G135" s="1067"/>
      <c r="H135" s="1067"/>
      <c r="U135" s="118"/>
      <c r="V135" s="118"/>
      <c r="W135" s="118"/>
      <c r="X135" s="118"/>
      <c r="Y135" s="118"/>
      <c r="Z135" s="118"/>
      <c r="AA135" s="118"/>
      <c r="AB135" s="118"/>
      <c r="AC135" s="118"/>
      <c r="AD135" s="118"/>
      <c r="AE135" s="118"/>
      <c r="AF135" s="118"/>
      <c r="AG135" s="118"/>
    </row>
    <row r="136" spans="1:53" ht="20.100000000000001" customHeight="1">
      <c r="A136" s="20"/>
      <c r="B136" s="20"/>
      <c r="C136" s="20"/>
      <c r="D136" s="20"/>
      <c r="U136" s="118"/>
      <c r="V136" s="118"/>
      <c r="W136" s="118"/>
      <c r="X136" s="118"/>
      <c r="Y136" s="118"/>
      <c r="Z136" s="118"/>
      <c r="AA136" s="118"/>
      <c r="AB136" s="118"/>
      <c r="AC136" s="118"/>
      <c r="AD136" s="118"/>
      <c r="AE136" s="118"/>
      <c r="AF136" s="118"/>
      <c r="AG136" s="118"/>
    </row>
    <row r="137" spans="1:53" ht="20.100000000000001" customHeight="1">
      <c r="A137" s="20"/>
      <c r="C137" s="199">
        <f>IF('EXHIBIT G'!D124=0,"No Credit Hours or Not Applicable",('EXHIBIT G'!D124/'EXHIBIT C'!F10))</f>
        <v>91.78999431495167</v>
      </c>
      <c r="D137" s="20" t="s">
        <v>119</v>
      </c>
      <c r="U137" s="118"/>
      <c r="V137" s="118"/>
      <c r="W137" s="118"/>
      <c r="X137" s="118"/>
      <c r="Y137" s="118"/>
      <c r="Z137" s="118"/>
      <c r="AA137" s="118"/>
      <c r="AB137" s="118"/>
      <c r="AC137" s="118"/>
      <c r="AD137" s="118"/>
      <c r="AE137" s="118"/>
      <c r="AF137" s="118"/>
      <c r="AG137" s="118"/>
    </row>
    <row r="138" spans="1:53" ht="20.100000000000001"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100000000000001" customHeight="1">
      <c r="A139" s="20"/>
      <c r="C139" s="201">
        <f>IF('EXHIBIT G'!D125=0,"No Credit Hours or Not Applicable",('EXHIBIT G'!D125/'EXHIBIT C'!D19))</f>
        <v>239.31970802919707</v>
      </c>
      <c r="D139" s="20" t="s">
        <v>217</v>
      </c>
      <c r="F139" s="35"/>
      <c r="G139" s="35"/>
      <c r="H139" s="35"/>
      <c r="U139" s="118"/>
      <c r="V139" s="118"/>
      <c r="W139" s="118"/>
      <c r="X139" s="118"/>
      <c r="Y139" s="118"/>
      <c r="Z139" s="118"/>
      <c r="AA139" s="118"/>
      <c r="AB139" s="118"/>
      <c r="AC139" s="118"/>
      <c r="AD139" s="118"/>
      <c r="AE139" s="118"/>
      <c r="AF139" s="118"/>
      <c r="AG139" s="118"/>
    </row>
    <row r="140" spans="1:53" ht="20.100000000000001"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100000000000001" customHeight="1">
      <c r="C141" s="1069"/>
      <c r="D141" s="1070"/>
      <c r="E141" s="1070"/>
    </row>
    <row r="142" spans="1:53" s="20" customFormat="1" ht="20.100000000000001" customHeight="1">
      <c r="A142" s="692" t="s">
        <v>218</v>
      </c>
      <c r="B142" s="692"/>
      <c r="C142" s="692" t="s">
        <v>219</v>
      </c>
    </row>
    <row r="143" spans="1:53" ht="20.100000000000001" customHeight="1">
      <c r="A143" s="20"/>
      <c r="C143" s="20"/>
      <c r="D143" s="20"/>
      <c r="U143" s="118"/>
      <c r="V143" s="118"/>
      <c r="W143" s="118"/>
      <c r="X143" s="118"/>
      <c r="Y143" s="118"/>
      <c r="Z143" s="118"/>
      <c r="AA143" s="118"/>
      <c r="AB143" s="118"/>
      <c r="AC143" s="118"/>
      <c r="AD143" s="118"/>
      <c r="AE143" s="118"/>
      <c r="AF143" s="118"/>
      <c r="AG143" s="118"/>
    </row>
    <row r="144" spans="1:53" ht="42.6" customHeight="1">
      <c r="A144" s="20"/>
      <c r="C144" s="203" t="str">
        <f>IF(+'EXHIBIT G'!D124='EXHIBIT C'!H10,"Equal","Not Equal")</f>
        <v>Equal</v>
      </c>
      <c r="D144" s="1194" t="s">
        <v>220</v>
      </c>
      <c r="E144" s="1194"/>
      <c r="F144" s="1194"/>
      <c r="G144" s="1194"/>
      <c r="U144" s="118"/>
      <c r="V144" s="118"/>
      <c r="W144" s="118"/>
      <c r="X144" s="118"/>
      <c r="Y144" s="118"/>
      <c r="Z144" s="118"/>
      <c r="AA144" s="118"/>
      <c r="AB144" s="118"/>
      <c r="AC144" s="118"/>
      <c r="AD144" s="118"/>
      <c r="AE144" s="118"/>
      <c r="AF144" s="118"/>
      <c r="AG144" s="118"/>
    </row>
    <row r="145" spans="1:33" ht="20.100000000000001"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100000000000001" customHeight="1">
      <c r="A146" s="20"/>
      <c r="C146" s="20"/>
      <c r="D146" s="20"/>
      <c r="U146" s="118"/>
      <c r="V146" s="118"/>
      <c r="W146" s="118"/>
      <c r="X146" s="118"/>
      <c r="Y146" s="118"/>
      <c r="Z146" s="118"/>
      <c r="AA146" s="118"/>
      <c r="AB146" s="118"/>
      <c r="AC146" s="118"/>
      <c r="AD146" s="118"/>
      <c r="AE146" s="118"/>
      <c r="AF146" s="118"/>
      <c r="AG146" s="118"/>
    </row>
    <row r="147" spans="1:33" ht="58.35" customHeight="1">
      <c r="A147" s="20"/>
      <c r="C147" s="203" t="str">
        <f>IF(+'EXHIBIT G'!D125='EXHIBIT C'!F19,"Equal","Not Equal")</f>
        <v>Equal</v>
      </c>
      <c r="D147" s="1194" t="s">
        <v>221</v>
      </c>
      <c r="E147" s="1194"/>
      <c r="F147" s="1194"/>
      <c r="G147" s="1194"/>
      <c r="U147" s="118"/>
      <c r="V147" s="118"/>
      <c r="W147" s="118"/>
      <c r="X147" s="118"/>
      <c r="Y147" s="118"/>
      <c r="Z147" s="118"/>
      <c r="AA147" s="118"/>
      <c r="AB147" s="118"/>
      <c r="AC147" s="118"/>
      <c r="AD147" s="118"/>
      <c r="AE147" s="118"/>
      <c r="AF147" s="118"/>
      <c r="AG147" s="118"/>
    </row>
    <row r="148" spans="1:33" ht="20.100000000000001"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100000000000001" customHeight="1">
      <c r="A149" s="20"/>
      <c r="C149" s="200"/>
      <c r="D149" s="1068"/>
      <c r="E149" s="1068"/>
      <c r="F149" s="1068"/>
      <c r="G149" s="1068"/>
      <c r="U149" s="118"/>
      <c r="V149" s="118"/>
      <c r="W149" s="118"/>
      <c r="X149" s="118"/>
      <c r="Y149" s="118"/>
      <c r="Z149" s="118"/>
      <c r="AA149" s="118"/>
      <c r="AB149" s="118"/>
      <c r="AC149" s="118"/>
      <c r="AD149" s="118"/>
      <c r="AE149" s="118"/>
      <c r="AF149" s="118"/>
      <c r="AG149" s="118"/>
    </row>
    <row r="150" spans="1:33" ht="20.100000000000001" customHeight="1">
      <c r="A150" s="20"/>
      <c r="C150" s="205"/>
      <c r="D150" s="1068"/>
      <c r="E150" s="1068"/>
      <c r="F150" s="1068"/>
      <c r="G150" s="1068"/>
      <c r="U150" s="118"/>
      <c r="V150" s="118"/>
      <c r="W150" s="118"/>
      <c r="X150" s="118"/>
      <c r="Y150" s="118"/>
      <c r="Z150" s="118"/>
      <c r="AA150" s="118"/>
      <c r="AB150" s="118"/>
      <c r="AC150" s="118"/>
      <c r="AD150" s="118"/>
      <c r="AE150" s="118"/>
      <c r="AF150" s="118"/>
      <c r="AG150" s="118"/>
    </row>
    <row r="151" spans="1:33" ht="62.1" customHeight="1">
      <c r="A151" s="198" t="s">
        <v>222</v>
      </c>
      <c r="B151" s="692"/>
      <c r="C151" s="1195" t="s">
        <v>223</v>
      </c>
      <c r="D151" s="1195"/>
      <c r="E151" s="1195"/>
      <c r="F151" s="1195"/>
      <c r="G151" s="1195"/>
      <c r="H151" s="1067"/>
      <c r="U151" s="118"/>
      <c r="V151" s="118"/>
      <c r="W151" s="118"/>
      <c r="X151" s="118"/>
      <c r="Y151" s="118"/>
      <c r="Z151" s="118"/>
      <c r="AA151" s="118"/>
      <c r="AB151" s="118"/>
      <c r="AC151" s="118"/>
      <c r="AD151" s="118"/>
      <c r="AE151" s="118"/>
      <c r="AF151" s="118"/>
      <c r="AG151" s="118"/>
    </row>
    <row r="152" spans="1:33" ht="20.100000000000001" customHeight="1">
      <c r="A152" s="20"/>
      <c r="C152" s="20"/>
      <c r="D152" s="20"/>
      <c r="U152" s="118"/>
      <c r="V152" s="118"/>
      <c r="W152" s="118"/>
      <c r="X152" s="118"/>
      <c r="Y152" s="118"/>
      <c r="Z152" s="118"/>
      <c r="AA152" s="118"/>
      <c r="AB152" s="118"/>
      <c r="AC152" s="118"/>
      <c r="AD152" s="118"/>
      <c r="AE152" s="118"/>
      <c r="AF152" s="118"/>
      <c r="AG152" s="118"/>
    </row>
    <row r="153" spans="1:33" ht="20.100000000000001" customHeight="1">
      <c r="A153" s="20"/>
      <c r="C153" s="203" t="str">
        <f>IF(+'EXHIBIT G'!F119='EXHIBIT G'!F135,"Equal","Not Equal")</f>
        <v>Equal</v>
      </c>
      <c r="D153" s="1035" t="s">
        <v>224</v>
      </c>
      <c r="E153" s="1035"/>
      <c r="F153" s="1035"/>
      <c r="U153" s="118"/>
      <c r="V153" s="118"/>
      <c r="W153" s="118"/>
      <c r="X153" s="118"/>
      <c r="Y153" s="118"/>
      <c r="Z153" s="118"/>
      <c r="AA153" s="118"/>
      <c r="AB153" s="118"/>
      <c r="AC153" s="118"/>
      <c r="AD153" s="118"/>
      <c r="AE153" s="118"/>
      <c r="AF153" s="118"/>
      <c r="AG153" s="118"/>
    </row>
    <row r="154" spans="1:33" ht="20.100000000000001" customHeight="1" thickBot="1">
      <c r="A154" s="20"/>
      <c r="C154" s="205"/>
      <c r="D154" s="20"/>
      <c r="H154" s="156"/>
      <c r="U154" s="118"/>
      <c r="V154" s="118"/>
      <c r="W154" s="118"/>
      <c r="X154" s="118"/>
      <c r="Y154" s="118"/>
      <c r="Z154" s="118"/>
      <c r="AA154" s="118"/>
      <c r="AB154" s="118"/>
      <c r="AC154" s="118"/>
      <c r="AD154" s="118"/>
      <c r="AE154" s="118"/>
      <c r="AF154" s="118"/>
      <c r="AG154" s="118"/>
    </row>
    <row r="155" spans="1:33" ht="24.6" customHeight="1" thickBot="1">
      <c r="A155" s="20"/>
      <c r="C155" s="1064" t="s">
        <v>225</v>
      </c>
      <c r="D155" s="1065"/>
      <c r="E155" s="1065"/>
      <c r="F155" s="1065"/>
      <c r="G155" s="1066"/>
      <c r="H155" s="38"/>
      <c r="U155" s="118"/>
      <c r="V155" s="118"/>
      <c r="W155" s="118"/>
      <c r="X155" s="118"/>
      <c r="Y155" s="118"/>
      <c r="Z155" s="118"/>
      <c r="AA155" s="118"/>
      <c r="AB155" s="118"/>
      <c r="AC155" s="118"/>
      <c r="AD155" s="118"/>
      <c r="AE155" s="118"/>
      <c r="AF155" s="118"/>
      <c r="AG155" s="118"/>
    </row>
    <row r="156" spans="1:33" ht="20.100000000000001" customHeight="1">
      <c r="A156" s="20"/>
      <c r="C156" s="1055"/>
      <c r="D156" s="1056"/>
      <c r="E156" s="1056"/>
      <c r="F156" s="1056"/>
      <c r="G156" s="1057"/>
      <c r="H156" s="206"/>
      <c r="U156" s="118"/>
      <c r="V156" s="118"/>
      <c r="W156" s="118"/>
      <c r="X156" s="118"/>
      <c r="Y156" s="118"/>
      <c r="Z156" s="118"/>
      <c r="AA156" s="118"/>
      <c r="AB156" s="118"/>
      <c r="AC156" s="118"/>
      <c r="AD156" s="118"/>
      <c r="AE156" s="118"/>
      <c r="AF156" s="118"/>
      <c r="AG156" s="118"/>
    </row>
    <row r="157" spans="1:33" ht="20.100000000000001" customHeight="1">
      <c r="A157" s="20"/>
      <c r="C157" s="1058"/>
      <c r="D157" s="1059"/>
      <c r="E157" s="1059"/>
      <c r="F157" s="1059"/>
      <c r="G157" s="1060"/>
      <c r="H157" s="206"/>
      <c r="U157" s="118"/>
      <c r="V157" s="118"/>
      <c r="W157" s="118"/>
      <c r="X157" s="118"/>
      <c r="Y157" s="118"/>
      <c r="Z157" s="118"/>
      <c r="AA157" s="118"/>
      <c r="AB157" s="118"/>
      <c r="AC157" s="118"/>
      <c r="AD157" s="118"/>
      <c r="AE157" s="118"/>
      <c r="AF157" s="118"/>
      <c r="AG157" s="118"/>
    </row>
    <row r="158" spans="1:33" ht="20.100000000000001" customHeight="1">
      <c r="A158" s="20"/>
      <c r="C158" s="1058"/>
      <c r="D158" s="1059"/>
      <c r="E158" s="1059"/>
      <c r="F158" s="1059"/>
      <c r="G158" s="1060"/>
      <c r="H158" s="206"/>
      <c r="U158" s="118"/>
      <c r="V158" s="118"/>
      <c r="W158" s="118"/>
      <c r="X158" s="118"/>
      <c r="Y158" s="118"/>
      <c r="Z158" s="118"/>
      <c r="AA158" s="118"/>
      <c r="AB158" s="118"/>
      <c r="AC158" s="118"/>
      <c r="AD158" s="118"/>
      <c r="AE158" s="118"/>
      <c r="AF158" s="118"/>
      <c r="AG158" s="118"/>
    </row>
    <row r="159" spans="1:33" ht="20.100000000000001" customHeight="1">
      <c r="A159" s="20"/>
      <c r="C159" s="1058"/>
      <c r="D159" s="1059"/>
      <c r="E159" s="1059"/>
      <c r="F159" s="1059"/>
      <c r="G159" s="1060"/>
      <c r="H159" s="206"/>
      <c r="U159" s="118"/>
      <c r="V159" s="118"/>
      <c r="W159" s="118"/>
      <c r="X159" s="118"/>
      <c r="Y159" s="118"/>
      <c r="Z159" s="118"/>
      <c r="AA159" s="118"/>
      <c r="AB159" s="118"/>
      <c r="AC159" s="118"/>
      <c r="AD159" s="118"/>
      <c r="AE159" s="118"/>
      <c r="AF159" s="118"/>
      <c r="AG159" s="118"/>
    </row>
    <row r="160" spans="1:33" ht="20.100000000000001" customHeight="1">
      <c r="A160" s="20"/>
      <c r="C160" s="1058"/>
      <c r="D160" s="1059"/>
      <c r="E160" s="1059"/>
      <c r="F160" s="1059"/>
      <c r="G160" s="1060"/>
      <c r="H160" s="206"/>
      <c r="U160" s="118"/>
      <c r="V160" s="118"/>
      <c r="W160" s="118"/>
      <c r="X160" s="118"/>
      <c r="Y160" s="118"/>
      <c r="Z160" s="118"/>
      <c r="AA160" s="118"/>
      <c r="AB160" s="118"/>
      <c r="AC160" s="118"/>
      <c r="AD160" s="118"/>
      <c r="AE160" s="118"/>
      <c r="AF160" s="118"/>
      <c r="AG160" s="118"/>
    </row>
    <row r="161" spans="1:33" ht="20.100000000000001" customHeight="1">
      <c r="A161" s="20"/>
      <c r="C161" s="1058"/>
      <c r="D161" s="1059"/>
      <c r="E161" s="1059"/>
      <c r="F161" s="1059"/>
      <c r="G161" s="1060"/>
      <c r="H161" s="206"/>
      <c r="U161" s="118"/>
      <c r="V161" s="118"/>
      <c r="W161" s="118"/>
      <c r="X161" s="118"/>
      <c r="Y161" s="118"/>
      <c r="Z161" s="118"/>
      <c r="AA161" s="118"/>
      <c r="AB161" s="118"/>
      <c r="AC161" s="118"/>
      <c r="AD161" s="118"/>
      <c r="AE161" s="118"/>
      <c r="AF161" s="118"/>
      <c r="AG161" s="118"/>
    </row>
    <row r="162" spans="1:33" ht="20.100000000000001" customHeight="1">
      <c r="A162" s="20"/>
      <c r="C162" s="1058"/>
      <c r="D162" s="1059"/>
      <c r="E162" s="1059"/>
      <c r="F162" s="1059"/>
      <c r="G162" s="1060"/>
      <c r="H162" s="206"/>
      <c r="U162" s="118"/>
      <c r="V162" s="118"/>
      <c r="W162" s="118"/>
      <c r="X162" s="118"/>
      <c r="Y162" s="118"/>
      <c r="Z162" s="118"/>
      <c r="AA162" s="118"/>
      <c r="AB162" s="118"/>
      <c r="AC162" s="118"/>
      <c r="AD162" s="118"/>
      <c r="AE162" s="118"/>
      <c r="AF162" s="118"/>
      <c r="AG162" s="118"/>
    </row>
    <row r="163" spans="1:33" ht="20.100000000000001" customHeight="1">
      <c r="A163" s="20"/>
      <c r="C163" s="1058"/>
      <c r="D163" s="1059"/>
      <c r="E163" s="1059"/>
      <c r="F163" s="1059"/>
      <c r="G163" s="1060"/>
      <c r="H163" s="206"/>
      <c r="U163" s="118"/>
      <c r="V163" s="118"/>
      <c r="W163" s="118"/>
      <c r="X163" s="118"/>
      <c r="Y163" s="118"/>
      <c r="Z163" s="118"/>
      <c r="AA163" s="118"/>
      <c r="AB163" s="118"/>
      <c r="AC163" s="118"/>
      <c r="AD163" s="118"/>
      <c r="AE163" s="118"/>
      <c r="AF163" s="118"/>
      <c r="AG163" s="118"/>
    </row>
    <row r="164" spans="1:33" ht="20.100000000000001" customHeight="1">
      <c r="A164" s="20"/>
      <c r="C164" s="1058"/>
      <c r="D164" s="1059"/>
      <c r="E164" s="1059"/>
      <c r="F164" s="1059"/>
      <c r="G164" s="1060"/>
      <c r="H164" s="206"/>
      <c r="U164" s="118"/>
      <c r="V164" s="118"/>
      <c r="W164" s="118"/>
      <c r="X164" s="118"/>
      <c r="Y164" s="118"/>
      <c r="Z164" s="118"/>
      <c r="AA164" s="118"/>
      <c r="AB164" s="118"/>
      <c r="AC164" s="118"/>
      <c r="AD164" s="118"/>
      <c r="AE164" s="118"/>
      <c r="AF164" s="118"/>
      <c r="AG164" s="118"/>
    </row>
    <row r="165" spans="1:33" ht="20.100000000000001" customHeight="1" thickBot="1">
      <c r="A165" s="20"/>
      <c r="C165" s="1061"/>
      <c r="D165" s="1062"/>
      <c r="E165" s="1062"/>
      <c r="F165" s="1062"/>
      <c r="G165" s="1063"/>
      <c r="H165" s="206"/>
      <c r="U165" s="118"/>
      <c r="V165" s="118"/>
      <c r="W165" s="118"/>
      <c r="X165" s="118"/>
      <c r="Y165" s="118"/>
      <c r="Z165" s="118"/>
      <c r="AA165" s="118"/>
      <c r="AB165" s="118"/>
      <c r="AC165" s="118"/>
      <c r="AD165" s="118"/>
      <c r="AE165" s="118"/>
      <c r="AF165" s="118"/>
      <c r="AG165" s="118"/>
    </row>
    <row r="166" spans="1:33" ht="20.100000000000001" customHeight="1">
      <c r="H166" s="156"/>
      <c r="U166" s="118"/>
      <c r="V166" s="118"/>
      <c r="W166" s="118"/>
      <c r="X166" s="118"/>
      <c r="Y166" s="118"/>
      <c r="Z166" s="118"/>
      <c r="AA166" s="118"/>
      <c r="AB166" s="118"/>
      <c r="AC166" s="118"/>
      <c r="AD166" s="118"/>
      <c r="AE166" s="118"/>
      <c r="AF166" s="118"/>
      <c r="AG166" s="118"/>
    </row>
    <row r="167" spans="1:33" ht="20.100000000000001" customHeight="1">
      <c r="H167" s="156"/>
      <c r="U167" s="118"/>
      <c r="V167" s="118"/>
      <c r="W167" s="118"/>
      <c r="X167" s="118"/>
      <c r="Y167" s="118"/>
      <c r="Z167" s="118"/>
      <c r="AA167" s="118"/>
      <c r="AB167" s="118"/>
      <c r="AC167" s="118"/>
      <c r="AD167" s="118"/>
      <c r="AE167" s="118"/>
      <c r="AF167" s="118"/>
      <c r="AG167" s="118"/>
    </row>
    <row r="168" spans="1:33" ht="20.100000000000001" customHeight="1">
      <c r="U168" s="118"/>
      <c r="V168" s="118"/>
      <c r="W168" s="118"/>
      <c r="X168" s="118"/>
      <c r="Y168" s="118"/>
      <c r="Z168" s="118"/>
      <c r="AA168" s="118"/>
      <c r="AB168" s="118"/>
      <c r="AC168" s="118"/>
      <c r="AD168" s="118"/>
      <c r="AE168" s="118"/>
      <c r="AF168" s="118"/>
      <c r="AG168" s="118"/>
    </row>
    <row r="169" spans="1:33" ht="20.100000000000001" customHeight="1">
      <c r="U169" s="118"/>
      <c r="V169" s="118"/>
      <c r="W169" s="118"/>
      <c r="X169" s="118"/>
      <c r="Y169" s="118"/>
      <c r="Z169" s="118"/>
      <c r="AA169" s="118"/>
      <c r="AB169" s="118"/>
      <c r="AC169" s="118"/>
      <c r="AD169" s="118"/>
      <c r="AE169" s="118"/>
      <c r="AF169" s="118"/>
      <c r="AG169" s="118"/>
    </row>
    <row r="170" spans="1:33" ht="20.100000000000001" customHeight="1">
      <c r="U170" s="118"/>
      <c r="V170" s="118"/>
      <c r="W170" s="118"/>
      <c r="X170" s="118"/>
      <c r="Y170" s="118"/>
      <c r="Z170" s="118"/>
      <c r="AA170" s="118"/>
      <c r="AB170" s="118"/>
      <c r="AC170" s="118"/>
      <c r="AD170" s="118"/>
      <c r="AE170" s="118"/>
      <c r="AF170" s="118"/>
      <c r="AG170" s="118"/>
    </row>
    <row r="171" spans="1:33" ht="20.100000000000001" customHeight="1">
      <c r="U171" s="118"/>
      <c r="V171" s="118"/>
      <c r="W171" s="118"/>
      <c r="X171" s="118"/>
      <c r="Y171" s="118"/>
      <c r="Z171" s="118"/>
      <c r="AA171" s="118"/>
      <c r="AB171" s="118"/>
      <c r="AC171" s="118"/>
      <c r="AD171" s="118"/>
      <c r="AE171" s="118"/>
      <c r="AF171" s="118"/>
      <c r="AG171" s="118"/>
    </row>
    <row r="172" spans="1:33" ht="20.100000000000001" customHeight="1">
      <c r="U172" s="118"/>
      <c r="V172" s="118"/>
      <c r="W172" s="118"/>
      <c r="X172" s="118"/>
      <c r="Y172" s="118"/>
      <c r="Z172" s="118"/>
      <c r="AA172" s="118"/>
      <c r="AB172" s="118"/>
      <c r="AC172" s="118"/>
      <c r="AD172" s="118"/>
      <c r="AE172" s="118"/>
      <c r="AF172" s="118"/>
      <c r="AG172" s="118"/>
    </row>
    <row r="173" spans="1:33" ht="20.100000000000001" customHeight="1">
      <c r="U173" s="118"/>
      <c r="V173" s="118"/>
      <c r="W173" s="118"/>
      <c r="X173" s="118"/>
      <c r="Y173" s="118"/>
      <c r="Z173" s="118"/>
      <c r="AA173" s="118"/>
      <c r="AB173" s="118"/>
      <c r="AC173" s="118"/>
      <c r="AD173" s="118"/>
      <c r="AE173" s="118"/>
      <c r="AF173" s="118"/>
      <c r="AG173" s="118"/>
    </row>
    <row r="174" spans="1:33" ht="20.100000000000001" customHeight="1">
      <c r="U174" s="118"/>
      <c r="V174" s="118"/>
      <c r="W174" s="118"/>
      <c r="X174" s="118"/>
      <c r="Y174" s="118"/>
      <c r="Z174" s="118"/>
      <c r="AA174" s="118"/>
      <c r="AB174" s="118"/>
      <c r="AC174" s="118"/>
      <c r="AD174" s="118"/>
      <c r="AE174" s="118"/>
      <c r="AF174" s="118"/>
      <c r="AG174" s="118"/>
    </row>
    <row r="175" spans="1:33" ht="20.100000000000001" customHeight="1">
      <c r="U175" s="118"/>
      <c r="V175" s="118"/>
      <c r="W175" s="118"/>
      <c r="X175" s="118"/>
      <c r="Y175" s="118"/>
      <c r="Z175" s="118"/>
      <c r="AA175" s="118"/>
      <c r="AB175" s="118"/>
      <c r="AC175" s="118"/>
      <c r="AD175" s="118"/>
      <c r="AE175" s="118"/>
      <c r="AF175" s="118"/>
      <c r="AG175" s="118"/>
    </row>
    <row r="176" spans="1:33" ht="20.100000000000001" customHeight="1">
      <c r="U176" s="118"/>
      <c r="V176" s="118"/>
      <c r="W176" s="118"/>
      <c r="X176" s="118"/>
      <c r="Y176" s="118"/>
      <c r="Z176" s="118"/>
      <c r="AA176" s="118"/>
      <c r="AB176" s="118"/>
      <c r="AC176" s="118"/>
      <c r="AD176" s="118"/>
      <c r="AE176" s="118"/>
      <c r="AF176" s="118"/>
      <c r="AG176" s="118"/>
    </row>
    <row r="177" spans="21:33" ht="20.100000000000001" customHeight="1">
      <c r="U177" s="118"/>
      <c r="V177" s="118"/>
      <c r="W177" s="118"/>
      <c r="X177" s="118"/>
      <c r="Y177" s="118"/>
      <c r="Z177" s="118"/>
      <c r="AA177" s="118"/>
      <c r="AB177" s="118"/>
      <c r="AC177" s="118"/>
      <c r="AD177" s="118"/>
      <c r="AE177" s="118"/>
      <c r="AF177" s="118"/>
      <c r="AG177" s="118"/>
    </row>
    <row r="178" spans="21:33" ht="20.100000000000001" customHeight="1">
      <c r="U178" s="118"/>
      <c r="V178" s="118"/>
      <c r="W178" s="118"/>
      <c r="X178" s="118"/>
      <c r="Y178" s="118"/>
      <c r="Z178" s="118"/>
      <c r="AA178" s="118"/>
      <c r="AB178" s="118"/>
      <c r="AC178" s="118"/>
      <c r="AD178" s="118"/>
      <c r="AE178" s="118"/>
      <c r="AF178" s="118"/>
      <c r="AG178" s="118"/>
    </row>
    <row r="179" spans="21:33" ht="20.100000000000001" customHeight="1">
      <c r="U179" s="118"/>
      <c r="V179" s="118"/>
      <c r="W179" s="118"/>
      <c r="X179" s="118"/>
      <c r="Y179" s="118"/>
      <c r="Z179" s="118"/>
      <c r="AA179" s="118"/>
      <c r="AB179" s="118"/>
      <c r="AC179" s="118"/>
      <c r="AD179" s="118"/>
      <c r="AE179" s="118"/>
      <c r="AF179" s="118"/>
      <c r="AG179" s="118"/>
    </row>
    <row r="180" spans="21:33" ht="20.100000000000001" customHeight="1">
      <c r="U180" s="118"/>
      <c r="V180" s="118"/>
      <c r="W180" s="118"/>
      <c r="X180" s="118"/>
      <c r="Y180" s="118"/>
      <c r="Z180" s="118"/>
      <c r="AA180" s="118"/>
      <c r="AB180" s="118"/>
      <c r="AC180" s="118"/>
      <c r="AD180" s="118"/>
      <c r="AE180" s="118"/>
      <c r="AF180" s="118"/>
      <c r="AG180" s="118"/>
    </row>
    <row r="181" spans="21:33" ht="20.100000000000001" customHeight="1">
      <c r="U181" s="118"/>
      <c r="V181" s="118"/>
      <c r="W181" s="118"/>
      <c r="X181" s="118"/>
      <c r="Y181" s="118"/>
      <c r="Z181" s="118"/>
      <c r="AA181" s="118"/>
      <c r="AB181" s="118"/>
      <c r="AC181" s="118"/>
      <c r="AD181" s="118"/>
      <c r="AE181" s="118"/>
      <c r="AF181" s="118"/>
      <c r="AG181" s="118"/>
    </row>
    <row r="182" spans="21:33" ht="20.100000000000001" customHeight="1">
      <c r="U182" s="118"/>
      <c r="V182" s="118"/>
      <c r="W182" s="118"/>
      <c r="X182" s="118"/>
      <c r="Y182" s="118"/>
      <c r="Z182" s="118"/>
      <c r="AA182" s="118"/>
      <c r="AB182" s="118"/>
      <c r="AC182" s="118"/>
      <c r="AD182" s="118"/>
      <c r="AE182" s="118"/>
      <c r="AF182" s="118"/>
      <c r="AG182" s="118"/>
    </row>
    <row r="183" spans="21:33" ht="20.100000000000001" customHeight="1">
      <c r="U183" s="118"/>
      <c r="V183" s="118"/>
      <c r="W183" s="118"/>
      <c r="X183" s="118"/>
      <c r="Y183" s="118"/>
      <c r="Z183" s="118"/>
      <c r="AA183" s="118"/>
      <c r="AB183" s="118"/>
      <c r="AC183" s="118"/>
      <c r="AD183" s="118"/>
      <c r="AE183" s="118"/>
      <c r="AF183" s="118"/>
      <c r="AG183" s="118"/>
    </row>
    <row r="184" spans="21:33" ht="20.100000000000001" customHeight="1">
      <c r="U184" s="118"/>
      <c r="V184" s="118"/>
      <c r="W184" s="118"/>
      <c r="X184" s="118"/>
      <c r="Y184" s="118"/>
      <c r="Z184" s="118"/>
      <c r="AA184" s="118"/>
      <c r="AB184" s="118"/>
      <c r="AC184" s="118"/>
      <c r="AD184" s="118"/>
      <c r="AE184" s="118"/>
      <c r="AF184" s="118"/>
      <c r="AG184" s="118"/>
    </row>
    <row r="185" spans="21:33" ht="20.100000000000001" customHeight="1">
      <c r="U185" s="118"/>
      <c r="V185" s="118"/>
      <c r="W185" s="118"/>
      <c r="X185" s="118"/>
      <c r="Y185" s="118"/>
      <c r="Z185" s="118"/>
      <c r="AA185" s="118"/>
      <c r="AB185" s="118"/>
      <c r="AC185" s="118"/>
      <c r="AD185" s="118"/>
      <c r="AE185" s="118"/>
      <c r="AF185" s="118"/>
      <c r="AG185" s="118"/>
    </row>
    <row r="186" spans="21:33" ht="20.100000000000001" customHeight="1">
      <c r="U186" s="118"/>
      <c r="V186" s="118"/>
      <c r="W186" s="118"/>
      <c r="X186" s="118"/>
      <c r="Y186" s="118"/>
      <c r="Z186" s="118"/>
      <c r="AA186" s="118"/>
      <c r="AB186" s="118"/>
      <c r="AC186" s="118"/>
      <c r="AD186" s="118"/>
      <c r="AE186" s="118"/>
      <c r="AF186" s="118"/>
      <c r="AG186" s="118"/>
    </row>
    <row r="187" spans="21:33" ht="20.100000000000001" customHeight="1">
      <c r="U187" s="118"/>
      <c r="V187" s="118"/>
      <c r="W187" s="118"/>
      <c r="X187" s="118"/>
      <c r="Y187" s="118"/>
      <c r="Z187" s="118"/>
      <c r="AA187" s="118"/>
      <c r="AB187" s="118"/>
      <c r="AC187" s="118"/>
      <c r="AD187" s="118"/>
      <c r="AE187" s="118"/>
      <c r="AF187" s="118"/>
      <c r="AG187" s="118"/>
    </row>
    <row r="188" spans="21:33" ht="20.100000000000001" customHeight="1">
      <c r="U188" s="118"/>
      <c r="V188" s="118"/>
      <c r="W188" s="118"/>
      <c r="X188" s="118"/>
      <c r="Y188" s="118"/>
      <c r="Z188" s="118"/>
      <c r="AA188" s="118"/>
      <c r="AB188" s="118"/>
      <c r="AC188" s="118"/>
      <c r="AD188" s="118"/>
      <c r="AE188" s="118"/>
      <c r="AF188" s="118"/>
      <c r="AG188" s="118"/>
    </row>
    <row r="189" spans="21:33" ht="20.100000000000001" customHeight="1">
      <c r="U189" s="118"/>
      <c r="V189" s="118"/>
      <c r="W189" s="118"/>
      <c r="X189" s="118"/>
      <c r="Y189" s="118"/>
      <c r="Z189" s="118"/>
      <c r="AA189" s="118"/>
      <c r="AB189" s="118"/>
      <c r="AC189" s="118"/>
      <c r="AD189" s="118"/>
      <c r="AE189" s="118"/>
      <c r="AF189" s="118"/>
      <c r="AG189" s="118"/>
    </row>
    <row r="190" spans="21:33" ht="20.100000000000001" customHeight="1">
      <c r="U190" s="118"/>
      <c r="V190" s="118"/>
      <c r="W190" s="118"/>
      <c r="X190" s="118"/>
      <c r="Y190" s="118"/>
      <c r="Z190" s="118"/>
      <c r="AA190" s="118"/>
      <c r="AB190" s="118"/>
      <c r="AC190" s="118"/>
      <c r="AD190" s="118"/>
      <c r="AE190" s="118"/>
      <c r="AF190" s="118"/>
      <c r="AG190" s="118"/>
    </row>
    <row r="191" spans="21:33" ht="20.100000000000001" customHeight="1">
      <c r="U191" s="118"/>
      <c r="V191" s="118"/>
      <c r="W191" s="118"/>
      <c r="X191" s="118"/>
      <c r="Y191" s="118"/>
      <c r="Z191" s="118"/>
      <c r="AA191" s="118"/>
      <c r="AB191" s="118"/>
      <c r="AC191" s="118"/>
      <c r="AD191" s="118"/>
      <c r="AE191" s="118"/>
      <c r="AF191" s="118"/>
      <c r="AG191" s="118"/>
    </row>
    <row r="192" spans="21:33" ht="20.100000000000001" customHeight="1">
      <c r="U192" s="118"/>
      <c r="V192" s="118"/>
      <c r="W192" s="118"/>
      <c r="X192" s="118"/>
      <c r="Y192" s="118"/>
      <c r="Z192" s="118"/>
      <c r="AA192" s="118"/>
      <c r="AB192" s="118"/>
      <c r="AC192" s="118"/>
      <c r="AD192" s="118"/>
      <c r="AE192" s="118"/>
      <c r="AF192" s="118"/>
      <c r="AG192" s="118"/>
    </row>
    <row r="193" spans="21:33" ht="20.100000000000001" customHeight="1">
      <c r="U193" s="118"/>
      <c r="V193" s="118"/>
      <c r="W193" s="118"/>
      <c r="X193" s="118"/>
      <c r="Y193" s="118"/>
      <c r="Z193" s="118"/>
      <c r="AA193" s="118"/>
      <c r="AB193" s="118"/>
      <c r="AC193" s="118"/>
      <c r="AD193" s="118"/>
      <c r="AE193" s="118"/>
      <c r="AF193" s="118"/>
      <c r="AG193" s="118"/>
    </row>
    <row r="194" spans="21:33" ht="20.100000000000001" customHeight="1">
      <c r="U194" s="118"/>
      <c r="V194" s="118"/>
      <c r="W194" s="118"/>
      <c r="X194" s="118"/>
      <c r="Y194" s="118"/>
      <c r="Z194" s="118"/>
      <c r="AA194" s="118"/>
      <c r="AB194" s="118"/>
      <c r="AC194" s="118"/>
      <c r="AD194" s="118"/>
      <c r="AE194" s="118"/>
      <c r="AF194" s="118"/>
      <c r="AG194" s="118"/>
    </row>
    <row r="195" spans="21:33" ht="20.100000000000001" customHeight="1">
      <c r="U195" s="118"/>
      <c r="V195" s="118"/>
      <c r="W195" s="118"/>
      <c r="X195" s="118"/>
      <c r="Y195" s="118"/>
      <c r="Z195" s="118"/>
      <c r="AA195" s="118"/>
      <c r="AB195" s="118"/>
      <c r="AC195" s="118"/>
      <c r="AD195" s="118"/>
      <c r="AE195" s="118"/>
      <c r="AF195" s="118"/>
      <c r="AG195" s="118"/>
    </row>
    <row r="196" spans="21:33" ht="20.100000000000001" customHeight="1">
      <c r="U196" s="118"/>
      <c r="V196" s="118"/>
      <c r="W196" s="118"/>
      <c r="X196" s="118"/>
      <c r="Y196" s="118"/>
      <c r="Z196" s="118"/>
      <c r="AA196" s="118"/>
      <c r="AB196" s="118"/>
      <c r="AC196" s="118"/>
      <c r="AD196" s="118"/>
      <c r="AE196" s="118"/>
      <c r="AF196" s="118"/>
      <c r="AG196" s="118"/>
    </row>
    <row r="197" spans="21:33" ht="20.100000000000001" customHeight="1">
      <c r="U197" s="118"/>
      <c r="V197" s="118"/>
      <c r="W197" s="118"/>
      <c r="X197" s="118"/>
      <c r="Y197" s="118"/>
      <c r="Z197" s="118"/>
      <c r="AA197" s="118"/>
      <c r="AB197" s="118"/>
      <c r="AC197" s="118"/>
      <c r="AD197" s="118"/>
      <c r="AE197" s="118"/>
      <c r="AF197" s="118"/>
      <c r="AG197" s="118"/>
    </row>
    <row r="198" spans="21:33" ht="20.100000000000001" customHeight="1">
      <c r="U198" s="118"/>
      <c r="V198" s="118"/>
      <c r="W198" s="118"/>
      <c r="X198" s="118"/>
      <c r="Y198" s="118"/>
      <c r="Z198" s="118"/>
      <c r="AA198" s="118"/>
      <c r="AB198" s="118"/>
      <c r="AC198" s="118"/>
      <c r="AD198" s="118"/>
      <c r="AE198" s="118"/>
      <c r="AF198" s="118"/>
      <c r="AG198" s="118"/>
    </row>
    <row r="199" spans="21:33" ht="20.100000000000001" customHeight="1">
      <c r="U199" s="118"/>
      <c r="V199" s="118"/>
      <c r="W199" s="118"/>
      <c r="X199" s="118"/>
      <c r="Y199" s="118"/>
      <c r="Z199" s="118"/>
      <c r="AA199" s="118"/>
      <c r="AB199" s="118"/>
      <c r="AC199" s="118"/>
      <c r="AD199" s="118"/>
      <c r="AE199" s="118"/>
      <c r="AF199" s="118"/>
      <c r="AG199" s="118"/>
    </row>
    <row r="200" spans="21:33" ht="20.100000000000001" customHeight="1">
      <c r="U200" s="118"/>
      <c r="V200" s="118"/>
      <c r="W200" s="118"/>
      <c r="X200" s="118"/>
      <c r="Y200" s="118"/>
      <c r="Z200" s="118"/>
      <c r="AA200" s="118"/>
      <c r="AB200" s="118"/>
      <c r="AC200" s="118"/>
      <c r="AD200" s="118"/>
      <c r="AE200" s="118"/>
      <c r="AF200" s="118"/>
      <c r="AG200" s="118"/>
    </row>
    <row r="201" spans="21:33" ht="20.100000000000001" customHeight="1">
      <c r="U201" s="118"/>
      <c r="V201" s="118"/>
      <c r="W201" s="118"/>
      <c r="X201" s="118"/>
      <c r="Y201" s="118"/>
      <c r="Z201" s="118"/>
      <c r="AA201" s="118"/>
      <c r="AB201" s="118"/>
      <c r="AC201" s="118"/>
      <c r="AD201" s="118"/>
      <c r="AE201" s="118"/>
      <c r="AF201" s="118"/>
      <c r="AG201" s="118"/>
    </row>
    <row r="202" spans="21:33" ht="20.100000000000001" customHeight="1">
      <c r="U202" s="118"/>
      <c r="V202" s="118"/>
      <c r="W202" s="118"/>
      <c r="X202" s="118"/>
      <c r="Y202" s="118"/>
      <c r="Z202" s="118"/>
      <c r="AA202" s="118"/>
      <c r="AB202" s="118"/>
      <c r="AC202" s="118"/>
      <c r="AD202" s="118"/>
      <c r="AE202" s="118"/>
      <c r="AF202" s="118"/>
      <c r="AG202" s="118"/>
    </row>
    <row r="203" spans="21:33" ht="20.100000000000001" customHeight="1">
      <c r="U203" s="118"/>
      <c r="V203" s="118"/>
      <c r="W203" s="118"/>
      <c r="X203" s="118"/>
      <c r="Y203" s="118"/>
      <c r="Z203" s="118"/>
      <c r="AA203" s="118"/>
      <c r="AB203" s="118"/>
      <c r="AC203" s="118"/>
      <c r="AD203" s="118"/>
      <c r="AE203" s="118"/>
      <c r="AF203" s="118"/>
      <c r="AG203" s="118"/>
    </row>
    <row r="204" spans="21:33" ht="20.100000000000001" customHeight="1">
      <c r="U204" s="118"/>
      <c r="V204" s="118"/>
      <c r="W204" s="118"/>
      <c r="X204" s="118"/>
      <c r="Y204" s="118"/>
      <c r="Z204" s="118"/>
      <c r="AA204" s="118"/>
      <c r="AB204" s="118"/>
      <c r="AC204" s="118"/>
      <c r="AD204" s="118"/>
      <c r="AE204" s="118"/>
      <c r="AF204" s="118"/>
      <c r="AG204" s="118"/>
    </row>
    <row r="205" spans="21:33" ht="20.100000000000001" customHeight="1">
      <c r="U205" s="118"/>
      <c r="V205" s="118"/>
      <c r="W205" s="118"/>
      <c r="X205" s="118"/>
      <c r="Y205" s="118"/>
      <c r="Z205" s="118"/>
      <c r="AA205" s="118"/>
      <c r="AB205" s="118"/>
      <c r="AC205" s="118"/>
      <c r="AD205" s="118"/>
      <c r="AE205" s="118"/>
      <c r="AF205" s="118"/>
      <c r="AG205" s="118"/>
    </row>
    <row r="206" spans="21:33" ht="20.100000000000001" customHeight="1">
      <c r="U206" s="118"/>
      <c r="V206" s="118"/>
      <c r="W206" s="118"/>
      <c r="X206" s="118"/>
      <c r="Y206" s="118"/>
      <c r="Z206" s="118"/>
      <c r="AA206" s="118"/>
      <c r="AB206" s="118"/>
      <c r="AC206" s="118"/>
      <c r="AD206" s="118"/>
      <c r="AE206" s="118"/>
      <c r="AF206" s="118"/>
      <c r="AG206" s="118"/>
    </row>
    <row r="207" spans="21:33" ht="20.100000000000001" customHeight="1">
      <c r="U207" s="118"/>
      <c r="V207" s="118"/>
      <c r="W207" s="118"/>
      <c r="X207" s="118"/>
      <c r="Y207" s="118"/>
      <c r="Z207" s="118"/>
      <c r="AA207" s="118"/>
      <c r="AB207" s="118"/>
      <c r="AC207" s="118"/>
      <c r="AD207" s="118"/>
      <c r="AE207" s="118"/>
      <c r="AF207" s="118"/>
      <c r="AG207" s="118"/>
    </row>
    <row r="208" spans="21:33" ht="20.100000000000001" customHeight="1">
      <c r="U208" s="118"/>
      <c r="V208" s="118"/>
      <c r="W208" s="118"/>
      <c r="X208" s="118"/>
      <c r="Y208" s="118"/>
      <c r="Z208" s="118"/>
      <c r="AA208" s="118"/>
      <c r="AB208" s="118"/>
      <c r="AC208" s="118"/>
      <c r="AD208" s="118"/>
      <c r="AE208" s="118"/>
      <c r="AF208" s="118"/>
      <c r="AG208" s="118"/>
    </row>
    <row r="209" spans="21:33" ht="20.100000000000001" customHeight="1">
      <c r="U209" s="118"/>
      <c r="V209" s="118"/>
      <c r="W209" s="118"/>
      <c r="X209" s="118"/>
      <c r="Y209" s="118"/>
      <c r="Z209" s="118"/>
      <c r="AA209" s="118"/>
      <c r="AB209" s="118"/>
      <c r="AC209" s="118"/>
      <c r="AD209" s="118"/>
      <c r="AE209" s="118"/>
      <c r="AF209" s="118"/>
      <c r="AG209" s="118"/>
    </row>
    <row r="210" spans="21:33" ht="20.100000000000001" customHeight="1">
      <c r="U210" s="118"/>
      <c r="V210" s="118"/>
      <c r="W210" s="118"/>
      <c r="X210" s="118"/>
      <c r="Y210" s="118"/>
      <c r="Z210" s="118"/>
      <c r="AA210" s="118"/>
      <c r="AB210" s="118"/>
      <c r="AC210" s="118"/>
      <c r="AD210" s="118"/>
      <c r="AE210" s="118"/>
      <c r="AF210" s="118"/>
      <c r="AG210" s="118"/>
    </row>
    <row r="211" spans="21:33" ht="20.100000000000001" customHeight="1">
      <c r="U211" s="118"/>
      <c r="V211" s="118"/>
      <c r="W211" s="118"/>
      <c r="X211" s="118"/>
      <c r="Y211" s="118"/>
      <c r="Z211" s="118"/>
      <c r="AA211" s="118"/>
      <c r="AB211" s="118"/>
      <c r="AC211" s="118"/>
      <c r="AD211" s="118"/>
      <c r="AE211" s="118"/>
      <c r="AF211" s="118"/>
      <c r="AG211" s="118"/>
    </row>
    <row r="212" spans="21:33" ht="20.100000000000001" customHeight="1">
      <c r="U212" s="118"/>
      <c r="V212" s="118"/>
      <c r="W212" s="118"/>
      <c r="X212" s="118"/>
      <c r="Y212" s="118"/>
      <c r="Z212" s="118"/>
      <c r="AA212" s="118"/>
      <c r="AB212" s="118"/>
      <c r="AC212" s="118"/>
      <c r="AD212" s="118"/>
      <c r="AE212" s="118"/>
      <c r="AF212" s="118"/>
      <c r="AG212" s="118"/>
    </row>
    <row r="213" spans="21:33" ht="20.100000000000001" customHeight="1">
      <c r="U213" s="118"/>
      <c r="V213" s="118"/>
      <c r="W213" s="118"/>
      <c r="X213" s="118"/>
      <c r="Y213" s="118"/>
      <c r="Z213" s="118"/>
      <c r="AA213" s="118"/>
      <c r="AB213" s="118"/>
      <c r="AC213" s="118"/>
      <c r="AD213" s="118"/>
      <c r="AE213" s="118"/>
      <c r="AF213" s="118"/>
      <c r="AG213" s="118"/>
    </row>
    <row r="214" spans="21:33" ht="20.100000000000001" customHeight="1">
      <c r="U214" s="118"/>
      <c r="V214" s="118"/>
      <c r="W214" s="118"/>
      <c r="X214" s="118"/>
      <c r="Y214" s="118"/>
      <c r="Z214" s="118"/>
      <c r="AA214" s="118"/>
      <c r="AB214" s="118"/>
      <c r="AC214" s="118"/>
      <c r="AD214" s="118"/>
      <c r="AE214" s="118"/>
      <c r="AF214" s="118"/>
      <c r="AG214" s="118"/>
    </row>
    <row r="215" spans="21:33" ht="20.100000000000001" customHeight="1">
      <c r="U215" s="118"/>
      <c r="V215" s="118"/>
      <c r="W215" s="118"/>
      <c r="X215" s="118"/>
      <c r="Y215" s="118"/>
      <c r="Z215" s="118"/>
      <c r="AA215" s="118"/>
      <c r="AB215" s="118"/>
      <c r="AC215" s="118"/>
      <c r="AD215" s="118"/>
      <c r="AE215" s="118"/>
      <c r="AF215" s="118"/>
      <c r="AG215" s="118"/>
    </row>
    <row r="216" spans="21:33" ht="20.100000000000001" customHeight="1">
      <c r="U216" s="118"/>
      <c r="V216" s="118"/>
      <c r="W216" s="118"/>
      <c r="X216" s="118"/>
      <c r="Y216" s="118"/>
      <c r="Z216" s="118"/>
      <c r="AA216" s="118"/>
      <c r="AB216" s="118"/>
      <c r="AC216" s="118"/>
      <c r="AD216" s="118"/>
      <c r="AE216" s="118"/>
      <c r="AF216" s="118"/>
      <c r="AG216" s="118"/>
    </row>
    <row r="217" spans="21:33" ht="20.100000000000001" customHeight="1">
      <c r="U217" s="118"/>
      <c r="V217" s="118"/>
      <c r="W217" s="118"/>
      <c r="X217" s="118"/>
      <c r="Y217" s="118"/>
      <c r="Z217" s="118"/>
      <c r="AA217" s="118"/>
      <c r="AB217" s="118"/>
      <c r="AC217" s="118"/>
      <c r="AD217" s="118"/>
      <c r="AE217" s="118"/>
      <c r="AF217" s="118"/>
      <c r="AG217" s="118"/>
    </row>
    <row r="218" spans="21:33" ht="20.100000000000001" customHeight="1">
      <c r="U218" s="118"/>
      <c r="V218" s="118"/>
      <c r="W218" s="118"/>
      <c r="X218" s="118"/>
      <c r="Y218" s="118"/>
      <c r="Z218" s="118"/>
      <c r="AA218" s="118"/>
      <c r="AB218" s="118"/>
      <c r="AC218" s="118"/>
      <c r="AD218" s="118"/>
      <c r="AE218" s="118"/>
      <c r="AF218" s="118"/>
      <c r="AG218" s="118"/>
    </row>
    <row r="219" spans="21:33" ht="20.100000000000001" customHeight="1">
      <c r="U219" s="118"/>
      <c r="V219" s="118"/>
      <c r="W219" s="118"/>
      <c r="X219" s="118"/>
      <c r="Y219" s="118"/>
      <c r="Z219" s="118"/>
      <c r="AA219" s="118"/>
      <c r="AB219" s="118"/>
      <c r="AC219" s="118"/>
      <c r="AD219" s="118"/>
      <c r="AE219" s="118"/>
      <c r="AF219" s="118"/>
      <c r="AG219" s="118"/>
    </row>
    <row r="220" spans="21:33" ht="20.100000000000001" customHeight="1">
      <c r="U220" s="118"/>
      <c r="V220" s="118"/>
      <c r="W220" s="118"/>
      <c r="X220" s="118"/>
      <c r="Y220" s="118"/>
      <c r="Z220" s="118"/>
      <c r="AA220" s="118"/>
      <c r="AB220" s="118"/>
      <c r="AC220" s="118"/>
      <c r="AD220" s="118"/>
      <c r="AE220" s="118"/>
      <c r="AF220" s="118"/>
      <c r="AG220" s="118"/>
    </row>
    <row r="221" spans="21:33" ht="20.100000000000001" customHeight="1">
      <c r="U221" s="118"/>
      <c r="V221" s="118"/>
      <c r="W221" s="118"/>
      <c r="X221" s="118"/>
      <c r="Y221" s="118"/>
      <c r="Z221" s="118"/>
      <c r="AA221" s="118"/>
      <c r="AB221" s="118"/>
      <c r="AC221" s="118"/>
      <c r="AD221" s="118"/>
      <c r="AE221" s="118"/>
      <c r="AF221" s="118"/>
      <c r="AG221" s="118"/>
    </row>
    <row r="222" spans="21:33" ht="20.100000000000001" customHeight="1">
      <c r="U222" s="118"/>
      <c r="V222" s="118"/>
      <c r="W222" s="118"/>
      <c r="X222" s="118"/>
      <c r="Y222" s="118"/>
      <c r="Z222" s="118"/>
      <c r="AA222" s="118"/>
      <c r="AB222" s="118"/>
      <c r="AC222" s="118"/>
      <c r="AD222" s="118"/>
      <c r="AE222" s="118"/>
      <c r="AF222" s="118"/>
      <c r="AG222" s="118"/>
    </row>
    <row r="223" spans="21:33" ht="20.100000000000001" customHeight="1">
      <c r="U223" s="118"/>
      <c r="V223" s="118"/>
      <c r="W223" s="118"/>
      <c r="X223" s="118"/>
      <c r="Y223" s="118"/>
      <c r="Z223" s="118"/>
      <c r="AA223" s="118"/>
      <c r="AB223" s="118"/>
      <c r="AC223" s="118"/>
      <c r="AD223" s="118"/>
      <c r="AE223" s="118"/>
      <c r="AF223" s="118"/>
      <c r="AG223" s="118"/>
    </row>
    <row r="224" spans="21:33" ht="20.100000000000001" customHeight="1">
      <c r="U224" s="118"/>
      <c r="V224" s="118"/>
      <c r="W224" s="118"/>
      <c r="X224" s="118"/>
      <c r="Y224" s="118"/>
      <c r="Z224" s="118"/>
      <c r="AA224" s="118"/>
      <c r="AB224" s="118"/>
      <c r="AC224" s="118"/>
      <c r="AD224" s="118"/>
      <c r="AE224" s="118"/>
      <c r="AF224" s="118"/>
      <c r="AG224" s="118"/>
    </row>
    <row r="225" spans="21:33" ht="20.100000000000001" customHeight="1">
      <c r="U225" s="118"/>
      <c r="V225" s="118"/>
      <c r="W225" s="118"/>
      <c r="X225" s="118"/>
      <c r="Y225" s="118"/>
      <c r="Z225" s="118"/>
      <c r="AA225" s="118"/>
      <c r="AB225" s="118"/>
      <c r="AC225" s="118"/>
      <c r="AD225" s="118"/>
      <c r="AE225" s="118"/>
      <c r="AF225" s="118"/>
      <c r="AG225" s="118"/>
    </row>
    <row r="226" spans="21:33" ht="20.100000000000001" customHeight="1">
      <c r="U226" s="118"/>
      <c r="V226" s="118"/>
      <c r="W226" s="118"/>
      <c r="X226" s="118"/>
      <c r="Y226" s="118"/>
      <c r="Z226" s="118"/>
      <c r="AA226" s="118"/>
      <c r="AB226" s="118"/>
      <c r="AC226" s="118"/>
      <c r="AD226" s="118"/>
      <c r="AE226" s="118"/>
      <c r="AF226" s="118"/>
      <c r="AG226" s="118"/>
    </row>
    <row r="227" spans="21:33" ht="20.100000000000001" customHeight="1">
      <c r="U227" s="118"/>
      <c r="V227" s="118"/>
      <c r="W227" s="118"/>
      <c r="X227" s="118"/>
      <c r="Y227" s="118"/>
      <c r="Z227" s="118"/>
      <c r="AA227" s="118"/>
      <c r="AB227" s="118"/>
      <c r="AC227" s="118"/>
      <c r="AD227" s="118"/>
      <c r="AE227" s="118"/>
      <c r="AF227" s="118"/>
      <c r="AG227" s="118"/>
    </row>
    <row r="228" spans="21:33" ht="20.100000000000001" customHeight="1">
      <c r="U228" s="118"/>
      <c r="V228" s="118"/>
      <c r="W228" s="118"/>
      <c r="X228" s="118"/>
      <c r="Y228" s="118"/>
      <c r="Z228" s="118"/>
      <c r="AA228" s="118"/>
      <c r="AB228" s="118"/>
      <c r="AC228" s="118"/>
      <c r="AD228" s="118"/>
      <c r="AE228" s="118"/>
      <c r="AF228" s="118"/>
      <c r="AG228" s="118"/>
    </row>
    <row r="229" spans="21:33" ht="20.100000000000001" customHeight="1">
      <c r="U229" s="118"/>
      <c r="V229" s="118"/>
      <c r="W229" s="118"/>
      <c r="X229" s="118"/>
      <c r="Y229" s="118"/>
      <c r="Z229" s="118"/>
      <c r="AA229" s="118"/>
      <c r="AB229" s="118"/>
      <c r="AC229" s="118"/>
      <c r="AD229" s="118"/>
      <c r="AE229" s="118"/>
      <c r="AF229" s="118"/>
      <c r="AG229" s="118"/>
    </row>
    <row r="230" spans="21:33" ht="20.100000000000001" customHeight="1">
      <c r="U230" s="118"/>
      <c r="V230" s="118"/>
      <c r="W230" s="118"/>
      <c r="X230" s="118"/>
      <c r="Y230" s="118"/>
      <c r="Z230" s="118"/>
      <c r="AA230" s="118"/>
      <c r="AB230" s="118"/>
      <c r="AC230" s="118"/>
      <c r="AD230" s="118"/>
      <c r="AE230" s="118"/>
      <c r="AF230" s="118"/>
      <c r="AG230" s="118"/>
    </row>
    <row r="231" spans="21:33" ht="20.100000000000001" customHeight="1">
      <c r="U231" s="118"/>
      <c r="V231" s="118"/>
      <c r="W231" s="118"/>
      <c r="X231" s="118"/>
      <c r="Y231" s="118"/>
      <c r="Z231" s="118"/>
      <c r="AA231" s="118"/>
      <c r="AB231" s="118"/>
      <c r="AC231" s="118"/>
      <c r="AD231" s="118"/>
      <c r="AE231" s="118"/>
      <c r="AF231" s="118"/>
      <c r="AG231" s="118"/>
    </row>
    <row r="232" spans="21:33" ht="20.100000000000001" customHeight="1">
      <c r="U232" s="118"/>
      <c r="V232" s="118"/>
      <c r="W232" s="118"/>
      <c r="X232" s="118"/>
      <c r="Y232" s="118"/>
      <c r="Z232" s="118"/>
      <c r="AA232" s="118"/>
      <c r="AB232" s="118"/>
      <c r="AC232" s="118"/>
      <c r="AD232" s="118"/>
      <c r="AE232" s="118"/>
      <c r="AF232" s="118"/>
      <c r="AG232" s="118"/>
    </row>
    <row r="233" spans="21:33" ht="20.100000000000001" customHeight="1">
      <c r="U233" s="118"/>
      <c r="V233" s="118"/>
      <c r="W233" s="118"/>
      <c r="X233" s="118"/>
      <c r="Y233" s="118"/>
      <c r="Z233" s="118"/>
      <c r="AA233" s="118"/>
      <c r="AB233" s="118"/>
      <c r="AC233" s="118"/>
      <c r="AD233" s="118"/>
      <c r="AE233" s="118"/>
      <c r="AF233" s="118"/>
      <c r="AG233" s="118"/>
    </row>
    <row r="234" spans="21:33" ht="20.100000000000001" customHeight="1">
      <c r="U234" s="118"/>
      <c r="V234" s="118"/>
      <c r="W234" s="118"/>
      <c r="X234" s="118"/>
      <c r="Y234" s="118"/>
      <c r="Z234" s="118"/>
      <c r="AA234" s="118"/>
      <c r="AB234" s="118"/>
      <c r="AC234" s="118"/>
      <c r="AD234" s="118"/>
      <c r="AE234" s="118"/>
      <c r="AF234" s="118"/>
      <c r="AG234" s="118"/>
    </row>
    <row r="235" spans="21:33" ht="20.100000000000001" customHeight="1">
      <c r="U235" s="118"/>
      <c r="V235" s="118"/>
      <c r="W235" s="118"/>
      <c r="X235" s="118"/>
      <c r="Y235" s="118"/>
      <c r="Z235" s="118"/>
      <c r="AA235" s="118"/>
      <c r="AB235" s="118"/>
      <c r="AC235" s="118"/>
      <c r="AD235" s="118"/>
      <c r="AE235" s="118"/>
      <c r="AF235" s="118"/>
      <c r="AG235" s="118"/>
    </row>
    <row r="236" spans="21:33" ht="20.100000000000001" customHeight="1">
      <c r="U236" s="118"/>
      <c r="V236" s="118"/>
      <c r="W236" s="118"/>
      <c r="X236" s="118"/>
      <c r="Y236" s="118"/>
      <c r="Z236" s="118"/>
      <c r="AA236" s="118"/>
      <c r="AB236" s="118"/>
      <c r="AC236" s="118"/>
      <c r="AD236" s="118"/>
      <c r="AE236" s="118"/>
      <c r="AF236" s="118"/>
      <c r="AG236" s="118"/>
    </row>
    <row r="237" spans="21:33" ht="20.100000000000001" customHeight="1">
      <c r="U237" s="118"/>
      <c r="V237" s="118"/>
      <c r="W237" s="118"/>
      <c r="X237" s="118"/>
      <c r="Y237" s="118"/>
      <c r="Z237" s="118"/>
      <c r="AA237" s="118"/>
      <c r="AB237" s="118"/>
      <c r="AC237" s="118"/>
      <c r="AD237" s="118"/>
      <c r="AE237" s="118"/>
      <c r="AF237" s="118"/>
      <c r="AG237" s="118"/>
    </row>
    <row r="238" spans="21:33" ht="20.100000000000001" customHeight="1">
      <c r="U238" s="118"/>
      <c r="V238" s="118"/>
      <c r="W238" s="118"/>
      <c r="X238" s="118"/>
      <c r="Y238" s="118"/>
      <c r="Z238" s="118"/>
      <c r="AA238" s="118"/>
      <c r="AB238" s="118"/>
      <c r="AC238" s="118"/>
      <c r="AD238" s="118"/>
      <c r="AE238" s="118"/>
      <c r="AF238" s="118"/>
      <c r="AG238" s="118"/>
    </row>
    <row r="239" spans="21:33" ht="20.100000000000001" customHeight="1">
      <c r="U239" s="118"/>
      <c r="V239" s="118"/>
      <c r="W239" s="118"/>
      <c r="X239" s="118"/>
      <c r="Y239" s="118"/>
      <c r="Z239" s="118"/>
      <c r="AA239" s="118"/>
      <c r="AB239" s="118"/>
      <c r="AC239" s="118"/>
      <c r="AD239" s="118"/>
      <c r="AE239" s="118"/>
      <c r="AF239" s="118"/>
      <c r="AG239" s="118"/>
    </row>
    <row r="240" spans="21:33" ht="20.100000000000001" customHeight="1">
      <c r="U240" s="118"/>
      <c r="V240" s="118"/>
      <c r="W240" s="118"/>
      <c r="X240" s="118"/>
      <c r="Y240" s="118"/>
      <c r="Z240" s="118"/>
      <c r="AA240" s="118"/>
      <c r="AB240" s="118"/>
      <c r="AC240" s="118"/>
      <c r="AD240" s="118"/>
      <c r="AE240" s="118"/>
      <c r="AF240" s="118"/>
      <c r="AG240" s="118"/>
    </row>
    <row r="241" spans="21:33" ht="20.100000000000001" customHeight="1">
      <c r="U241" s="118"/>
      <c r="V241" s="118"/>
      <c r="W241" s="118"/>
      <c r="X241" s="118"/>
      <c r="Y241" s="118"/>
      <c r="Z241" s="118"/>
      <c r="AA241" s="118"/>
      <c r="AB241" s="118"/>
      <c r="AC241" s="118"/>
      <c r="AD241" s="118"/>
      <c r="AE241" s="118"/>
      <c r="AF241" s="118"/>
      <c r="AG241" s="118"/>
    </row>
    <row r="242" spans="21:33" ht="20.100000000000001" customHeight="1">
      <c r="U242" s="118"/>
      <c r="V242" s="118"/>
      <c r="W242" s="118"/>
      <c r="X242" s="118"/>
      <c r="Y242" s="118"/>
      <c r="Z242" s="118"/>
      <c r="AA242" s="118"/>
      <c r="AB242" s="118"/>
      <c r="AC242" s="118"/>
      <c r="AD242" s="118"/>
      <c r="AE242" s="118"/>
      <c r="AF242" s="118"/>
      <c r="AG242" s="118"/>
    </row>
    <row r="243" spans="21:33" ht="20.100000000000001" customHeight="1">
      <c r="U243" s="118"/>
      <c r="V243" s="118"/>
      <c r="W243" s="118"/>
      <c r="X243" s="118"/>
      <c r="Y243" s="118"/>
      <c r="Z243" s="118"/>
      <c r="AA243" s="118"/>
      <c r="AB243" s="118"/>
      <c r="AC243" s="118"/>
      <c r="AD243" s="118"/>
      <c r="AE243" s="118"/>
      <c r="AF243" s="118"/>
      <c r="AG243" s="118"/>
    </row>
    <row r="244" spans="21:33" ht="20.100000000000001" customHeight="1">
      <c r="U244" s="118"/>
      <c r="V244" s="118"/>
      <c r="W244" s="118"/>
      <c r="X244" s="118"/>
      <c r="Y244" s="118"/>
      <c r="Z244" s="118"/>
      <c r="AA244" s="118"/>
      <c r="AB244" s="118"/>
      <c r="AC244" s="118"/>
      <c r="AD244" s="118"/>
      <c r="AE244" s="118"/>
      <c r="AF244" s="118"/>
      <c r="AG244" s="118"/>
    </row>
    <row r="245" spans="21:33" ht="20.100000000000001" customHeight="1">
      <c r="U245" s="118"/>
      <c r="V245" s="118"/>
      <c r="W245" s="118"/>
      <c r="X245" s="118"/>
      <c r="Y245" s="118"/>
      <c r="Z245" s="118"/>
      <c r="AA245" s="118"/>
      <c r="AB245" s="118"/>
      <c r="AC245" s="118"/>
      <c r="AD245" s="118"/>
      <c r="AE245" s="118"/>
      <c r="AF245" s="118"/>
      <c r="AG245" s="118"/>
    </row>
    <row r="246" spans="21:33" ht="20.100000000000001" customHeight="1">
      <c r="U246" s="118"/>
      <c r="V246" s="118"/>
      <c r="W246" s="118"/>
      <c r="X246" s="118"/>
      <c r="Y246" s="118"/>
      <c r="Z246" s="118"/>
      <c r="AA246" s="118"/>
      <c r="AB246" s="118"/>
      <c r="AC246" s="118"/>
      <c r="AD246" s="118"/>
      <c r="AE246" s="118"/>
      <c r="AF246" s="118"/>
      <c r="AG246" s="118"/>
    </row>
    <row r="247" spans="21:33" ht="20.100000000000001" customHeight="1">
      <c r="U247" s="118"/>
      <c r="V247" s="118"/>
      <c r="W247" s="118"/>
      <c r="X247" s="118"/>
      <c r="Y247" s="118"/>
      <c r="Z247" s="118"/>
      <c r="AA247" s="118"/>
      <c r="AB247" s="118"/>
      <c r="AC247" s="118"/>
      <c r="AD247" s="118"/>
      <c r="AE247" s="118"/>
      <c r="AF247" s="118"/>
      <c r="AG247" s="118"/>
    </row>
    <row r="248" spans="21:33" ht="20.100000000000001" customHeight="1">
      <c r="U248" s="118"/>
      <c r="V248" s="118"/>
      <c r="W248" s="118"/>
      <c r="X248" s="118"/>
      <c r="Y248" s="118"/>
      <c r="Z248" s="118"/>
      <c r="AA248" s="118"/>
      <c r="AB248" s="118"/>
      <c r="AC248" s="118"/>
      <c r="AD248" s="118"/>
      <c r="AE248" s="118"/>
      <c r="AF248" s="118"/>
      <c r="AG248" s="118"/>
    </row>
    <row r="249" spans="21:33" ht="20.100000000000001" customHeight="1">
      <c r="U249" s="118"/>
      <c r="V249" s="118"/>
      <c r="W249" s="118"/>
      <c r="X249" s="118"/>
      <c r="Y249" s="118"/>
      <c r="Z249" s="118"/>
      <c r="AA249" s="118"/>
      <c r="AB249" s="118"/>
      <c r="AC249" s="118"/>
      <c r="AD249" s="118"/>
      <c r="AE249" s="118"/>
      <c r="AF249" s="118"/>
      <c r="AG249" s="118"/>
    </row>
    <row r="250" spans="21:33" ht="20.100000000000001" customHeight="1">
      <c r="U250" s="118"/>
      <c r="V250" s="118"/>
      <c r="W250" s="118"/>
      <c r="X250" s="118"/>
      <c r="Y250" s="118"/>
      <c r="Z250" s="118"/>
      <c r="AA250" s="118"/>
      <c r="AB250" s="118"/>
      <c r="AC250" s="118"/>
      <c r="AD250" s="118"/>
      <c r="AE250" s="118"/>
      <c r="AF250" s="118"/>
      <c r="AG250" s="118"/>
    </row>
    <row r="251" spans="21:33" ht="20.100000000000001" customHeight="1">
      <c r="U251" s="118"/>
      <c r="V251" s="118"/>
      <c r="W251" s="118"/>
      <c r="X251" s="118"/>
      <c r="Y251" s="118"/>
      <c r="Z251" s="118"/>
      <c r="AA251" s="118"/>
      <c r="AB251" s="118"/>
      <c r="AC251" s="118"/>
      <c r="AD251" s="118"/>
      <c r="AE251" s="118"/>
      <c r="AF251" s="118"/>
      <c r="AG251" s="118"/>
    </row>
    <row r="252" spans="21:33" ht="20.100000000000001" customHeight="1">
      <c r="U252" s="118"/>
      <c r="V252" s="118"/>
      <c r="W252" s="118"/>
      <c r="X252" s="118"/>
      <c r="Y252" s="118"/>
      <c r="Z252" s="118"/>
      <c r="AA252" s="118"/>
      <c r="AB252" s="118"/>
      <c r="AC252" s="118"/>
      <c r="AD252" s="118"/>
      <c r="AE252" s="118"/>
      <c r="AF252" s="118"/>
      <c r="AG252" s="118"/>
    </row>
    <row r="253" spans="21:33" ht="20.100000000000001" customHeight="1">
      <c r="U253" s="118"/>
      <c r="V253" s="118"/>
      <c r="W253" s="118"/>
      <c r="X253" s="118"/>
      <c r="Y253" s="118"/>
      <c r="Z253" s="118"/>
      <c r="AA253" s="118"/>
      <c r="AB253" s="118"/>
      <c r="AC253" s="118"/>
      <c r="AD253" s="118"/>
      <c r="AE253" s="118"/>
      <c r="AF253" s="118"/>
      <c r="AG253" s="118"/>
    </row>
    <row r="254" spans="21:33" ht="20.100000000000001" customHeight="1">
      <c r="U254" s="118"/>
      <c r="V254" s="118"/>
      <c r="W254" s="118"/>
      <c r="X254" s="118"/>
      <c r="Y254" s="118"/>
      <c r="Z254" s="118"/>
      <c r="AA254" s="118"/>
      <c r="AB254" s="118"/>
      <c r="AC254" s="118"/>
      <c r="AD254" s="118"/>
      <c r="AE254" s="118"/>
      <c r="AF254" s="118"/>
      <c r="AG254" s="118"/>
    </row>
    <row r="255" spans="21:33" ht="20.100000000000001" customHeight="1">
      <c r="U255" s="118"/>
      <c r="V255" s="118"/>
      <c r="W255" s="118"/>
      <c r="X255" s="118"/>
      <c r="Y255" s="118"/>
      <c r="Z255" s="118"/>
      <c r="AA255" s="118"/>
      <c r="AB255" s="118"/>
      <c r="AC255" s="118"/>
      <c r="AD255" s="118"/>
      <c r="AE255" s="118"/>
      <c r="AF255" s="118"/>
      <c r="AG255" s="118"/>
    </row>
    <row r="256" spans="21:33" ht="20.100000000000001" customHeight="1">
      <c r="U256" s="118"/>
      <c r="V256" s="118"/>
      <c r="W256" s="118"/>
      <c r="X256" s="118"/>
      <c r="Y256" s="118"/>
      <c r="Z256" s="118"/>
      <c r="AA256" s="118"/>
      <c r="AB256" s="118"/>
      <c r="AC256" s="118"/>
      <c r="AD256" s="118"/>
      <c r="AE256" s="118"/>
      <c r="AF256" s="118"/>
      <c r="AG256" s="118"/>
    </row>
    <row r="257" spans="21:33" ht="20.100000000000001" customHeight="1">
      <c r="U257" s="118"/>
      <c r="V257" s="118"/>
      <c r="W257" s="118"/>
      <c r="X257" s="118"/>
      <c r="Y257" s="118"/>
      <c r="Z257" s="118"/>
      <c r="AA257" s="118"/>
      <c r="AB257" s="118"/>
      <c r="AC257" s="118"/>
      <c r="AD257" s="118"/>
      <c r="AE257" s="118"/>
      <c r="AF257" s="118"/>
      <c r="AG257" s="118"/>
    </row>
    <row r="258" spans="21:33" ht="20.100000000000001" customHeight="1">
      <c r="U258" s="118"/>
      <c r="V258" s="118"/>
      <c r="W258" s="118"/>
      <c r="X258" s="118"/>
      <c r="Y258" s="118"/>
      <c r="Z258" s="118"/>
      <c r="AA258" s="118"/>
      <c r="AB258" s="118"/>
      <c r="AC258" s="118"/>
      <c r="AD258" s="118"/>
      <c r="AE258" s="118"/>
      <c r="AF258" s="118"/>
      <c r="AG258" s="118"/>
    </row>
    <row r="259" spans="21:33" ht="20.100000000000001" customHeight="1">
      <c r="U259" s="118"/>
      <c r="V259" s="118"/>
      <c r="W259" s="118"/>
      <c r="X259" s="118"/>
      <c r="Y259" s="118"/>
      <c r="Z259" s="118"/>
      <c r="AA259" s="118"/>
      <c r="AB259" s="118"/>
      <c r="AC259" s="118"/>
      <c r="AD259" s="118"/>
      <c r="AE259" s="118"/>
      <c r="AF259" s="118"/>
      <c r="AG259" s="118"/>
    </row>
    <row r="260" spans="21:33" ht="20.100000000000001" customHeight="1">
      <c r="U260" s="118"/>
      <c r="V260" s="118"/>
      <c r="W260" s="118"/>
      <c r="X260" s="118"/>
      <c r="Y260" s="118"/>
      <c r="Z260" s="118"/>
      <c r="AA260" s="118"/>
      <c r="AB260" s="118"/>
      <c r="AC260" s="118"/>
      <c r="AD260" s="118"/>
      <c r="AE260" s="118"/>
      <c r="AF260" s="118"/>
      <c r="AG260" s="118"/>
    </row>
    <row r="261" spans="21:33" ht="20.100000000000001" customHeight="1">
      <c r="U261" s="118"/>
      <c r="V261" s="118"/>
      <c r="W261" s="118"/>
      <c r="X261" s="118"/>
      <c r="Y261" s="118"/>
      <c r="Z261" s="118"/>
      <c r="AA261" s="118"/>
      <c r="AB261" s="118"/>
      <c r="AC261" s="118"/>
      <c r="AD261" s="118"/>
      <c r="AE261" s="118"/>
      <c r="AF261" s="118"/>
      <c r="AG261" s="118"/>
    </row>
    <row r="262" spans="21:33" ht="20.100000000000001" customHeight="1">
      <c r="U262" s="118"/>
      <c r="V262" s="118"/>
      <c r="W262" s="118"/>
      <c r="X262" s="118"/>
      <c r="Y262" s="118"/>
      <c r="Z262" s="118"/>
      <c r="AA262" s="118"/>
      <c r="AB262" s="118"/>
      <c r="AC262" s="118"/>
      <c r="AD262" s="118"/>
      <c r="AE262" s="118"/>
      <c r="AF262" s="118"/>
      <c r="AG262" s="118"/>
    </row>
    <row r="263" spans="21:33" ht="20.100000000000001" customHeight="1">
      <c r="U263" s="118"/>
      <c r="V263" s="118"/>
      <c r="W263" s="118"/>
      <c r="X263" s="118"/>
      <c r="Y263" s="118"/>
      <c r="Z263" s="118"/>
      <c r="AA263" s="118"/>
      <c r="AB263" s="118"/>
      <c r="AC263" s="118"/>
      <c r="AD263" s="118"/>
      <c r="AE263" s="118"/>
      <c r="AF263" s="118"/>
      <c r="AG263" s="118"/>
    </row>
    <row r="264" spans="21:33" ht="20.100000000000001" customHeight="1">
      <c r="U264" s="118"/>
      <c r="V264" s="118"/>
      <c r="W264" s="118"/>
      <c r="X264" s="118"/>
      <c r="Y264" s="118"/>
      <c r="Z264" s="118"/>
      <c r="AA264" s="118"/>
      <c r="AB264" s="118"/>
      <c r="AC264" s="118"/>
      <c r="AD264" s="118"/>
      <c r="AE264" s="118"/>
      <c r="AF264" s="118"/>
      <c r="AG264" s="118"/>
    </row>
    <row r="265" spans="21:33" ht="20.100000000000001" customHeight="1">
      <c r="U265" s="118"/>
      <c r="V265" s="118"/>
      <c r="W265" s="118"/>
      <c r="X265" s="118"/>
      <c r="Y265" s="118"/>
      <c r="Z265" s="118"/>
      <c r="AA265" s="118"/>
      <c r="AB265" s="118"/>
      <c r="AC265" s="118"/>
      <c r="AD265" s="118"/>
      <c r="AE265" s="118"/>
      <c r="AF265" s="118"/>
      <c r="AG265" s="118"/>
    </row>
    <row r="266" spans="21:33" ht="20.100000000000001" customHeight="1">
      <c r="U266" s="118"/>
      <c r="V266" s="118"/>
      <c r="W266" s="118"/>
      <c r="X266" s="118"/>
      <c r="Y266" s="118"/>
      <c r="Z266" s="118"/>
      <c r="AA266" s="118"/>
      <c r="AB266" s="118"/>
      <c r="AC266" s="118"/>
      <c r="AD266" s="118"/>
      <c r="AE266" s="118"/>
      <c r="AF266" s="118"/>
      <c r="AG266" s="118"/>
    </row>
    <row r="267" spans="21:33" ht="20.100000000000001" customHeight="1">
      <c r="U267" s="118"/>
      <c r="V267" s="118"/>
      <c r="W267" s="118"/>
      <c r="X267" s="118"/>
      <c r="Y267" s="118"/>
      <c r="Z267" s="118"/>
      <c r="AA267" s="118"/>
      <c r="AB267" s="118"/>
      <c r="AC267" s="118"/>
      <c r="AD267" s="118"/>
      <c r="AE267" s="118"/>
      <c r="AF267" s="118"/>
      <c r="AG267" s="118"/>
    </row>
    <row r="268" spans="21:33" ht="20.100000000000001" customHeight="1">
      <c r="U268" s="118"/>
      <c r="V268" s="118"/>
      <c r="W268" s="118"/>
      <c r="X268" s="118"/>
      <c r="Y268" s="118"/>
      <c r="Z268" s="118"/>
      <c r="AA268" s="118"/>
      <c r="AB268" s="118"/>
      <c r="AC268" s="118"/>
      <c r="AD268" s="118"/>
      <c r="AE268" s="118"/>
      <c r="AF268" s="118"/>
      <c r="AG268" s="118"/>
    </row>
    <row r="269" spans="21:33" ht="20.100000000000001" customHeight="1">
      <c r="U269" s="118"/>
      <c r="V269" s="118"/>
      <c r="W269" s="118"/>
      <c r="X269" s="118"/>
      <c r="Y269" s="118"/>
      <c r="Z269" s="118"/>
      <c r="AA269" s="118"/>
      <c r="AB269" s="118"/>
      <c r="AC269" s="118"/>
      <c r="AD269" s="118"/>
      <c r="AE269" s="118"/>
      <c r="AF269" s="118"/>
      <c r="AG269" s="118"/>
    </row>
    <row r="270" spans="21:33" ht="20.100000000000001" customHeight="1">
      <c r="U270" s="118"/>
      <c r="V270" s="118"/>
      <c r="W270" s="118"/>
      <c r="X270" s="118"/>
      <c r="Y270" s="118"/>
      <c r="Z270" s="118"/>
      <c r="AA270" s="118"/>
      <c r="AB270" s="118"/>
      <c r="AC270" s="118"/>
      <c r="AD270" s="118"/>
      <c r="AE270" s="118"/>
      <c r="AF270" s="118"/>
      <c r="AG270" s="118"/>
    </row>
    <row r="271" spans="21:33" ht="20.100000000000001" customHeight="1">
      <c r="U271" s="118"/>
      <c r="V271" s="118"/>
      <c r="W271" s="118"/>
      <c r="X271" s="118"/>
      <c r="Y271" s="118"/>
      <c r="Z271" s="118"/>
      <c r="AA271" s="118"/>
      <c r="AB271" s="118"/>
      <c r="AC271" s="118"/>
      <c r="AD271" s="118"/>
      <c r="AE271" s="118"/>
      <c r="AF271" s="118"/>
      <c r="AG271" s="118"/>
    </row>
    <row r="272" spans="21:33" ht="20.100000000000001" customHeight="1">
      <c r="U272" s="118"/>
      <c r="V272" s="118"/>
      <c r="W272" s="118"/>
      <c r="X272" s="118"/>
      <c r="Y272" s="118"/>
      <c r="Z272" s="118"/>
      <c r="AA272" s="118"/>
      <c r="AB272" s="118"/>
      <c r="AC272" s="118"/>
      <c r="AD272" s="118"/>
      <c r="AE272" s="118"/>
      <c r="AF272" s="118"/>
      <c r="AG272" s="118"/>
    </row>
    <row r="273" spans="21:33" ht="20.100000000000001" customHeight="1">
      <c r="U273" s="118"/>
      <c r="V273" s="118"/>
      <c r="W273" s="118"/>
      <c r="X273" s="118"/>
      <c r="Y273" s="118"/>
      <c r="Z273" s="118"/>
      <c r="AA273" s="118"/>
      <c r="AB273" s="118"/>
      <c r="AC273" s="118"/>
      <c r="AD273" s="118"/>
      <c r="AE273" s="118"/>
      <c r="AF273" s="118"/>
      <c r="AG273" s="118"/>
    </row>
    <row r="274" spans="21:33" ht="20.100000000000001" customHeight="1">
      <c r="U274" s="118"/>
      <c r="V274" s="118"/>
      <c r="W274" s="118"/>
      <c r="X274" s="118"/>
      <c r="Y274" s="118"/>
      <c r="Z274" s="118"/>
      <c r="AA274" s="118"/>
      <c r="AB274" s="118"/>
      <c r="AC274" s="118"/>
      <c r="AD274" s="118"/>
      <c r="AE274" s="118"/>
      <c r="AF274" s="118"/>
      <c r="AG274" s="118"/>
    </row>
    <row r="275" spans="21:33" ht="20.100000000000001" customHeight="1">
      <c r="U275" s="118"/>
      <c r="V275" s="118"/>
      <c r="W275" s="118"/>
      <c r="X275" s="118"/>
      <c r="Y275" s="118"/>
      <c r="Z275" s="118"/>
      <c r="AA275" s="118"/>
      <c r="AB275" s="118"/>
      <c r="AC275" s="118"/>
      <c r="AD275" s="118"/>
      <c r="AE275" s="118"/>
      <c r="AF275" s="118"/>
      <c r="AG275" s="118"/>
    </row>
    <row r="276" spans="21:33" ht="20.100000000000001" customHeight="1">
      <c r="U276" s="118"/>
      <c r="V276" s="118"/>
      <c r="W276" s="118"/>
      <c r="X276" s="118"/>
      <c r="Y276" s="118"/>
      <c r="Z276" s="118"/>
      <c r="AA276" s="118"/>
      <c r="AB276" s="118"/>
      <c r="AC276" s="118"/>
      <c r="AD276" s="118"/>
      <c r="AE276" s="118"/>
      <c r="AF276" s="118"/>
      <c r="AG276" s="118"/>
    </row>
    <row r="277" spans="21:33" ht="20.100000000000001" customHeight="1">
      <c r="U277" s="118"/>
      <c r="V277" s="118"/>
      <c r="W277" s="118"/>
      <c r="X277" s="118"/>
      <c r="Y277" s="118"/>
      <c r="Z277" s="118"/>
      <c r="AA277" s="118"/>
      <c r="AB277" s="118"/>
      <c r="AC277" s="118"/>
      <c r="AD277" s="118"/>
      <c r="AE277" s="118"/>
      <c r="AF277" s="118"/>
      <c r="AG277" s="118"/>
    </row>
    <row r="278" spans="21:33" ht="20.100000000000001" customHeight="1">
      <c r="U278" s="118"/>
      <c r="V278" s="118"/>
      <c r="W278" s="118"/>
      <c r="X278" s="118"/>
      <c r="Y278" s="118"/>
      <c r="Z278" s="118"/>
      <c r="AA278" s="118"/>
      <c r="AB278" s="118"/>
      <c r="AC278" s="118"/>
      <c r="AD278" s="118"/>
      <c r="AE278" s="118"/>
      <c r="AF278" s="118"/>
      <c r="AG278" s="118"/>
    </row>
    <row r="279" spans="21:33" ht="20.100000000000001" customHeight="1">
      <c r="U279" s="118"/>
      <c r="V279" s="118"/>
      <c r="W279" s="118"/>
      <c r="X279" s="118"/>
      <c r="Y279" s="118"/>
      <c r="Z279" s="118"/>
      <c r="AA279" s="118"/>
      <c r="AB279" s="118"/>
      <c r="AC279" s="118"/>
      <c r="AD279" s="118"/>
      <c r="AE279" s="118"/>
      <c r="AF279" s="118"/>
      <c r="AG279" s="118"/>
    </row>
    <row r="280" spans="21:33" ht="20.100000000000001" customHeight="1">
      <c r="U280" s="118"/>
      <c r="V280" s="118"/>
      <c r="W280" s="118"/>
      <c r="X280" s="118"/>
      <c r="Y280" s="118"/>
      <c r="Z280" s="118"/>
      <c r="AA280" s="118"/>
      <c r="AB280" s="118"/>
      <c r="AC280" s="118"/>
      <c r="AD280" s="118"/>
      <c r="AE280" s="118"/>
      <c r="AF280" s="118"/>
      <c r="AG280" s="118"/>
    </row>
    <row r="281" spans="21:33" ht="20.100000000000001" customHeight="1">
      <c r="U281" s="118"/>
      <c r="V281" s="118"/>
      <c r="W281" s="118"/>
      <c r="X281" s="118"/>
      <c r="Y281" s="118"/>
      <c r="Z281" s="118"/>
      <c r="AA281" s="118"/>
      <c r="AB281" s="118"/>
      <c r="AC281" s="118"/>
      <c r="AD281" s="118"/>
      <c r="AE281" s="118"/>
      <c r="AF281" s="118"/>
      <c r="AG281" s="118"/>
    </row>
    <row r="282" spans="21:33" ht="20.100000000000001" customHeight="1">
      <c r="U282" s="118"/>
      <c r="V282" s="118"/>
      <c r="W282" s="118"/>
      <c r="X282" s="118"/>
      <c r="Y282" s="118"/>
      <c r="Z282" s="118"/>
      <c r="AA282" s="118"/>
      <c r="AB282" s="118"/>
      <c r="AC282" s="118"/>
      <c r="AD282" s="118"/>
      <c r="AE282" s="118"/>
      <c r="AF282" s="118"/>
      <c r="AG282" s="118"/>
    </row>
    <row r="283" spans="21:33" ht="20.100000000000001" customHeight="1">
      <c r="U283" s="118"/>
      <c r="V283" s="118"/>
      <c r="W283" s="118"/>
      <c r="X283" s="118"/>
      <c r="Y283" s="118"/>
      <c r="Z283" s="118"/>
      <c r="AA283" s="118"/>
      <c r="AB283" s="118"/>
      <c r="AC283" s="118"/>
      <c r="AD283" s="118"/>
      <c r="AE283" s="118"/>
      <c r="AF283" s="118"/>
      <c r="AG283" s="118"/>
    </row>
    <row r="284" spans="21:33" ht="20.100000000000001" customHeight="1">
      <c r="U284" s="118"/>
      <c r="V284" s="118"/>
      <c r="W284" s="118"/>
      <c r="X284" s="118"/>
      <c r="Y284" s="118"/>
      <c r="Z284" s="118"/>
      <c r="AA284" s="118"/>
      <c r="AB284" s="118"/>
      <c r="AC284" s="118"/>
      <c r="AD284" s="118"/>
      <c r="AE284" s="118"/>
      <c r="AF284" s="118"/>
      <c r="AG284" s="118"/>
    </row>
    <row r="285" spans="21:33" ht="20.100000000000001" customHeight="1">
      <c r="U285" s="118"/>
      <c r="V285" s="118"/>
      <c r="W285" s="118"/>
      <c r="X285" s="118"/>
      <c r="Y285" s="118"/>
      <c r="Z285" s="118"/>
      <c r="AA285" s="118"/>
      <c r="AB285" s="118"/>
      <c r="AC285" s="118"/>
      <c r="AD285" s="118"/>
      <c r="AE285" s="118"/>
      <c r="AF285" s="118"/>
      <c r="AG285" s="118"/>
    </row>
    <row r="286" spans="21:33" ht="20.100000000000001" customHeight="1">
      <c r="U286" s="118"/>
      <c r="V286" s="118"/>
      <c r="W286" s="118"/>
      <c r="X286" s="118"/>
      <c r="Y286" s="118"/>
      <c r="Z286" s="118"/>
      <c r="AA286" s="118"/>
      <c r="AB286" s="118"/>
      <c r="AC286" s="118"/>
      <c r="AD286" s="118"/>
      <c r="AE286" s="118"/>
      <c r="AF286" s="118"/>
      <c r="AG286" s="118"/>
    </row>
    <row r="287" spans="21:33" ht="20.100000000000001" customHeight="1">
      <c r="U287" s="118"/>
      <c r="V287" s="118"/>
      <c r="W287" s="118"/>
      <c r="X287" s="118"/>
      <c r="Y287" s="118"/>
      <c r="Z287" s="118"/>
      <c r="AA287" s="118"/>
      <c r="AB287" s="118"/>
      <c r="AC287" s="118"/>
      <c r="AD287" s="118"/>
      <c r="AE287" s="118"/>
      <c r="AF287" s="118"/>
      <c r="AG287" s="118"/>
    </row>
    <row r="288" spans="21:33" ht="20.100000000000001" customHeight="1">
      <c r="U288" s="118"/>
      <c r="V288" s="118"/>
      <c r="W288" s="118"/>
      <c r="X288" s="118"/>
      <c r="Y288" s="118"/>
      <c r="Z288" s="118"/>
      <c r="AA288" s="118"/>
      <c r="AB288" s="118"/>
      <c r="AC288" s="118"/>
      <c r="AD288" s="118"/>
      <c r="AE288" s="118"/>
      <c r="AF288" s="118"/>
      <c r="AG288" s="118"/>
    </row>
    <row r="289" spans="21:33" ht="20.100000000000001" customHeight="1">
      <c r="U289" s="118"/>
      <c r="V289" s="118"/>
      <c r="W289" s="118"/>
      <c r="X289" s="118"/>
      <c r="Y289" s="118"/>
      <c r="Z289" s="118"/>
      <c r="AA289" s="118"/>
      <c r="AB289" s="118"/>
      <c r="AC289" s="118"/>
      <c r="AD289" s="118"/>
      <c r="AE289" s="118"/>
      <c r="AF289" s="118"/>
      <c r="AG289" s="118"/>
    </row>
    <row r="290" spans="21:33" ht="20.100000000000001" customHeight="1">
      <c r="U290" s="118"/>
      <c r="V290" s="118"/>
      <c r="W290" s="118"/>
      <c r="X290" s="118"/>
      <c r="Y290" s="118"/>
      <c r="Z290" s="118"/>
      <c r="AA290" s="118"/>
      <c r="AB290" s="118"/>
      <c r="AC290" s="118"/>
      <c r="AD290" s="118"/>
      <c r="AE290" s="118"/>
      <c r="AF290" s="118"/>
      <c r="AG290" s="118"/>
    </row>
    <row r="291" spans="21:33" ht="20.100000000000001" customHeight="1">
      <c r="U291" s="118"/>
      <c r="V291" s="118"/>
      <c r="W291" s="118"/>
      <c r="X291" s="118"/>
      <c r="Y291" s="118"/>
      <c r="Z291" s="118"/>
      <c r="AA291" s="118"/>
      <c r="AB291" s="118"/>
      <c r="AC291" s="118"/>
      <c r="AD291" s="118"/>
      <c r="AE291" s="118"/>
      <c r="AF291" s="118"/>
      <c r="AG291" s="118"/>
    </row>
    <row r="292" spans="21:33" ht="20.100000000000001" customHeight="1">
      <c r="U292" s="118"/>
      <c r="V292" s="118"/>
      <c r="W292" s="118"/>
      <c r="X292" s="118"/>
      <c r="Y292" s="118"/>
      <c r="Z292" s="118"/>
      <c r="AA292" s="118"/>
      <c r="AB292" s="118"/>
      <c r="AC292" s="118"/>
      <c r="AD292" s="118"/>
      <c r="AE292" s="118"/>
      <c r="AF292" s="118"/>
      <c r="AG292" s="118"/>
    </row>
    <row r="293" spans="21:33" ht="20.100000000000001" customHeight="1">
      <c r="U293" s="118"/>
      <c r="V293" s="118"/>
      <c r="W293" s="118"/>
      <c r="X293" s="118"/>
      <c r="Y293" s="118"/>
      <c r="Z293" s="118"/>
      <c r="AA293" s="118"/>
      <c r="AB293" s="118"/>
      <c r="AC293" s="118"/>
      <c r="AD293" s="118"/>
      <c r="AE293" s="118"/>
      <c r="AF293" s="118"/>
      <c r="AG293" s="118"/>
    </row>
    <row r="294" spans="21:33" ht="20.100000000000001" customHeight="1">
      <c r="U294" s="118"/>
      <c r="V294" s="118"/>
      <c r="W294" s="118"/>
      <c r="X294" s="118"/>
      <c r="Y294" s="118"/>
      <c r="Z294" s="118"/>
      <c r="AA294" s="118"/>
      <c r="AB294" s="118"/>
      <c r="AC294" s="118"/>
      <c r="AD294" s="118"/>
      <c r="AE294" s="118"/>
      <c r="AF294" s="118"/>
      <c r="AG294" s="118"/>
    </row>
    <row r="295" spans="21:33" ht="20.100000000000001" customHeight="1">
      <c r="U295" s="118"/>
      <c r="V295" s="118"/>
      <c r="W295" s="118"/>
      <c r="X295" s="118"/>
      <c r="Y295" s="118"/>
      <c r="Z295" s="118"/>
      <c r="AA295" s="118"/>
      <c r="AB295" s="118"/>
      <c r="AC295" s="118"/>
      <c r="AD295" s="118"/>
      <c r="AE295" s="118"/>
      <c r="AF295" s="118"/>
      <c r="AG295" s="118"/>
    </row>
    <row r="296" spans="21:33" ht="20.100000000000001" customHeight="1">
      <c r="U296" s="118"/>
      <c r="V296" s="118"/>
      <c r="W296" s="118"/>
      <c r="X296" s="118"/>
      <c r="Y296" s="118"/>
      <c r="Z296" s="118"/>
      <c r="AA296" s="118"/>
      <c r="AB296" s="118"/>
      <c r="AC296" s="118"/>
      <c r="AD296" s="118"/>
      <c r="AE296" s="118"/>
      <c r="AF296" s="118"/>
      <c r="AG296" s="118"/>
    </row>
    <row r="297" spans="21:33" ht="20.100000000000001" customHeight="1">
      <c r="U297" s="118"/>
      <c r="V297" s="118"/>
      <c r="W297" s="118"/>
      <c r="X297" s="118"/>
      <c r="Y297" s="118"/>
      <c r="Z297" s="118"/>
      <c r="AA297" s="118"/>
      <c r="AB297" s="118"/>
      <c r="AC297" s="118"/>
      <c r="AD297" s="118"/>
      <c r="AE297" s="118"/>
      <c r="AF297" s="118"/>
      <c r="AG297" s="118"/>
    </row>
    <row r="298" spans="21:33" ht="20.100000000000001" customHeight="1">
      <c r="U298" s="118"/>
      <c r="V298" s="118"/>
      <c r="W298" s="118"/>
      <c r="X298" s="118"/>
      <c r="Y298" s="118"/>
      <c r="Z298" s="118"/>
      <c r="AA298" s="118"/>
      <c r="AB298" s="118"/>
      <c r="AC298" s="118"/>
      <c r="AD298" s="118"/>
      <c r="AE298" s="118"/>
      <c r="AF298" s="118"/>
      <c r="AG298" s="118"/>
    </row>
    <row r="299" spans="21:33" ht="20.100000000000001" customHeight="1">
      <c r="U299" s="118"/>
      <c r="V299" s="118"/>
      <c r="W299" s="118"/>
      <c r="X299" s="118"/>
      <c r="Y299" s="118"/>
      <c r="Z299" s="118"/>
      <c r="AA299" s="118"/>
      <c r="AB299" s="118"/>
      <c r="AC299" s="118"/>
      <c r="AD299" s="118"/>
      <c r="AE299" s="118"/>
      <c r="AF299" s="118"/>
      <c r="AG299" s="118"/>
    </row>
    <row r="300" spans="21:33" ht="20.100000000000001" customHeight="1">
      <c r="U300" s="118"/>
      <c r="V300" s="118"/>
      <c r="W300" s="118"/>
      <c r="X300" s="118"/>
      <c r="Y300" s="118"/>
      <c r="Z300" s="118"/>
      <c r="AA300" s="118"/>
      <c r="AB300" s="118"/>
      <c r="AC300" s="118"/>
      <c r="AD300" s="118"/>
      <c r="AE300" s="118"/>
      <c r="AF300" s="118"/>
      <c r="AG300" s="118"/>
    </row>
    <row r="301" spans="21:33" ht="20.100000000000001" customHeight="1">
      <c r="U301" s="118"/>
      <c r="V301" s="118"/>
      <c r="W301" s="118"/>
      <c r="X301" s="118"/>
      <c r="Y301" s="118"/>
      <c r="Z301" s="118"/>
      <c r="AA301" s="118"/>
      <c r="AB301" s="118"/>
      <c r="AC301" s="118"/>
      <c r="AD301" s="118"/>
      <c r="AE301" s="118"/>
      <c r="AF301" s="118"/>
      <c r="AG301" s="118"/>
    </row>
    <row r="302" spans="21:33" ht="20.100000000000001" customHeight="1">
      <c r="U302" s="118"/>
      <c r="V302" s="118"/>
      <c r="W302" s="118"/>
      <c r="X302" s="118"/>
      <c r="Y302" s="118"/>
      <c r="Z302" s="118"/>
      <c r="AA302" s="118"/>
      <c r="AB302" s="118"/>
      <c r="AC302" s="118"/>
      <c r="AD302" s="118"/>
      <c r="AE302" s="118"/>
      <c r="AF302" s="118"/>
      <c r="AG302" s="118"/>
    </row>
    <row r="303" spans="21:33" ht="20.100000000000001" customHeight="1">
      <c r="U303" s="118"/>
      <c r="V303" s="118"/>
      <c r="W303" s="118"/>
      <c r="X303" s="118"/>
      <c r="Y303" s="118"/>
      <c r="Z303" s="118"/>
      <c r="AA303" s="118"/>
      <c r="AB303" s="118"/>
      <c r="AC303" s="118"/>
      <c r="AD303" s="118"/>
      <c r="AE303" s="118"/>
      <c r="AF303" s="118"/>
      <c r="AG303" s="118"/>
    </row>
    <row r="304" spans="21:33" ht="20.100000000000001" customHeight="1">
      <c r="U304" s="118"/>
      <c r="V304" s="118"/>
      <c r="W304" s="118"/>
      <c r="X304" s="118"/>
      <c r="Y304" s="118"/>
      <c r="Z304" s="118"/>
      <c r="AA304" s="118"/>
      <c r="AB304" s="118"/>
      <c r="AC304" s="118"/>
      <c r="AD304" s="118"/>
      <c r="AE304" s="118"/>
      <c r="AF304" s="118"/>
      <c r="AG304" s="118"/>
    </row>
    <row r="305" spans="21:33" ht="20.100000000000001" customHeight="1">
      <c r="U305" s="118"/>
      <c r="V305" s="118"/>
      <c r="W305" s="118"/>
      <c r="X305" s="118"/>
      <c r="Y305" s="118"/>
      <c r="Z305" s="118"/>
      <c r="AA305" s="118"/>
      <c r="AB305" s="118"/>
      <c r="AC305" s="118"/>
      <c r="AD305" s="118"/>
      <c r="AE305" s="118"/>
      <c r="AF305" s="118"/>
      <c r="AG305" s="118"/>
    </row>
    <row r="306" spans="21:33" ht="20.100000000000001" customHeight="1">
      <c r="U306" s="118"/>
      <c r="V306" s="118"/>
      <c r="W306" s="118"/>
      <c r="X306" s="118"/>
      <c r="Y306" s="118"/>
      <c r="Z306" s="118"/>
      <c r="AA306" s="118"/>
      <c r="AB306" s="118"/>
      <c r="AC306" s="118"/>
      <c r="AD306" s="118"/>
      <c r="AE306" s="118"/>
      <c r="AF306" s="118"/>
      <c r="AG306" s="118"/>
    </row>
    <row r="307" spans="21:33" ht="20.100000000000001" customHeight="1">
      <c r="U307" s="118"/>
      <c r="V307" s="118"/>
      <c r="W307" s="118"/>
      <c r="X307" s="118"/>
      <c r="Y307" s="118"/>
      <c r="Z307" s="118"/>
      <c r="AA307" s="118"/>
      <c r="AB307" s="118"/>
      <c r="AC307" s="118"/>
      <c r="AD307" s="118"/>
      <c r="AE307" s="118"/>
      <c r="AF307" s="118"/>
      <c r="AG307" s="118"/>
    </row>
    <row r="308" spans="21:33" ht="20.100000000000001" customHeight="1">
      <c r="U308" s="118"/>
      <c r="V308" s="118"/>
      <c r="W308" s="118"/>
      <c r="X308" s="118"/>
      <c r="Y308" s="118"/>
      <c r="Z308" s="118"/>
      <c r="AA308" s="118"/>
      <c r="AB308" s="118"/>
      <c r="AC308" s="118"/>
      <c r="AD308" s="118"/>
      <c r="AE308" s="118"/>
      <c r="AF308" s="118"/>
      <c r="AG308" s="118"/>
    </row>
    <row r="309" spans="21:33" ht="20.100000000000001" customHeight="1">
      <c r="U309" s="118"/>
      <c r="V309" s="118"/>
      <c r="W309" s="118"/>
      <c r="X309" s="118"/>
      <c r="Y309" s="118"/>
      <c r="Z309" s="118"/>
      <c r="AA309" s="118"/>
      <c r="AB309" s="118"/>
      <c r="AC309" s="118"/>
      <c r="AD309" s="118"/>
      <c r="AE309" s="118"/>
      <c r="AF309" s="118"/>
      <c r="AG309" s="118"/>
    </row>
    <row r="310" spans="21:33" ht="20.100000000000001" customHeight="1">
      <c r="U310" s="118"/>
      <c r="V310" s="118"/>
      <c r="W310" s="118"/>
      <c r="X310" s="118"/>
      <c r="Y310" s="118"/>
      <c r="Z310" s="118"/>
      <c r="AA310" s="118"/>
      <c r="AB310" s="118"/>
      <c r="AC310" s="118"/>
      <c r="AD310" s="118"/>
      <c r="AE310" s="118"/>
      <c r="AF310" s="118"/>
      <c r="AG310" s="118"/>
    </row>
    <row r="311" spans="21:33" ht="20.100000000000001" customHeight="1">
      <c r="U311" s="118"/>
      <c r="V311" s="118"/>
      <c r="W311" s="118"/>
      <c r="X311" s="118"/>
      <c r="Y311" s="118"/>
      <c r="Z311" s="118"/>
      <c r="AA311" s="118"/>
      <c r="AB311" s="118"/>
      <c r="AC311" s="118"/>
      <c r="AD311" s="118"/>
      <c r="AE311" s="118"/>
      <c r="AF311" s="118"/>
      <c r="AG311" s="118"/>
    </row>
    <row r="312" spans="21:33" ht="20.100000000000001" customHeight="1">
      <c r="U312" s="118"/>
      <c r="V312" s="118"/>
      <c r="W312" s="118"/>
      <c r="X312" s="118"/>
      <c r="Y312" s="118"/>
      <c r="Z312" s="118"/>
      <c r="AA312" s="118"/>
      <c r="AB312" s="118"/>
      <c r="AC312" s="118"/>
      <c r="AD312" s="118"/>
      <c r="AE312" s="118"/>
      <c r="AF312" s="118"/>
      <c r="AG312" s="118"/>
    </row>
    <row r="313" spans="21:33" ht="20.100000000000001" customHeight="1">
      <c r="U313" s="118"/>
      <c r="V313" s="118"/>
      <c r="W313" s="118"/>
      <c r="X313" s="118"/>
      <c r="Y313" s="118"/>
      <c r="Z313" s="118"/>
      <c r="AA313" s="118"/>
      <c r="AB313" s="118"/>
      <c r="AC313" s="118"/>
      <c r="AD313" s="118"/>
      <c r="AE313" s="118"/>
      <c r="AF313" s="118"/>
      <c r="AG313" s="118"/>
    </row>
    <row r="314" spans="21:33" ht="20.100000000000001" customHeight="1">
      <c r="U314" s="118"/>
      <c r="V314" s="118"/>
      <c r="W314" s="118"/>
      <c r="X314" s="118"/>
      <c r="Y314" s="118"/>
      <c r="Z314" s="118"/>
      <c r="AA314" s="118"/>
      <c r="AB314" s="118"/>
      <c r="AC314" s="118"/>
      <c r="AD314" s="118"/>
      <c r="AE314" s="118"/>
      <c r="AF314" s="118"/>
      <c r="AG314" s="118"/>
    </row>
    <row r="315" spans="21:33" ht="20.100000000000001" customHeight="1">
      <c r="U315" s="118"/>
      <c r="V315" s="118"/>
      <c r="W315" s="118"/>
      <c r="X315" s="118"/>
      <c r="Y315" s="118"/>
      <c r="Z315" s="118"/>
      <c r="AA315" s="118"/>
      <c r="AB315" s="118"/>
      <c r="AC315" s="118"/>
      <c r="AD315" s="118"/>
      <c r="AE315" s="118"/>
      <c r="AF315" s="118"/>
      <c r="AG315" s="118"/>
    </row>
    <row r="316" spans="21:33" ht="20.100000000000001" customHeight="1">
      <c r="U316" s="118"/>
      <c r="V316" s="118"/>
      <c r="W316" s="118"/>
      <c r="X316" s="118"/>
      <c r="Y316" s="118"/>
      <c r="Z316" s="118"/>
      <c r="AA316" s="118"/>
      <c r="AB316" s="118"/>
      <c r="AC316" s="118"/>
      <c r="AD316" s="118"/>
      <c r="AE316" s="118"/>
      <c r="AF316" s="118"/>
      <c r="AG316" s="118"/>
    </row>
    <row r="317" spans="21:33" ht="20.100000000000001" customHeight="1">
      <c r="U317" s="118"/>
      <c r="V317" s="118"/>
      <c r="W317" s="118"/>
      <c r="X317" s="118"/>
      <c r="Y317" s="118"/>
      <c r="Z317" s="118"/>
      <c r="AA317" s="118"/>
      <c r="AB317" s="118"/>
      <c r="AC317" s="118"/>
      <c r="AD317" s="118"/>
      <c r="AE317" s="118"/>
      <c r="AF317" s="118"/>
      <c r="AG317" s="118"/>
    </row>
    <row r="318" spans="21:33" ht="20.100000000000001" customHeight="1">
      <c r="U318" s="118"/>
      <c r="V318" s="118"/>
      <c r="W318" s="118"/>
      <c r="X318" s="118"/>
      <c r="Y318" s="118"/>
      <c r="Z318" s="118"/>
      <c r="AA318" s="118"/>
      <c r="AB318" s="118"/>
      <c r="AC318" s="118"/>
      <c r="AD318" s="118"/>
      <c r="AE318" s="118"/>
      <c r="AF318" s="118"/>
      <c r="AG318" s="118"/>
    </row>
    <row r="319" spans="21:33" ht="20.100000000000001" customHeight="1">
      <c r="U319" s="118"/>
      <c r="V319" s="118"/>
      <c r="W319" s="118"/>
      <c r="X319" s="118"/>
      <c r="Y319" s="118"/>
      <c r="Z319" s="118"/>
      <c r="AA319" s="118"/>
      <c r="AB319" s="118"/>
      <c r="AC319" s="118"/>
      <c r="AD319" s="118"/>
      <c r="AE319" s="118"/>
      <c r="AF319" s="118"/>
      <c r="AG319" s="118"/>
    </row>
    <row r="320" spans="21:33" ht="20.100000000000001" customHeight="1">
      <c r="U320" s="118"/>
      <c r="V320" s="118"/>
      <c r="W320" s="118"/>
      <c r="X320" s="118"/>
      <c r="Y320" s="118"/>
      <c r="Z320" s="118"/>
      <c r="AA320" s="118"/>
      <c r="AB320" s="118"/>
      <c r="AC320" s="118"/>
      <c r="AD320" s="118"/>
      <c r="AE320" s="118"/>
      <c r="AF320" s="118"/>
      <c r="AG320" s="118"/>
    </row>
    <row r="321" spans="21:33" ht="20.100000000000001" customHeight="1">
      <c r="U321" s="118"/>
      <c r="V321" s="118"/>
      <c r="W321" s="118"/>
      <c r="X321" s="118"/>
      <c r="Y321" s="118"/>
      <c r="Z321" s="118"/>
      <c r="AA321" s="118"/>
      <c r="AB321" s="118"/>
      <c r="AC321" s="118"/>
      <c r="AD321" s="118"/>
      <c r="AE321" s="118"/>
      <c r="AF321" s="118"/>
      <c r="AG321" s="118"/>
    </row>
    <row r="322" spans="21:33" ht="20.100000000000001" customHeight="1">
      <c r="U322" s="118"/>
      <c r="V322" s="118"/>
      <c r="W322" s="118"/>
      <c r="X322" s="118"/>
      <c r="Y322" s="118"/>
      <c r="Z322" s="118"/>
      <c r="AA322" s="118"/>
      <c r="AB322" s="118"/>
      <c r="AC322" s="118"/>
      <c r="AD322" s="118"/>
      <c r="AE322" s="118"/>
      <c r="AF322" s="118"/>
      <c r="AG322" s="118"/>
    </row>
    <row r="323" spans="21:33" ht="20.100000000000001" customHeight="1">
      <c r="U323" s="118"/>
      <c r="V323" s="118"/>
      <c r="W323" s="118"/>
      <c r="X323" s="118"/>
      <c r="Y323" s="118"/>
      <c r="Z323" s="118"/>
      <c r="AA323" s="118"/>
      <c r="AB323" s="118"/>
      <c r="AC323" s="118"/>
      <c r="AD323" s="118"/>
      <c r="AE323" s="118"/>
      <c r="AF323" s="118"/>
      <c r="AG323" s="118"/>
    </row>
    <row r="324" spans="21:33" ht="20.100000000000001" customHeight="1">
      <c r="U324" s="118"/>
      <c r="V324" s="118"/>
      <c r="W324" s="118"/>
      <c r="X324" s="118"/>
      <c r="Y324" s="118"/>
      <c r="Z324" s="118"/>
      <c r="AA324" s="118"/>
      <c r="AB324" s="118"/>
      <c r="AC324" s="118"/>
      <c r="AD324" s="118"/>
      <c r="AE324" s="118"/>
      <c r="AF324" s="118"/>
      <c r="AG324" s="118"/>
    </row>
    <row r="325" spans="21:33" ht="20.100000000000001" customHeight="1">
      <c r="U325" s="118"/>
      <c r="V325" s="118"/>
      <c r="W325" s="118"/>
      <c r="X325" s="118"/>
      <c r="Y325" s="118"/>
      <c r="Z325" s="118"/>
      <c r="AA325" s="118"/>
      <c r="AB325" s="118"/>
      <c r="AC325" s="118"/>
      <c r="AD325" s="118"/>
      <c r="AE325" s="118"/>
      <c r="AF325" s="118"/>
      <c r="AG325" s="118"/>
    </row>
    <row r="326" spans="21:33" ht="20.100000000000001" customHeight="1">
      <c r="U326" s="118"/>
      <c r="V326" s="118"/>
      <c r="W326" s="118"/>
      <c r="X326" s="118"/>
      <c r="Y326" s="118"/>
      <c r="Z326" s="118"/>
      <c r="AA326" s="118"/>
      <c r="AB326" s="118"/>
      <c r="AC326" s="118"/>
      <c r="AD326" s="118"/>
      <c r="AE326" s="118"/>
      <c r="AF326" s="118"/>
      <c r="AG326" s="118"/>
    </row>
    <row r="327" spans="21:33" ht="20.100000000000001" customHeight="1">
      <c r="U327" s="118"/>
      <c r="V327" s="118"/>
      <c r="W327" s="118"/>
      <c r="X327" s="118"/>
      <c r="Y327" s="118"/>
      <c r="Z327" s="118"/>
      <c r="AA327" s="118"/>
      <c r="AB327" s="118"/>
      <c r="AC327" s="118"/>
      <c r="AD327" s="118"/>
      <c r="AE327" s="118"/>
      <c r="AF327" s="118"/>
      <c r="AG327" s="118"/>
    </row>
    <row r="328" spans="21:33" ht="20.100000000000001" customHeight="1">
      <c r="U328" s="118"/>
      <c r="V328" s="118"/>
      <c r="W328" s="118"/>
      <c r="X328" s="118"/>
      <c r="Y328" s="118"/>
      <c r="Z328" s="118"/>
      <c r="AA328" s="118"/>
      <c r="AB328" s="118"/>
      <c r="AC328" s="118"/>
      <c r="AD328" s="118"/>
      <c r="AE328" s="118"/>
      <c r="AF328" s="118"/>
      <c r="AG328" s="118"/>
    </row>
    <row r="329" spans="21:33" ht="20.100000000000001" customHeight="1">
      <c r="U329" s="118"/>
      <c r="V329" s="118"/>
      <c r="W329" s="118"/>
      <c r="X329" s="118"/>
      <c r="Y329" s="118"/>
      <c r="Z329" s="118"/>
      <c r="AA329" s="118"/>
      <c r="AB329" s="118"/>
      <c r="AC329" s="118"/>
      <c r="AD329" s="118"/>
      <c r="AE329" s="118"/>
      <c r="AF329" s="118"/>
      <c r="AG329" s="118"/>
    </row>
    <row r="330" spans="21:33" ht="20.100000000000001" customHeight="1">
      <c r="U330" s="118"/>
      <c r="V330" s="118"/>
      <c r="W330" s="118"/>
      <c r="X330" s="118"/>
      <c r="Y330" s="118"/>
      <c r="Z330" s="118"/>
      <c r="AA330" s="118"/>
      <c r="AB330" s="118"/>
      <c r="AC330" s="118"/>
      <c r="AD330" s="118"/>
      <c r="AE330" s="118"/>
      <c r="AF330" s="118"/>
      <c r="AG330" s="118"/>
    </row>
    <row r="331" spans="21:33" ht="20.100000000000001" customHeight="1">
      <c r="U331" s="118"/>
      <c r="V331" s="118"/>
      <c r="W331" s="118"/>
      <c r="X331" s="118"/>
      <c r="Y331" s="118"/>
      <c r="Z331" s="118"/>
      <c r="AA331" s="118"/>
      <c r="AB331" s="118"/>
      <c r="AC331" s="118"/>
      <c r="AD331" s="118"/>
      <c r="AE331" s="118"/>
      <c r="AF331" s="118"/>
      <c r="AG331" s="118"/>
    </row>
    <row r="332" spans="21:33" ht="20.100000000000001" customHeight="1">
      <c r="U332" s="118"/>
      <c r="V332" s="118"/>
      <c r="W332" s="118"/>
      <c r="X332" s="118"/>
      <c r="Y332" s="118"/>
      <c r="Z332" s="118"/>
      <c r="AA332" s="118"/>
      <c r="AB332" s="118"/>
      <c r="AC332" s="118"/>
      <c r="AD332" s="118"/>
      <c r="AE332" s="118"/>
      <c r="AF332" s="118"/>
      <c r="AG332" s="118"/>
    </row>
    <row r="333" spans="21:33" ht="20.100000000000001" customHeight="1">
      <c r="U333" s="118"/>
      <c r="V333" s="118"/>
      <c r="W333" s="118"/>
      <c r="X333" s="118"/>
      <c r="Y333" s="118"/>
      <c r="Z333" s="118"/>
      <c r="AA333" s="118"/>
      <c r="AB333" s="118"/>
      <c r="AC333" s="118"/>
      <c r="AD333" s="118"/>
      <c r="AE333" s="118"/>
      <c r="AF333" s="118"/>
      <c r="AG333" s="118"/>
    </row>
    <row r="334" spans="21:33" ht="20.100000000000001" customHeight="1">
      <c r="U334" s="118"/>
      <c r="V334" s="118"/>
      <c r="W334" s="118"/>
      <c r="X334" s="118"/>
      <c r="Y334" s="118"/>
      <c r="Z334" s="118"/>
      <c r="AA334" s="118"/>
      <c r="AB334" s="118"/>
      <c r="AC334" s="118"/>
      <c r="AD334" s="118"/>
      <c r="AE334" s="118"/>
      <c r="AF334" s="118"/>
      <c r="AG334" s="118"/>
    </row>
    <row r="335" spans="21:33" ht="20.100000000000001" customHeight="1">
      <c r="U335" s="118"/>
      <c r="V335" s="118"/>
      <c r="W335" s="118"/>
      <c r="X335" s="118"/>
      <c r="Y335" s="118"/>
      <c r="Z335" s="118"/>
      <c r="AA335" s="118"/>
      <c r="AB335" s="118"/>
      <c r="AC335" s="118"/>
      <c r="AD335" s="118"/>
      <c r="AE335" s="118"/>
      <c r="AF335" s="118"/>
      <c r="AG335" s="118"/>
    </row>
    <row r="336" spans="21:33" ht="20.100000000000001" customHeight="1">
      <c r="U336" s="118"/>
      <c r="V336" s="118"/>
      <c r="W336" s="118"/>
      <c r="X336" s="118"/>
      <c r="Y336" s="118"/>
      <c r="Z336" s="118"/>
      <c r="AA336" s="118"/>
      <c r="AB336" s="118"/>
      <c r="AC336" s="118"/>
      <c r="AD336" s="118"/>
      <c r="AE336" s="118"/>
      <c r="AF336" s="118"/>
      <c r="AG336" s="118"/>
    </row>
    <row r="337" spans="21:33" ht="20.100000000000001" customHeight="1">
      <c r="U337" s="118"/>
      <c r="V337" s="118"/>
      <c r="W337" s="118"/>
      <c r="X337" s="118"/>
      <c r="Y337" s="118"/>
      <c r="Z337" s="118"/>
      <c r="AA337" s="118"/>
      <c r="AB337" s="118"/>
      <c r="AC337" s="118"/>
      <c r="AD337" s="118"/>
      <c r="AE337" s="118"/>
      <c r="AF337" s="118"/>
      <c r="AG337" s="118"/>
    </row>
    <row r="338" spans="21:33" ht="20.100000000000001" customHeight="1">
      <c r="U338" s="118"/>
      <c r="V338" s="118"/>
      <c r="W338" s="118"/>
      <c r="X338" s="118"/>
      <c r="Y338" s="118"/>
      <c r="Z338" s="118"/>
      <c r="AA338" s="118"/>
      <c r="AB338" s="118"/>
      <c r="AC338" s="118"/>
      <c r="AD338" s="118"/>
      <c r="AE338" s="118"/>
      <c r="AF338" s="118"/>
      <c r="AG338" s="118"/>
    </row>
    <row r="339" spans="21:33" ht="20.100000000000001" customHeight="1">
      <c r="U339" s="118"/>
      <c r="V339" s="118"/>
      <c r="W339" s="118"/>
      <c r="X339" s="118"/>
      <c r="Y339" s="118"/>
      <c r="Z339" s="118"/>
      <c r="AA339" s="118"/>
      <c r="AB339" s="118"/>
      <c r="AC339" s="118"/>
      <c r="AD339" s="118"/>
      <c r="AE339" s="118"/>
      <c r="AF339" s="118"/>
      <c r="AG339" s="118"/>
    </row>
    <row r="340" spans="21:33" ht="20.100000000000001" customHeight="1">
      <c r="U340" s="118"/>
      <c r="V340" s="118"/>
      <c r="W340" s="118"/>
      <c r="X340" s="118"/>
      <c r="Y340" s="118"/>
      <c r="Z340" s="118"/>
      <c r="AA340" s="118"/>
      <c r="AB340" s="118"/>
      <c r="AC340" s="118"/>
      <c r="AD340" s="118"/>
      <c r="AE340" s="118"/>
      <c r="AF340" s="118"/>
      <c r="AG340" s="118"/>
    </row>
    <row r="341" spans="21:33" ht="20.100000000000001" customHeight="1">
      <c r="U341" s="118"/>
      <c r="V341" s="118"/>
      <c r="W341" s="118"/>
      <c r="X341" s="118"/>
      <c r="Y341" s="118"/>
      <c r="Z341" s="118"/>
      <c r="AA341" s="118"/>
      <c r="AB341" s="118"/>
      <c r="AC341" s="118"/>
      <c r="AD341" s="118"/>
      <c r="AE341" s="118"/>
      <c r="AF341" s="118"/>
      <c r="AG341" s="118"/>
    </row>
    <row r="342" spans="21:33" ht="20.100000000000001" customHeight="1">
      <c r="U342" s="118"/>
      <c r="V342" s="118"/>
      <c r="W342" s="118"/>
      <c r="X342" s="118"/>
      <c r="Y342" s="118"/>
      <c r="Z342" s="118"/>
      <c r="AA342" s="118"/>
      <c r="AB342" s="118"/>
      <c r="AC342" s="118"/>
      <c r="AD342" s="118"/>
      <c r="AE342" s="118"/>
      <c r="AF342" s="118"/>
      <c r="AG342" s="118"/>
    </row>
    <row r="343" spans="21:33" ht="20.100000000000001" customHeight="1">
      <c r="U343" s="118"/>
      <c r="V343" s="118"/>
      <c r="W343" s="118"/>
      <c r="X343" s="118"/>
      <c r="Y343" s="118"/>
      <c r="Z343" s="118"/>
      <c r="AA343" s="118"/>
      <c r="AB343" s="118"/>
      <c r="AC343" s="118"/>
      <c r="AD343" s="118"/>
      <c r="AE343" s="118"/>
      <c r="AF343" s="118"/>
      <c r="AG343" s="118"/>
    </row>
    <row r="344" spans="21:33" ht="20.100000000000001" customHeight="1">
      <c r="U344" s="118"/>
      <c r="V344" s="118"/>
      <c r="W344" s="118"/>
      <c r="X344" s="118"/>
      <c r="Y344" s="118"/>
      <c r="Z344" s="118"/>
      <c r="AA344" s="118"/>
      <c r="AB344" s="118"/>
      <c r="AC344" s="118"/>
      <c r="AD344" s="118"/>
      <c r="AE344" s="118"/>
      <c r="AF344" s="118"/>
      <c r="AG344" s="118"/>
    </row>
    <row r="345" spans="21:33" ht="20.100000000000001" customHeight="1">
      <c r="U345" s="118"/>
      <c r="V345" s="118"/>
      <c r="W345" s="118"/>
      <c r="X345" s="118"/>
      <c r="Y345" s="118"/>
      <c r="Z345" s="118"/>
      <c r="AA345" s="118"/>
      <c r="AB345" s="118"/>
      <c r="AC345" s="118"/>
      <c r="AD345" s="118"/>
      <c r="AE345" s="118"/>
      <c r="AF345" s="118"/>
      <c r="AG345" s="118"/>
    </row>
    <row r="346" spans="21:33" ht="20.100000000000001" customHeight="1">
      <c r="U346" s="118"/>
      <c r="V346" s="118"/>
      <c r="W346" s="118"/>
      <c r="X346" s="118"/>
      <c r="Y346" s="118"/>
      <c r="Z346" s="118"/>
      <c r="AA346" s="118"/>
      <c r="AB346" s="118"/>
      <c r="AC346" s="118"/>
      <c r="AD346" s="118"/>
      <c r="AE346" s="118"/>
      <c r="AF346" s="118"/>
      <c r="AG346" s="118"/>
    </row>
    <row r="347" spans="21:33" ht="20.100000000000001" customHeight="1">
      <c r="U347" s="118"/>
      <c r="V347" s="118"/>
      <c r="W347" s="118"/>
      <c r="X347" s="118"/>
      <c r="Y347" s="118"/>
      <c r="Z347" s="118"/>
      <c r="AA347" s="118"/>
      <c r="AB347" s="118"/>
      <c r="AC347" s="118"/>
      <c r="AD347" s="118"/>
      <c r="AE347" s="118"/>
      <c r="AF347" s="118"/>
      <c r="AG347" s="118"/>
    </row>
    <row r="348" spans="21:33" ht="20.100000000000001" customHeight="1">
      <c r="U348" s="118"/>
      <c r="V348" s="118"/>
      <c r="W348" s="118"/>
      <c r="X348" s="118"/>
      <c r="Y348" s="118"/>
      <c r="Z348" s="118"/>
      <c r="AA348" s="118"/>
      <c r="AB348" s="118"/>
      <c r="AC348" s="118"/>
      <c r="AD348" s="118"/>
      <c r="AE348" s="118"/>
      <c r="AF348" s="118"/>
      <c r="AG348" s="118"/>
    </row>
    <row r="349" spans="21:33" ht="20.100000000000001" customHeight="1">
      <c r="U349" s="118"/>
      <c r="V349" s="118"/>
      <c r="W349" s="118"/>
      <c r="X349" s="118"/>
      <c r="Y349" s="118"/>
      <c r="Z349" s="118"/>
      <c r="AA349" s="118"/>
      <c r="AB349" s="118"/>
      <c r="AC349" s="118"/>
      <c r="AD349" s="118"/>
      <c r="AE349" s="118"/>
      <c r="AF349" s="118"/>
      <c r="AG349" s="118"/>
    </row>
    <row r="350" spans="21:33" ht="20.100000000000001" customHeight="1">
      <c r="U350" s="118"/>
      <c r="V350" s="118"/>
      <c r="W350" s="118"/>
      <c r="X350" s="118"/>
      <c r="Y350" s="118"/>
      <c r="Z350" s="118"/>
      <c r="AA350" s="118"/>
      <c r="AB350" s="118"/>
      <c r="AC350" s="118"/>
      <c r="AD350" s="118"/>
      <c r="AE350" s="118"/>
      <c r="AF350" s="118"/>
      <c r="AG350" s="118"/>
    </row>
    <row r="351" spans="21:33" ht="20.100000000000001" customHeight="1">
      <c r="U351" s="118"/>
      <c r="V351" s="118"/>
      <c r="W351" s="118"/>
      <c r="X351" s="118"/>
      <c r="Y351" s="118"/>
      <c r="Z351" s="118"/>
      <c r="AA351" s="118"/>
      <c r="AB351" s="118"/>
      <c r="AC351" s="118"/>
      <c r="AD351" s="118"/>
      <c r="AE351" s="118"/>
      <c r="AF351" s="118"/>
      <c r="AG351" s="118"/>
    </row>
    <row r="352" spans="21:33" ht="20.100000000000001" customHeight="1">
      <c r="U352" s="118"/>
      <c r="V352" s="118"/>
      <c r="W352" s="118"/>
      <c r="X352" s="118"/>
      <c r="Y352" s="118"/>
      <c r="Z352" s="118"/>
      <c r="AA352" s="118"/>
      <c r="AB352" s="118"/>
      <c r="AC352" s="118"/>
      <c r="AD352" s="118"/>
      <c r="AE352" s="118"/>
      <c r="AF352" s="118"/>
      <c r="AG352" s="118"/>
    </row>
    <row r="353" spans="21:33" ht="20.100000000000001" customHeight="1">
      <c r="U353" s="118"/>
      <c r="V353" s="118"/>
      <c r="W353" s="118"/>
      <c r="X353" s="118"/>
      <c r="Y353" s="118"/>
      <c r="Z353" s="118"/>
      <c r="AA353" s="118"/>
      <c r="AB353" s="118"/>
      <c r="AC353" s="118"/>
      <c r="AD353" s="118"/>
      <c r="AE353" s="118"/>
      <c r="AF353" s="118"/>
      <c r="AG353" s="118"/>
    </row>
    <row r="354" spans="21:33" ht="20.100000000000001" customHeight="1">
      <c r="U354" s="118"/>
      <c r="V354" s="118"/>
      <c r="W354" s="118"/>
      <c r="X354" s="118"/>
      <c r="Y354" s="118"/>
      <c r="Z354" s="118"/>
      <c r="AA354" s="118"/>
      <c r="AB354" s="118"/>
      <c r="AC354" s="118"/>
      <c r="AD354" s="118"/>
      <c r="AE354" s="118"/>
      <c r="AF354" s="118"/>
      <c r="AG354" s="118"/>
    </row>
    <row r="355" spans="21:33" ht="20.100000000000001" customHeight="1">
      <c r="U355" s="118"/>
      <c r="V355" s="118"/>
      <c r="W355" s="118"/>
      <c r="X355" s="118"/>
      <c r="Y355" s="118"/>
      <c r="Z355" s="118"/>
      <c r="AA355" s="118"/>
      <c r="AB355" s="118"/>
      <c r="AC355" s="118"/>
      <c r="AD355" s="118"/>
      <c r="AE355" s="118"/>
      <c r="AF355" s="118"/>
      <c r="AG355" s="118"/>
    </row>
    <row r="356" spans="21:33" ht="20.100000000000001" customHeight="1">
      <c r="U356" s="118"/>
      <c r="V356" s="118"/>
      <c r="W356" s="118"/>
      <c r="X356" s="118"/>
      <c r="Y356" s="118"/>
      <c r="Z356" s="118"/>
      <c r="AA356" s="118"/>
      <c r="AB356" s="118"/>
      <c r="AC356" s="118"/>
      <c r="AD356" s="118"/>
      <c r="AE356" s="118"/>
      <c r="AF356" s="118"/>
      <c r="AG356" s="118"/>
    </row>
    <row r="357" spans="21:33" ht="20.100000000000001" customHeight="1">
      <c r="U357" s="118"/>
      <c r="V357" s="118"/>
      <c r="W357" s="118"/>
      <c r="X357" s="118"/>
      <c r="Y357" s="118"/>
      <c r="Z357" s="118"/>
      <c r="AA357" s="118"/>
      <c r="AB357" s="118"/>
      <c r="AC357" s="118"/>
      <c r="AD357" s="118"/>
      <c r="AE357" s="118"/>
      <c r="AF357" s="118"/>
      <c r="AG357" s="118"/>
    </row>
    <row r="358" spans="21:33" ht="20.100000000000001" customHeight="1">
      <c r="U358" s="118"/>
      <c r="V358" s="118"/>
      <c r="W358" s="118"/>
      <c r="X358" s="118"/>
      <c r="Y358" s="118"/>
      <c r="Z358" s="118"/>
      <c r="AA358" s="118"/>
      <c r="AB358" s="118"/>
      <c r="AC358" s="118"/>
      <c r="AD358" s="118"/>
      <c r="AE358" s="118"/>
      <c r="AF358" s="118"/>
      <c r="AG358" s="118"/>
    </row>
    <row r="359" spans="21:33" ht="20.100000000000001" customHeight="1">
      <c r="U359" s="118"/>
      <c r="V359" s="118"/>
      <c r="W359" s="118"/>
      <c r="X359" s="118"/>
      <c r="Y359" s="118"/>
      <c r="Z359" s="118"/>
      <c r="AA359" s="118"/>
      <c r="AB359" s="118"/>
      <c r="AC359" s="118"/>
      <c r="AD359" s="118"/>
      <c r="AE359" s="118"/>
      <c r="AF359" s="118"/>
      <c r="AG359" s="118"/>
    </row>
    <row r="360" spans="21:33" ht="20.100000000000001" customHeight="1">
      <c r="U360" s="118"/>
      <c r="V360" s="118"/>
      <c r="W360" s="118"/>
      <c r="X360" s="118"/>
      <c r="Y360" s="118"/>
      <c r="Z360" s="118"/>
      <c r="AA360" s="118"/>
      <c r="AB360" s="118"/>
      <c r="AC360" s="118"/>
      <c r="AD360" s="118"/>
      <c r="AE360" s="118"/>
      <c r="AF360" s="118"/>
      <c r="AG360" s="118"/>
    </row>
    <row r="361" spans="21:33" ht="20.100000000000001" customHeight="1">
      <c r="U361" s="118"/>
      <c r="V361" s="118"/>
      <c r="W361" s="118"/>
      <c r="X361" s="118"/>
      <c r="Y361" s="118"/>
      <c r="Z361" s="118"/>
      <c r="AA361" s="118"/>
      <c r="AB361" s="118"/>
      <c r="AC361" s="118"/>
      <c r="AD361" s="118"/>
      <c r="AE361" s="118"/>
      <c r="AF361" s="118"/>
      <c r="AG361" s="118"/>
    </row>
    <row r="362" spans="21:33" ht="20.100000000000001" customHeight="1">
      <c r="U362" s="118"/>
      <c r="V362" s="118"/>
      <c r="W362" s="118"/>
      <c r="X362" s="118"/>
      <c r="Y362" s="118"/>
      <c r="Z362" s="118"/>
      <c r="AA362" s="118"/>
      <c r="AB362" s="118"/>
      <c r="AC362" s="118"/>
      <c r="AD362" s="118"/>
      <c r="AE362" s="118"/>
      <c r="AF362" s="118"/>
      <c r="AG362" s="118"/>
    </row>
    <row r="363" spans="21:33" ht="20.100000000000001" customHeight="1">
      <c r="U363" s="118"/>
      <c r="V363" s="118"/>
      <c r="W363" s="118"/>
      <c r="X363" s="118"/>
      <c r="Y363" s="118"/>
      <c r="Z363" s="118"/>
      <c r="AA363" s="118"/>
      <c r="AB363" s="118"/>
      <c r="AC363" s="118"/>
      <c r="AD363" s="118"/>
      <c r="AE363" s="118"/>
      <c r="AF363" s="118"/>
      <c r="AG363" s="118"/>
    </row>
    <row r="364" spans="21:33" ht="20.100000000000001" customHeight="1">
      <c r="U364" s="118"/>
      <c r="V364" s="118"/>
      <c r="W364" s="118"/>
      <c r="X364" s="118"/>
      <c r="Y364" s="118"/>
      <c r="Z364" s="118"/>
      <c r="AA364" s="118"/>
      <c r="AB364" s="118"/>
      <c r="AC364" s="118"/>
      <c r="AD364" s="118"/>
      <c r="AE364" s="118"/>
      <c r="AF364" s="118"/>
      <c r="AG364" s="118"/>
    </row>
    <row r="365" spans="21:33" ht="20.100000000000001" customHeight="1">
      <c r="U365" s="118"/>
      <c r="V365" s="118"/>
      <c r="W365" s="118"/>
      <c r="X365" s="118"/>
      <c r="Y365" s="118"/>
      <c r="Z365" s="118"/>
      <c r="AA365" s="118"/>
      <c r="AB365" s="118"/>
      <c r="AC365" s="118"/>
      <c r="AD365" s="118"/>
      <c r="AE365" s="118"/>
      <c r="AF365" s="118"/>
      <c r="AG365" s="118"/>
    </row>
    <row r="366" spans="21:33" ht="20.100000000000001" customHeight="1">
      <c r="U366" s="118"/>
      <c r="V366" s="118"/>
      <c r="W366" s="118"/>
      <c r="X366" s="118"/>
      <c r="Y366" s="118"/>
      <c r="Z366" s="118"/>
      <c r="AA366" s="118"/>
      <c r="AB366" s="118"/>
      <c r="AC366" s="118"/>
      <c r="AD366" s="118"/>
      <c r="AE366" s="118"/>
      <c r="AF366" s="118"/>
      <c r="AG366" s="118"/>
    </row>
    <row r="367" spans="21:33" ht="20.100000000000001" customHeight="1">
      <c r="U367" s="118"/>
      <c r="V367" s="118"/>
      <c r="W367" s="118"/>
      <c r="X367" s="118"/>
      <c r="Y367" s="118"/>
      <c r="Z367" s="118"/>
      <c r="AA367" s="118"/>
      <c r="AB367" s="118"/>
      <c r="AC367" s="118"/>
      <c r="AD367" s="118"/>
      <c r="AE367" s="118"/>
      <c r="AF367" s="118"/>
      <c r="AG367" s="118"/>
    </row>
    <row r="368" spans="21:33" ht="20.100000000000001" customHeight="1">
      <c r="U368" s="118"/>
      <c r="V368" s="118"/>
      <c r="W368" s="118"/>
      <c r="X368" s="118"/>
      <c r="Y368" s="118"/>
      <c r="Z368" s="118"/>
      <c r="AA368" s="118"/>
      <c r="AB368" s="118"/>
      <c r="AC368" s="118"/>
      <c r="AD368" s="118"/>
      <c r="AE368" s="118"/>
      <c r="AF368" s="118"/>
      <c r="AG368" s="118"/>
    </row>
    <row r="369" spans="21:33" ht="20.100000000000001" customHeight="1">
      <c r="U369" s="118"/>
      <c r="V369" s="118"/>
      <c r="W369" s="118"/>
      <c r="X369" s="118"/>
      <c r="Y369" s="118"/>
      <c r="Z369" s="118"/>
      <c r="AA369" s="118"/>
      <c r="AB369" s="118"/>
      <c r="AC369" s="118"/>
      <c r="AD369" s="118"/>
      <c r="AE369" s="118"/>
      <c r="AF369" s="118"/>
      <c r="AG369" s="118"/>
    </row>
    <row r="370" spans="21:33" ht="20.100000000000001" customHeight="1">
      <c r="U370" s="118"/>
      <c r="V370" s="118"/>
      <c r="W370" s="118"/>
      <c r="X370" s="118"/>
      <c r="Y370" s="118"/>
      <c r="Z370" s="118"/>
      <c r="AA370" s="118"/>
      <c r="AB370" s="118"/>
      <c r="AC370" s="118"/>
      <c r="AD370" s="118"/>
      <c r="AE370" s="118"/>
      <c r="AF370" s="118"/>
      <c r="AG370" s="118"/>
    </row>
    <row r="371" spans="21:33" ht="20.100000000000001" customHeight="1">
      <c r="U371" s="118"/>
      <c r="V371" s="118"/>
      <c r="W371" s="118"/>
      <c r="X371" s="118"/>
      <c r="Y371" s="118"/>
      <c r="Z371" s="118"/>
      <c r="AA371" s="118"/>
      <c r="AB371" s="118"/>
      <c r="AC371" s="118"/>
      <c r="AD371" s="118"/>
      <c r="AE371" s="118"/>
      <c r="AF371" s="118"/>
      <c r="AG371" s="118"/>
    </row>
    <row r="372" spans="21:33" ht="20.100000000000001" customHeight="1">
      <c r="U372" s="118"/>
      <c r="V372" s="118"/>
      <c r="W372" s="118"/>
      <c r="X372" s="118"/>
      <c r="Y372" s="118"/>
      <c r="Z372" s="118"/>
      <c r="AA372" s="118"/>
      <c r="AB372" s="118"/>
      <c r="AC372" s="118"/>
      <c r="AD372" s="118"/>
      <c r="AE372" s="118"/>
      <c r="AF372" s="118"/>
      <c r="AG372" s="118"/>
    </row>
    <row r="373" spans="21:33" ht="20.100000000000001" customHeight="1">
      <c r="U373" s="118"/>
      <c r="V373" s="118"/>
      <c r="W373" s="118"/>
      <c r="X373" s="118"/>
      <c r="Y373" s="118"/>
      <c r="Z373" s="118"/>
      <c r="AA373" s="118"/>
      <c r="AB373" s="118"/>
      <c r="AC373" s="118"/>
      <c r="AD373" s="118"/>
      <c r="AE373" s="118"/>
      <c r="AF373" s="118"/>
      <c r="AG373" s="118"/>
    </row>
    <row r="374" spans="21:33" ht="20.100000000000001" customHeight="1">
      <c r="U374" s="118"/>
      <c r="V374" s="118"/>
      <c r="W374" s="118"/>
      <c r="X374" s="118"/>
      <c r="Y374" s="118"/>
      <c r="Z374" s="118"/>
      <c r="AA374" s="118"/>
      <c r="AB374" s="118"/>
      <c r="AC374" s="118"/>
      <c r="AD374" s="118"/>
      <c r="AE374" s="118"/>
      <c r="AF374" s="118"/>
      <c r="AG374" s="118"/>
    </row>
    <row r="375" spans="21:33" ht="20.100000000000001" customHeight="1">
      <c r="U375" s="118"/>
      <c r="V375" s="118"/>
      <c r="W375" s="118"/>
      <c r="X375" s="118"/>
      <c r="Y375" s="118"/>
      <c r="Z375" s="118"/>
      <c r="AA375" s="118"/>
      <c r="AB375" s="118"/>
      <c r="AC375" s="118"/>
      <c r="AD375" s="118"/>
      <c r="AE375" s="118"/>
      <c r="AF375" s="118"/>
      <c r="AG375" s="118"/>
    </row>
    <row r="376" spans="21:33" ht="20.100000000000001" customHeight="1">
      <c r="U376" s="118"/>
      <c r="V376" s="118"/>
      <c r="W376" s="118"/>
      <c r="X376" s="118"/>
      <c r="Y376" s="118"/>
      <c r="Z376" s="118"/>
      <c r="AA376" s="118"/>
      <c r="AB376" s="118"/>
      <c r="AC376" s="118"/>
      <c r="AD376" s="118"/>
      <c r="AE376" s="118"/>
      <c r="AF376" s="118"/>
      <c r="AG376" s="118"/>
    </row>
    <row r="377" spans="21:33" ht="20.100000000000001" customHeight="1">
      <c r="U377" s="118"/>
      <c r="V377" s="118"/>
      <c r="W377" s="118"/>
      <c r="X377" s="118"/>
      <c r="Y377" s="118"/>
      <c r="Z377" s="118"/>
      <c r="AA377" s="118"/>
      <c r="AB377" s="118"/>
      <c r="AC377" s="118"/>
      <c r="AD377" s="118"/>
      <c r="AE377" s="118"/>
      <c r="AF377" s="118"/>
      <c r="AG377" s="118"/>
    </row>
    <row r="378" spans="21:33" ht="20.100000000000001" customHeight="1">
      <c r="U378" s="118"/>
      <c r="V378" s="118"/>
      <c r="W378" s="118"/>
      <c r="X378" s="118"/>
      <c r="Y378" s="118"/>
      <c r="Z378" s="118"/>
      <c r="AA378" s="118"/>
      <c r="AB378" s="118"/>
      <c r="AC378" s="118"/>
      <c r="AD378" s="118"/>
      <c r="AE378" s="118"/>
      <c r="AF378" s="118"/>
      <c r="AG378" s="118"/>
    </row>
    <row r="379" spans="21:33" ht="20.100000000000001" customHeight="1">
      <c r="U379" s="118"/>
      <c r="V379" s="118"/>
      <c r="W379" s="118"/>
      <c r="X379" s="118"/>
      <c r="Y379" s="118"/>
      <c r="Z379" s="118"/>
      <c r="AA379" s="118"/>
      <c r="AB379" s="118"/>
      <c r="AC379" s="118"/>
      <c r="AD379" s="118"/>
      <c r="AE379" s="118"/>
      <c r="AF379" s="118"/>
      <c r="AG379" s="118"/>
    </row>
    <row r="380" spans="21:33" ht="20.100000000000001" customHeight="1">
      <c r="U380" s="118"/>
      <c r="V380" s="118"/>
      <c r="W380" s="118"/>
      <c r="X380" s="118"/>
      <c r="Y380" s="118"/>
      <c r="Z380" s="118"/>
      <c r="AA380" s="118"/>
      <c r="AB380" s="118"/>
      <c r="AC380" s="118"/>
      <c r="AD380" s="118"/>
      <c r="AE380" s="118"/>
      <c r="AF380" s="118"/>
      <c r="AG380" s="118"/>
    </row>
    <row r="381" spans="21:33" ht="20.100000000000001" customHeight="1">
      <c r="U381" s="118"/>
      <c r="V381" s="118"/>
      <c r="W381" s="118"/>
      <c r="X381" s="118"/>
      <c r="Y381" s="118"/>
      <c r="Z381" s="118"/>
      <c r="AA381" s="118"/>
      <c r="AB381" s="118"/>
      <c r="AC381" s="118"/>
      <c r="AD381" s="118"/>
      <c r="AE381" s="118"/>
      <c r="AF381" s="118"/>
      <c r="AG381" s="118"/>
    </row>
    <row r="382" spans="21:33" ht="20.100000000000001" customHeight="1">
      <c r="U382" s="118"/>
      <c r="V382" s="118"/>
      <c r="W382" s="118"/>
      <c r="X382" s="118"/>
      <c r="Y382" s="118"/>
      <c r="Z382" s="118"/>
      <c r="AA382" s="118"/>
      <c r="AB382" s="118"/>
      <c r="AC382" s="118"/>
      <c r="AD382" s="118"/>
      <c r="AE382" s="118"/>
      <c r="AF382" s="118"/>
      <c r="AG382" s="118"/>
    </row>
    <row r="383" spans="21:33" ht="20.100000000000001" customHeight="1">
      <c r="U383" s="118"/>
      <c r="V383" s="118"/>
      <c r="W383" s="118"/>
      <c r="X383" s="118"/>
      <c r="Y383" s="118"/>
      <c r="Z383" s="118"/>
      <c r="AA383" s="118"/>
      <c r="AB383" s="118"/>
      <c r="AC383" s="118"/>
      <c r="AD383" s="118"/>
      <c r="AE383" s="118"/>
      <c r="AF383" s="118"/>
      <c r="AG383" s="118"/>
    </row>
    <row r="384" spans="21:33" ht="20.100000000000001" customHeight="1">
      <c r="U384" s="118"/>
      <c r="V384" s="118"/>
      <c r="W384" s="118"/>
      <c r="X384" s="118"/>
      <c r="Y384" s="118"/>
      <c r="Z384" s="118"/>
      <c r="AA384" s="118"/>
      <c r="AB384" s="118"/>
      <c r="AC384" s="118"/>
      <c r="AD384" s="118"/>
      <c r="AE384" s="118"/>
      <c r="AF384" s="118"/>
      <c r="AG384" s="118"/>
    </row>
    <row r="385" spans="21:33" ht="20.100000000000001" customHeight="1">
      <c r="U385" s="118"/>
      <c r="V385" s="118"/>
      <c r="W385" s="118"/>
      <c r="X385" s="118"/>
      <c r="Y385" s="118"/>
      <c r="Z385" s="118"/>
      <c r="AA385" s="118"/>
      <c r="AB385" s="118"/>
      <c r="AC385" s="118"/>
      <c r="AD385" s="118"/>
      <c r="AE385" s="118"/>
      <c r="AF385" s="118"/>
      <c r="AG385" s="118"/>
    </row>
    <row r="386" spans="21:33" ht="20.100000000000001" customHeight="1">
      <c r="U386" s="118"/>
      <c r="V386" s="118"/>
      <c r="W386" s="118"/>
      <c r="X386" s="118"/>
      <c r="Y386" s="118"/>
      <c r="Z386" s="118"/>
      <c r="AA386" s="118"/>
      <c r="AB386" s="118"/>
      <c r="AC386" s="118"/>
      <c r="AD386" s="118"/>
      <c r="AE386" s="118"/>
      <c r="AF386" s="118"/>
      <c r="AG386" s="118"/>
    </row>
    <row r="387" spans="21:33" ht="20.100000000000001" customHeight="1">
      <c r="U387" s="118"/>
      <c r="V387" s="118"/>
      <c r="W387" s="118"/>
      <c r="X387" s="118"/>
      <c r="Y387" s="118"/>
      <c r="Z387" s="118"/>
      <c r="AA387" s="118"/>
      <c r="AB387" s="118"/>
      <c r="AC387" s="118"/>
      <c r="AD387" s="118"/>
      <c r="AE387" s="118"/>
      <c r="AF387" s="118"/>
      <c r="AG387" s="118"/>
    </row>
    <row r="388" spans="21:33" ht="20.100000000000001" customHeight="1">
      <c r="U388" s="118"/>
      <c r="V388" s="118"/>
      <c r="W388" s="118"/>
      <c r="X388" s="118"/>
      <c r="Y388" s="118"/>
      <c r="Z388" s="118"/>
      <c r="AA388" s="118"/>
      <c r="AB388" s="118"/>
      <c r="AC388" s="118"/>
      <c r="AD388" s="118"/>
      <c r="AE388" s="118"/>
      <c r="AF388" s="118"/>
      <c r="AG388" s="118"/>
    </row>
    <row r="389" spans="21:33" ht="20.100000000000001" customHeight="1">
      <c r="U389" s="118"/>
      <c r="V389" s="118"/>
      <c r="W389" s="118"/>
      <c r="X389" s="118"/>
      <c r="Y389" s="118"/>
      <c r="Z389" s="118"/>
      <c r="AA389" s="118"/>
      <c r="AB389" s="118"/>
      <c r="AC389" s="118"/>
      <c r="AD389" s="118"/>
      <c r="AE389" s="118"/>
      <c r="AF389" s="118"/>
      <c r="AG389" s="118"/>
    </row>
    <row r="390" spans="21:33" ht="20.100000000000001" customHeight="1">
      <c r="U390" s="118"/>
      <c r="V390" s="118"/>
      <c r="W390" s="118"/>
      <c r="X390" s="118"/>
      <c r="Y390" s="118"/>
      <c r="Z390" s="118"/>
      <c r="AA390" s="118"/>
      <c r="AB390" s="118"/>
      <c r="AC390" s="118"/>
      <c r="AD390" s="118"/>
      <c r="AE390" s="118"/>
      <c r="AF390" s="118"/>
      <c r="AG390" s="118"/>
    </row>
    <row r="391" spans="21:33" ht="20.100000000000001" customHeight="1">
      <c r="U391" s="118"/>
      <c r="V391" s="118"/>
      <c r="W391" s="118"/>
      <c r="X391" s="118"/>
      <c r="Y391" s="118"/>
      <c r="Z391" s="118"/>
      <c r="AA391" s="118"/>
      <c r="AB391" s="118"/>
      <c r="AC391" s="118"/>
      <c r="AD391" s="118"/>
      <c r="AE391" s="118"/>
      <c r="AF391" s="118"/>
      <c r="AG391" s="118"/>
    </row>
    <row r="392" spans="21:33" ht="20.100000000000001" customHeight="1">
      <c r="U392" s="118"/>
      <c r="V392" s="118"/>
      <c r="W392" s="118"/>
      <c r="X392" s="118"/>
      <c r="Y392" s="118"/>
      <c r="Z392" s="118"/>
      <c r="AA392" s="118"/>
      <c r="AB392" s="118"/>
      <c r="AC392" s="118"/>
      <c r="AD392" s="118"/>
      <c r="AE392" s="118"/>
      <c r="AF392" s="118"/>
      <c r="AG392" s="118"/>
    </row>
    <row r="393" spans="21:33" ht="20.100000000000001" customHeight="1">
      <c r="U393" s="118"/>
      <c r="V393" s="118"/>
      <c r="W393" s="118"/>
      <c r="X393" s="118"/>
      <c r="Y393" s="118"/>
      <c r="Z393" s="118"/>
      <c r="AA393" s="118"/>
      <c r="AB393" s="118"/>
      <c r="AC393" s="118"/>
      <c r="AD393" s="118"/>
      <c r="AE393" s="118"/>
      <c r="AF393" s="118"/>
      <c r="AG393" s="118"/>
    </row>
    <row r="394" spans="21:33" ht="20.100000000000001" customHeight="1">
      <c r="U394" s="118"/>
      <c r="V394" s="118"/>
      <c r="W394" s="118"/>
      <c r="X394" s="118"/>
      <c r="Y394" s="118"/>
      <c r="Z394" s="118"/>
      <c r="AA394" s="118"/>
      <c r="AB394" s="118"/>
      <c r="AC394" s="118"/>
      <c r="AD394" s="118"/>
      <c r="AE394" s="118"/>
      <c r="AF394" s="118"/>
      <c r="AG394" s="118"/>
    </row>
    <row r="395" spans="21:33" ht="20.100000000000001" customHeight="1">
      <c r="U395" s="118"/>
      <c r="V395" s="118"/>
      <c r="W395" s="118"/>
      <c r="X395" s="118"/>
      <c r="Y395" s="118"/>
      <c r="Z395" s="118"/>
      <c r="AA395" s="118"/>
      <c r="AB395" s="118"/>
      <c r="AC395" s="118"/>
      <c r="AD395" s="118"/>
      <c r="AE395" s="118"/>
      <c r="AF395" s="118"/>
      <c r="AG395" s="118"/>
    </row>
    <row r="396" spans="21:33" ht="20.100000000000001" customHeight="1">
      <c r="U396" s="118"/>
      <c r="V396" s="118"/>
      <c r="W396" s="118"/>
      <c r="X396" s="118"/>
      <c r="Y396" s="118"/>
      <c r="Z396" s="118"/>
      <c r="AA396" s="118"/>
      <c r="AB396" s="118"/>
      <c r="AC396" s="118"/>
      <c r="AD396" s="118"/>
      <c r="AE396" s="118"/>
      <c r="AF396" s="118"/>
      <c r="AG396" s="118"/>
    </row>
    <row r="397" spans="21:33" ht="20.100000000000001" customHeight="1">
      <c r="U397" s="118"/>
      <c r="V397" s="118"/>
      <c r="W397" s="118"/>
      <c r="X397" s="118"/>
      <c r="Y397" s="118"/>
      <c r="Z397" s="118"/>
      <c r="AA397" s="118"/>
      <c r="AB397" s="118"/>
      <c r="AC397" s="118"/>
      <c r="AD397" s="118"/>
      <c r="AE397" s="118"/>
      <c r="AF397" s="118"/>
      <c r="AG397" s="118"/>
    </row>
    <row r="398" spans="21:33" ht="20.100000000000001" customHeight="1">
      <c r="U398" s="118"/>
      <c r="V398" s="118"/>
      <c r="W398" s="118"/>
      <c r="X398" s="118"/>
      <c r="Y398" s="118"/>
      <c r="Z398" s="118"/>
      <c r="AA398" s="118"/>
      <c r="AB398" s="118"/>
      <c r="AC398" s="118"/>
      <c r="AD398" s="118"/>
      <c r="AE398" s="118"/>
      <c r="AF398" s="118"/>
      <c r="AG398" s="118"/>
    </row>
    <row r="399" spans="21:33" ht="20.100000000000001" customHeight="1">
      <c r="U399" s="118"/>
      <c r="V399" s="118"/>
      <c r="W399" s="118"/>
      <c r="X399" s="118"/>
      <c r="Y399" s="118"/>
      <c r="Z399" s="118"/>
      <c r="AA399" s="118"/>
      <c r="AB399" s="118"/>
      <c r="AC399" s="118"/>
      <c r="AD399" s="118"/>
      <c r="AE399" s="118"/>
      <c r="AF399" s="118"/>
      <c r="AG399" s="118"/>
    </row>
    <row r="400" spans="21:33" ht="20.100000000000001" customHeight="1">
      <c r="U400" s="118"/>
      <c r="V400" s="118"/>
      <c r="W400" s="118"/>
      <c r="X400" s="118"/>
      <c r="Y400" s="118"/>
      <c r="Z400" s="118"/>
      <c r="AA400" s="118"/>
      <c r="AB400" s="118"/>
      <c r="AC400" s="118"/>
      <c r="AD400" s="118"/>
      <c r="AE400" s="118"/>
      <c r="AF400" s="118"/>
      <c r="AG400" s="118"/>
    </row>
    <row r="401" spans="21:33" ht="20.100000000000001" customHeight="1">
      <c r="U401" s="118"/>
      <c r="V401" s="118"/>
      <c r="W401" s="118"/>
      <c r="X401" s="118"/>
      <c r="Y401" s="118"/>
      <c r="Z401" s="118"/>
      <c r="AA401" s="118"/>
      <c r="AB401" s="118"/>
      <c r="AC401" s="118"/>
      <c r="AD401" s="118"/>
      <c r="AE401" s="118"/>
      <c r="AF401" s="118"/>
      <c r="AG401" s="118"/>
    </row>
    <row r="402" spans="21:33" ht="20.100000000000001" customHeight="1">
      <c r="U402" s="118"/>
      <c r="V402" s="118"/>
      <c r="W402" s="118"/>
      <c r="X402" s="118"/>
      <c r="Y402" s="118"/>
      <c r="Z402" s="118"/>
      <c r="AA402" s="118"/>
      <c r="AB402" s="118"/>
      <c r="AC402" s="118"/>
      <c r="AD402" s="118"/>
      <c r="AE402" s="118"/>
      <c r="AF402" s="118"/>
      <c r="AG402" s="118"/>
    </row>
    <row r="403" spans="21:33" ht="20.100000000000001" customHeight="1">
      <c r="U403" s="118"/>
      <c r="V403" s="118"/>
      <c r="W403" s="118"/>
      <c r="X403" s="118"/>
      <c r="Y403" s="118"/>
      <c r="Z403" s="118"/>
      <c r="AA403" s="118"/>
      <c r="AB403" s="118"/>
      <c r="AC403" s="118"/>
      <c r="AD403" s="118"/>
      <c r="AE403" s="118"/>
      <c r="AF403" s="118"/>
      <c r="AG403" s="118"/>
    </row>
    <row r="404" spans="21:33" ht="20.100000000000001" customHeight="1">
      <c r="U404" s="118"/>
      <c r="V404" s="118"/>
      <c r="W404" s="118"/>
      <c r="X404" s="118"/>
      <c r="Y404" s="118"/>
      <c r="Z404" s="118"/>
      <c r="AA404" s="118"/>
      <c r="AB404" s="118"/>
      <c r="AC404" s="118"/>
      <c r="AD404" s="118"/>
      <c r="AE404" s="118"/>
      <c r="AF404" s="118"/>
      <c r="AG404" s="118"/>
    </row>
    <row r="405" spans="21:33" ht="20.100000000000001" customHeight="1">
      <c r="U405" s="118"/>
      <c r="V405" s="118"/>
      <c r="W405" s="118"/>
      <c r="X405" s="118"/>
      <c r="Y405" s="118"/>
      <c r="Z405" s="118"/>
      <c r="AA405" s="118"/>
      <c r="AB405" s="118"/>
      <c r="AC405" s="118"/>
      <c r="AD405" s="118"/>
      <c r="AE405" s="118"/>
      <c r="AF405" s="118"/>
      <c r="AG405" s="118"/>
    </row>
    <row r="406" spans="21:33" ht="20.100000000000001" customHeight="1">
      <c r="U406" s="118"/>
      <c r="V406" s="118"/>
      <c r="W406" s="118"/>
      <c r="X406" s="118"/>
      <c r="Y406" s="118"/>
      <c r="Z406" s="118"/>
      <c r="AA406" s="118"/>
      <c r="AB406" s="118"/>
      <c r="AC406" s="118"/>
      <c r="AD406" s="118"/>
      <c r="AE406" s="118"/>
      <c r="AF406" s="118"/>
      <c r="AG406" s="118"/>
    </row>
    <row r="407" spans="21:33" ht="20.100000000000001" customHeight="1">
      <c r="U407" s="118"/>
      <c r="V407" s="118"/>
      <c r="W407" s="118"/>
      <c r="X407" s="118"/>
      <c r="Y407" s="118"/>
      <c r="Z407" s="118"/>
      <c r="AA407" s="118"/>
      <c r="AB407" s="118"/>
      <c r="AC407" s="118"/>
      <c r="AD407" s="118"/>
      <c r="AE407" s="118"/>
      <c r="AF407" s="118"/>
      <c r="AG407" s="118"/>
    </row>
    <row r="408" spans="21:33" ht="20.100000000000001" customHeight="1">
      <c r="U408" s="118"/>
      <c r="V408" s="118"/>
      <c r="W408" s="118"/>
      <c r="X408" s="118"/>
      <c r="Y408" s="118"/>
      <c r="Z408" s="118"/>
      <c r="AA408" s="118"/>
      <c r="AB408" s="118"/>
      <c r="AC408" s="118"/>
      <c r="AD408" s="118"/>
      <c r="AE408" s="118"/>
      <c r="AF408" s="118"/>
      <c r="AG408" s="118"/>
    </row>
    <row r="409" spans="21:33" ht="20.100000000000001" customHeight="1">
      <c r="U409" s="118"/>
      <c r="V409" s="118"/>
      <c r="W409" s="118"/>
      <c r="X409" s="118"/>
      <c r="Y409" s="118"/>
      <c r="Z409" s="118"/>
      <c r="AA409" s="118"/>
      <c r="AB409" s="118"/>
      <c r="AC409" s="118"/>
      <c r="AD409" s="118"/>
      <c r="AE409" s="118"/>
      <c r="AF409" s="118"/>
      <c r="AG409" s="118"/>
    </row>
    <row r="410" spans="21:33" ht="20.100000000000001" customHeight="1">
      <c r="U410" s="118"/>
      <c r="V410" s="118"/>
      <c r="W410" s="118"/>
      <c r="X410" s="118"/>
      <c r="Y410" s="118"/>
      <c r="Z410" s="118"/>
      <c r="AA410" s="118"/>
      <c r="AB410" s="118"/>
      <c r="AC410" s="118"/>
      <c r="AD410" s="118"/>
      <c r="AE410" s="118"/>
      <c r="AF410" s="118"/>
      <c r="AG410" s="118"/>
    </row>
    <row r="411" spans="21:33" ht="20.100000000000001" customHeight="1">
      <c r="U411" s="118"/>
      <c r="V411" s="118"/>
      <c r="W411" s="118"/>
      <c r="X411" s="118"/>
      <c r="Y411" s="118"/>
      <c r="Z411" s="118"/>
      <c r="AA411" s="118"/>
      <c r="AB411" s="118"/>
      <c r="AC411" s="118"/>
      <c r="AD411" s="118"/>
      <c r="AE411" s="118"/>
      <c r="AF411" s="118"/>
      <c r="AG411" s="118"/>
    </row>
    <row r="412" spans="21:33" ht="20.100000000000001" customHeight="1">
      <c r="U412" s="118"/>
      <c r="V412" s="118"/>
      <c r="W412" s="118"/>
      <c r="X412" s="118"/>
      <c r="Y412" s="118"/>
      <c r="Z412" s="118"/>
      <c r="AA412" s="118"/>
      <c r="AB412" s="118"/>
      <c r="AC412" s="118"/>
      <c r="AD412" s="118"/>
      <c r="AE412" s="118"/>
      <c r="AF412" s="118"/>
      <c r="AG412" s="118"/>
    </row>
    <row r="413" spans="21:33" ht="20.100000000000001" customHeight="1">
      <c r="U413" s="118"/>
      <c r="V413" s="118"/>
      <c r="W413" s="118"/>
      <c r="X413" s="118"/>
      <c r="Y413" s="118"/>
      <c r="Z413" s="118"/>
      <c r="AA413" s="118"/>
      <c r="AB413" s="118"/>
      <c r="AC413" s="118"/>
      <c r="AD413" s="118"/>
      <c r="AE413" s="118"/>
      <c r="AF413" s="118"/>
      <c r="AG413" s="118"/>
    </row>
    <row r="414" spans="21:33" ht="20.100000000000001" customHeight="1">
      <c r="U414" s="118"/>
      <c r="V414" s="118"/>
      <c r="W414" s="118"/>
      <c r="X414" s="118"/>
      <c r="Y414" s="118"/>
      <c r="Z414" s="118"/>
      <c r="AA414" s="118"/>
      <c r="AB414" s="118"/>
      <c r="AC414" s="118"/>
      <c r="AD414" s="118"/>
      <c r="AE414" s="118"/>
      <c r="AF414" s="118"/>
      <c r="AG414" s="118"/>
    </row>
    <row r="415" spans="21:33" ht="20.100000000000001" customHeight="1">
      <c r="U415" s="118"/>
      <c r="V415" s="118"/>
      <c r="W415" s="118"/>
      <c r="X415" s="118"/>
      <c r="Y415" s="118"/>
      <c r="Z415" s="118"/>
      <c r="AA415" s="118"/>
      <c r="AB415" s="118"/>
      <c r="AC415" s="118"/>
      <c r="AD415" s="118"/>
      <c r="AE415" s="118"/>
      <c r="AF415" s="118"/>
      <c r="AG415" s="118"/>
    </row>
    <row r="416" spans="21:33" ht="20.100000000000001" customHeight="1">
      <c r="U416" s="118"/>
      <c r="V416" s="118"/>
      <c r="W416" s="118"/>
      <c r="X416" s="118"/>
      <c r="Y416" s="118"/>
      <c r="Z416" s="118"/>
      <c r="AA416" s="118"/>
      <c r="AB416" s="118"/>
      <c r="AC416" s="118"/>
      <c r="AD416" s="118"/>
      <c r="AE416" s="118"/>
      <c r="AF416" s="118"/>
      <c r="AG416" s="118"/>
    </row>
    <row r="417" spans="21:33" ht="20.100000000000001"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75" zoomScaleNormal="75" zoomScaleSheetLayoutView="90" zoomScalePageLayoutView="75" workbookViewId="0">
      <selection activeCell="B2" sqref="B2"/>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75"/>
      <c r="B1" s="1197" t="s">
        <v>226</v>
      </c>
      <c r="C1" s="1197"/>
      <c r="D1" s="1197"/>
      <c r="E1" s="1197"/>
      <c r="F1" s="376"/>
      <c r="G1" s="376"/>
    </row>
    <row r="2" spans="1:7" ht="26.25">
      <c r="A2" s="1175"/>
      <c r="B2" s="1198" t="s">
        <v>16</v>
      </c>
      <c r="C2" s="1198"/>
      <c r="D2" s="1198"/>
      <c r="E2" s="1198"/>
      <c r="F2" s="1085"/>
      <c r="G2" s="1085"/>
    </row>
    <row r="3" spans="1:7" ht="26.25">
      <c r="A3" s="1175"/>
      <c r="B3" s="1198" t="s">
        <v>227</v>
      </c>
      <c r="C3" s="1198"/>
      <c r="D3" s="1198"/>
      <c r="E3" s="1198"/>
      <c r="F3" s="1085"/>
      <c r="G3" s="1085"/>
    </row>
    <row r="4" spans="1:7" ht="26.25">
      <c r="A4" s="1175"/>
      <c r="B4" s="1198" t="s">
        <v>228</v>
      </c>
      <c r="C4" s="1198"/>
      <c r="D4" s="1198"/>
      <c r="E4" s="1198"/>
      <c r="F4" s="1085"/>
      <c r="G4" s="1085"/>
    </row>
    <row r="5" spans="1:7" ht="26.25">
      <c r="A5" s="1175"/>
      <c r="B5" s="1197" t="s">
        <v>229</v>
      </c>
      <c r="C5" s="1197"/>
      <c r="D5" s="1197"/>
      <c r="E5" s="1197"/>
      <c r="F5" s="1086"/>
      <c r="G5" s="1086"/>
    </row>
    <row r="6" spans="1:7" ht="25.35" customHeight="1">
      <c r="B6" s="1086"/>
      <c r="C6" s="1086"/>
      <c r="D6" s="1086"/>
      <c r="E6" s="1086"/>
      <c r="F6" s="1086"/>
      <c r="G6" s="1086"/>
    </row>
    <row r="7" spans="1:7" ht="25.35" customHeight="1">
      <c r="B7" s="376"/>
      <c r="C7" s="376"/>
      <c r="D7" s="443"/>
      <c r="E7" s="443"/>
      <c r="F7" s="443"/>
      <c r="G7" s="443"/>
    </row>
    <row r="8" spans="1:7" ht="25.35" customHeight="1">
      <c r="B8" s="445" t="s">
        <v>230</v>
      </c>
      <c r="C8" s="1084" t="str">
        <f>'CHECK SHEET'!D7</f>
        <v>Florida State College at Jacksonville</v>
      </c>
      <c r="D8" s="1084"/>
      <c r="E8" s="1084"/>
      <c r="F8" s="442"/>
      <c r="G8" s="442"/>
    </row>
    <row r="9" spans="1:7" ht="25.35" customHeight="1">
      <c r="D9" s="156"/>
      <c r="E9" s="156"/>
      <c r="F9" s="156"/>
      <c r="G9" s="156"/>
    </row>
    <row r="10" spans="1:7" ht="41.45" customHeight="1">
      <c r="E10" s="739" t="s">
        <v>231</v>
      </c>
    </row>
    <row r="11" spans="1:7" ht="25.35" customHeight="1">
      <c r="B11" s="119" t="s">
        <v>232</v>
      </c>
      <c r="C11" s="119"/>
      <c r="D11" s="119"/>
      <c r="E11" s="207"/>
    </row>
    <row r="12" spans="1:7" ht="25.35" customHeight="1">
      <c r="B12" s="119"/>
      <c r="C12" s="119"/>
      <c r="D12" s="119"/>
    </row>
    <row r="13" spans="1:7" ht="25.35" customHeight="1">
      <c r="B13" s="37" t="s">
        <v>233</v>
      </c>
      <c r="D13" s="119"/>
      <c r="E13" s="596">
        <v>15455358</v>
      </c>
    </row>
    <row r="14" spans="1:7" ht="25.35" customHeight="1">
      <c r="B14" s="37" t="s">
        <v>234</v>
      </c>
      <c r="C14" s="24"/>
      <c r="D14" s="119"/>
      <c r="E14" s="740">
        <v>0</v>
      </c>
    </row>
    <row r="15" spans="1:7" ht="25.35" customHeight="1">
      <c r="B15" s="119"/>
      <c r="C15" s="119"/>
      <c r="D15" s="119"/>
      <c r="E15" s="208"/>
    </row>
    <row r="16" spans="1:7" ht="25.35" customHeight="1">
      <c r="B16" s="24" t="s">
        <v>235</v>
      </c>
      <c r="C16" s="35"/>
      <c r="D16" s="35"/>
      <c r="E16" s="741">
        <f>+E14+E13</f>
        <v>15455358</v>
      </c>
    </row>
    <row r="17" spans="2:7" ht="25.35" customHeight="1">
      <c r="B17" s="119"/>
      <c r="C17" s="119"/>
      <c r="D17" s="119"/>
      <c r="E17" s="209"/>
    </row>
    <row r="18" spans="2:7" ht="25.35" customHeight="1">
      <c r="B18" s="37" t="s">
        <v>236</v>
      </c>
      <c r="D18" s="119"/>
      <c r="E18" s="221">
        <f>+'EXHIBIT D'!G143-SUM(+'EXHIBIT D'!G132+'EXHIBIT D'!G133+'EXHIBIT D'!G134+'EXHIBIT D'!G135)</f>
        <v>136480014</v>
      </c>
      <c r="G18" s="210"/>
    </row>
    <row r="19" spans="2:7" ht="25.35" customHeight="1">
      <c r="B19" s="37" t="s">
        <v>237</v>
      </c>
      <c r="D19" s="119"/>
      <c r="E19" s="741">
        <f>+'EXHIBIT D'!G132+'EXHIBIT D'!G133+'EXHIBIT D'!G134+'EXHIBIT D'!G135</f>
        <v>175000</v>
      </c>
    </row>
    <row r="20" spans="2:7" ht="25.35" customHeight="1">
      <c r="B20" s="119"/>
      <c r="C20" s="119"/>
      <c r="D20" s="119"/>
      <c r="E20" s="216"/>
    </row>
    <row r="21" spans="2:7" ht="25.35" customHeight="1">
      <c r="B21" s="37" t="s">
        <v>238</v>
      </c>
      <c r="C21" s="119"/>
      <c r="D21" s="119"/>
      <c r="E21" s="742">
        <f>+E19+E18</f>
        <v>136655014</v>
      </c>
    </row>
    <row r="22" spans="2:7" ht="25.35" customHeight="1">
      <c r="B22" s="119"/>
      <c r="C22" s="119"/>
      <c r="D22" s="119"/>
      <c r="E22" s="216"/>
    </row>
    <row r="23" spans="2:7" ht="25.35" customHeight="1">
      <c r="B23" s="119" t="s">
        <v>239</v>
      </c>
      <c r="C23" s="119"/>
      <c r="D23" s="119"/>
      <c r="E23" s="742">
        <f>+E21+E16</f>
        <v>152110372</v>
      </c>
    </row>
    <row r="24" spans="2:7" ht="25.35" customHeight="1">
      <c r="B24" s="119"/>
      <c r="C24" s="119"/>
      <c r="D24" s="119"/>
      <c r="E24" s="216"/>
    </row>
    <row r="25" spans="2:7" ht="25.35" customHeight="1">
      <c r="B25" s="37" t="s">
        <v>240</v>
      </c>
      <c r="D25" s="119"/>
      <c r="E25" s="222">
        <f>'EXHIBIT D'!G256-SUM(+'EXHIBIT D'!G229+'EXHIBIT D'!G230+'EXHIBIT D'!G231+'EXHIBIT D'!G232+'EXHIBIT D'!G233)</f>
        <v>135257984</v>
      </c>
    </row>
    <row r="26" spans="2:7" ht="25.35" customHeight="1">
      <c r="B26" s="37" t="s">
        <v>241</v>
      </c>
      <c r="D26" s="119"/>
      <c r="E26" s="741">
        <f>'EXHIBIT D'!G229+'EXHIBIT D'!G230+'EXHIBIT D'!G231+'EXHIBIT D'!G232+'EXHIBIT D'!G233</f>
        <v>1397030</v>
      </c>
    </row>
    <row r="27" spans="2:7" ht="25.35" customHeight="1">
      <c r="B27" s="119"/>
      <c r="C27" s="119"/>
      <c r="D27" s="119"/>
      <c r="E27" s="216"/>
    </row>
    <row r="28" spans="2:7" ht="25.35" customHeight="1">
      <c r="B28" s="119" t="s">
        <v>242</v>
      </c>
      <c r="C28" s="119"/>
      <c r="D28" s="119"/>
      <c r="E28" s="743">
        <f>+E26+E25</f>
        <v>136655014</v>
      </c>
    </row>
    <row r="29" spans="2:7" ht="25.35" customHeight="1">
      <c r="B29" s="119"/>
      <c r="C29" s="119"/>
      <c r="D29" s="119"/>
      <c r="E29" s="211"/>
    </row>
    <row r="30" spans="2:7" ht="25.35" customHeight="1">
      <c r="B30" s="119" t="s">
        <v>243</v>
      </c>
      <c r="C30" s="119"/>
      <c r="D30" s="119"/>
      <c r="E30" s="211"/>
    </row>
    <row r="31" spans="2:7" ht="25.35" customHeight="1">
      <c r="B31" s="119"/>
      <c r="C31" s="119"/>
      <c r="D31" s="119"/>
      <c r="E31" s="211"/>
    </row>
    <row r="32" spans="2:7" ht="25.35" customHeight="1">
      <c r="B32" s="37" t="s">
        <v>244</v>
      </c>
      <c r="C32" s="119"/>
      <c r="D32" s="212">
        <f>+E23-E28</f>
        <v>15455358</v>
      </c>
      <c r="E32" s="211"/>
    </row>
    <row r="33" spans="2:10" ht="25.35" customHeight="1">
      <c r="B33" s="24" t="s">
        <v>245</v>
      </c>
      <c r="D33" s="744">
        <f>+'EXHIBIT D'!G187</f>
        <v>0</v>
      </c>
      <c r="E33" s="211"/>
      <c r="J33" s="156"/>
    </row>
    <row r="34" spans="2:10" ht="25.35" customHeight="1">
      <c r="B34" s="119"/>
      <c r="C34" s="119"/>
      <c r="D34" s="119"/>
      <c r="E34" s="211"/>
      <c r="J34" s="213"/>
    </row>
    <row r="35" spans="2:10" ht="25.35" customHeight="1">
      <c r="B35" s="37" t="s">
        <v>246</v>
      </c>
      <c r="C35" s="119"/>
      <c r="D35" s="119"/>
      <c r="E35" s="214">
        <f>+D32+D33</f>
        <v>15455358</v>
      </c>
      <c r="J35" s="156"/>
    </row>
    <row r="36" spans="2:10" ht="25.35" customHeight="1">
      <c r="B36" s="37" t="s">
        <v>247</v>
      </c>
      <c r="D36" s="119"/>
      <c r="E36" s="742">
        <f>-'EXHIBIT D'!G272</f>
        <v>0</v>
      </c>
      <c r="J36" s="215"/>
    </row>
    <row r="37" spans="2:10" ht="25.35" customHeight="1">
      <c r="D37" s="119"/>
      <c r="E37" s="214"/>
      <c r="J37" s="156"/>
    </row>
    <row r="38" spans="2:10" ht="25.35" customHeight="1">
      <c r="B38" s="119" t="s">
        <v>248</v>
      </c>
      <c r="C38" s="119"/>
      <c r="D38" s="119"/>
      <c r="E38" s="741">
        <f>+E35-E36</f>
        <v>15455358</v>
      </c>
      <c r="J38" s="156"/>
    </row>
    <row r="39" spans="2:10" ht="25.35" customHeight="1">
      <c r="B39" s="119"/>
      <c r="C39" s="119"/>
      <c r="D39" s="119"/>
      <c r="E39" s="216"/>
    </row>
    <row r="40" spans="2:10" ht="25.35" customHeight="1">
      <c r="B40" s="24" t="s">
        <v>249</v>
      </c>
      <c r="C40" s="24"/>
      <c r="D40" s="35"/>
      <c r="E40" s="743">
        <f>'EXHIBIT D'!G261+'EXHIBIT D'!G262+'EXHIBIT D'!G263+'EXHIBIT D'!G264+'EXHIBIT D'!G265+'EXHIBIT D'!G266+'EXHIBIT D'!G267+'EXHIBIT D'!G268</f>
        <v>15458358</v>
      </c>
    </row>
    <row r="41" spans="2:10" ht="25.35" customHeight="1">
      <c r="B41" s="24" t="s">
        <v>250</v>
      </c>
      <c r="D41" s="35"/>
      <c r="E41" s="217"/>
    </row>
    <row r="42" spans="2:10" ht="25.35" customHeight="1">
      <c r="D42" s="119"/>
      <c r="E42" s="218"/>
    </row>
    <row r="43" spans="2:10" ht="25.35" customHeight="1">
      <c r="B43" s="119" t="s">
        <v>251</v>
      </c>
      <c r="C43" s="119"/>
      <c r="D43" s="119"/>
      <c r="E43" s="218"/>
    </row>
    <row r="44" spans="2:10" ht="25.35" customHeight="1">
      <c r="B44" s="119" t="s">
        <v>252</v>
      </c>
      <c r="C44" s="119"/>
      <c r="D44" s="119"/>
      <c r="E44" s="745">
        <f>+E40/E23</f>
        <v>0.10162592988727948</v>
      </c>
    </row>
    <row r="45" spans="2:10" ht="25.35" customHeight="1">
      <c r="B45" s="119"/>
      <c r="C45" s="119"/>
      <c r="D45" s="119"/>
      <c r="E45" s="218"/>
    </row>
    <row r="46" spans="2:10" ht="25.35" customHeight="1">
      <c r="B46" s="119" t="s">
        <v>253</v>
      </c>
      <c r="C46" s="119"/>
      <c r="D46" s="119"/>
      <c r="E46" s="218"/>
    </row>
    <row r="47" spans="2:10" ht="25.35" customHeight="1">
      <c r="B47" s="119"/>
      <c r="C47" s="119"/>
      <c r="D47" s="119"/>
      <c r="E47" s="218"/>
    </row>
    <row r="48" spans="2:10" ht="25.35" customHeight="1">
      <c r="B48" s="119"/>
      <c r="C48" s="119"/>
      <c r="D48" s="119"/>
      <c r="E48" s="218"/>
    </row>
    <row r="49" spans="2:5" ht="25.35" customHeight="1">
      <c r="B49" s="119"/>
      <c r="C49" s="119"/>
      <c r="D49" s="119"/>
      <c r="E49" s="218"/>
    </row>
    <row r="50" spans="2:5" ht="25.35" customHeight="1">
      <c r="B50" s="746"/>
      <c r="C50" s="746"/>
      <c r="D50" s="119"/>
      <c r="E50" s="747"/>
    </row>
    <row r="51" spans="2:5" ht="25.3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5"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workbookViewId="0">
      <selection activeCell="A2" sqref="A2"/>
    </sheetView>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6" customFormat="1" ht="23.1" customHeight="1">
      <c r="I1" s="1083" t="s">
        <v>256</v>
      </c>
      <c r="L1" s="1083"/>
      <c r="M1" s="1083"/>
      <c r="N1" s="1083"/>
      <c r="O1" s="1083"/>
      <c r="P1" s="1083"/>
      <c r="Q1" s="1083"/>
      <c r="R1" s="1083"/>
    </row>
    <row r="2" spans="1:18" s="376" customFormat="1" ht="20.100000000000001" customHeight="1"/>
    <row r="3" spans="1:18" s="376" customFormat="1" ht="20.100000000000001" customHeight="1">
      <c r="A3" s="1198" t="s">
        <v>16</v>
      </c>
      <c r="B3" s="1198"/>
      <c r="C3" s="1198"/>
      <c r="D3" s="1198"/>
      <c r="E3" s="1198"/>
      <c r="F3" s="1198"/>
      <c r="G3" s="1198"/>
      <c r="H3" s="1198"/>
      <c r="I3" s="1085"/>
      <c r="J3" s="375"/>
      <c r="K3" s="375"/>
    </row>
    <row r="4" spans="1:18" s="376" customFormat="1" ht="20.100000000000001" customHeight="1">
      <c r="A4" s="1198" t="s">
        <v>227</v>
      </c>
      <c r="B4" s="1198"/>
      <c r="C4" s="1198"/>
      <c r="D4" s="1198"/>
      <c r="E4" s="1198"/>
      <c r="F4" s="1198"/>
      <c r="G4" s="1198"/>
      <c r="H4" s="1198"/>
      <c r="I4" s="1085"/>
    </row>
    <row r="5" spans="1:18" s="376" customFormat="1" ht="24" customHeight="1">
      <c r="A5" s="1198" t="s">
        <v>257</v>
      </c>
      <c r="B5" s="1198"/>
      <c r="C5" s="1198"/>
      <c r="D5" s="1198"/>
      <c r="E5" s="1198"/>
      <c r="F5" s="1198"/>
      <c r="G5" s="1198"/>
      <c r="H5" s="1198"/>
      <c r="I5" s="1085"/>
    </row>
    <row r="6" spans="1:18" s="376" customFormat="1" ht="24" customHeight="1">
      <c r="A6" s="1198" t="s">
        <v>258</v>
      </c>
      <c r="B6" s="1198"/>
      <c r="C6" s="1198"/>
      <c r="D6" s="1198"/>
      <c r="E6" s="1198"/>
      <c r="F6" s="1198"/>
      <c r="G6" s="1198"/>
      <c r="H6" s="1198"/>
      <c r="I6" s="1085"/>
    </row>
    <row r="7" spans="1:18" s="376" customFormat="1" ht="20.100000000000001" customHeight="1">
      <c r="A7" s="1197"/>
      <c r="B7" s="1197"/>
      <c r="C7" s="1197"/>
      <c r="D7" s="1197"/>
      <c r="E7" s="1197"/>
      <c r="F7" s="1197"/>
      <c r="G7" s="1197"/>
      <c r="H7" s="1197"/>
      <c r="I7" s="1086"/>
    </row>
    <row r="8" spans="1:18" s="376" customFormat="1" ht="25.35" customHeight="1" thickBot="1">
      <c r="A8" s="1197"/>
      <c r="B8" s="1201"/>
      <c r="C8" s="1197" t="s">
        <v>230</v>
      </c>
      <c r="D8" s="1202" t="str">
        <f>'CHECK SHEET'!D7</f>
        <v>Florida State College at Jacksonville</v>
      </c>
      <c r="E8" s="1202"/>
      <c r="F8" s="1202"/>
      <c r="G8" s="1202"/>
      <c r="H8" s="1202"/>
    </row>
    <row r="9" spans="1:18" s="37" customFormat="1" ht="20.100000000000001" customHeight="1">
      <c r="A9" s="1175"/>
      <c r="B9" s="1175"/>
      <c r="C9" s="1175"/>
      <c r="D9" s="1175"/>
      <c r="E9" s="1175"/>
      <c r="F9" s="1175"/>
      <c r="G9" s="1175"/>
      <c r="H9" s="1175"/>
    </row>
    <row r="10" spans="1:18" s="37" customFormat="1" ht="20.100000000000001" customHeight="1">
      <c r="B10" s="119"/>
      <c r="C10" s="119"/>
      <c r="D10" s="119"/>
      <c r="E10" s="1199"/>
      <c r="F10" s="1200"/>
      <c r="G10" s="1200"/>
    </row>
    <row r="11" spans="1:18" s="37" customFormat="1" ht="20.100000000000001" customHeight="1">
      <c r="B11" s="1088" t="s">
        <v>259</v>
      </c>
      <c r="C11" s="1088"/>
      <c r="D11" s="1079"/>
      <c r="E11" s="1079"/>
    </row>
    <row r="12" spans="1:18" s="37" customFormat="1" ht="20.100000000000001" customHeight="1" thickBot="1">
      <c r="B12" s="1089" t="s">
        <v>260</v>
      </c>
      <c r="C12" s="1089"/>
      <c r="D12" s="1089"/>
      <c r="E12" s="1089"/>
      <c r="J12" s="119"/>
    </row>
    <row r="13" spans="1:18" s="37" customFormat="1" ht="105.75" customHeight="1" thickBot="1">
      <c r="A13" s="446" t="s">
        <v>261</v>
      </c>
      <c r="B13" s="397" t="s">
        <v>262</v>
      </c>
      <c r="C13" s="1098" t="s">
        <v>263</v>
      </c>
      <c r="D13" s="397" t="s">
        <v>264</v>
      </c>
      <c r="E13" s="397" t="s">
        <v>265</v>
      </c>
      <c r="F13" s="1097" t="s">
        <v>266</v>
      </c>
      <c r="G13" s="397" t="s">
        <v>58</v>
      </c>
      <c r="H13" s="1098" t="s">
        <v>267</v>
      </c>
      <c r="I13" s="24"/>
      <c r="J13" s="35"/>
      <c r="K13" s="24"/>
    </row>
    <row r="14" spans="1:18" s="37" customFormat="1" ht="20.100000000000001" customHeight="1">
      <c r="A14" s="447" t="s">
        <v>268</v>
      </c>
      <c r="B14" s="883">
        <v>91.79</v>
      </c>
      <c r="C14" s="883">
        <v>4.59</v>
      </c>
      <c r="D14" s="883">
        <v>4.1500000000000004</v>
      </c>
      <c r="E14" s="883">
        <v>11.4</v>
      </c>
      <c r="F14" s="883">
        <v>4.59</v>
      </c>
      <c r="G14" s="884">
        <f>SUM(B14:F14)</f>
        <v>116.52000000000002</v>
      </c>
      <c r="H14" s="485">
        <f>G14*30</f>
        <v>3495.6000000000008</v>
      </c>
      <c r="I14" s="24"/>
    </row>
    <row r="15" spans="1:18" s="37" customFormat="1" ht="20.100000000000001" customHeight="1">
      <c r="A15" s="119" t="s">
        <v>269</v>
      </c>
      <c r="B15" s="883">
        <v>82.78</v>
      </c>
      <c r="C15" s="883">
        <v>4.1399999999999997</v>
      </c>
      <c r="D15" s="883">
        <v>4.1500000000000004</v>
      </c>
      <c r="E15" s="883">
        <v>9.67</v>
      </c>
      <c r="F15" s="883">
        <v>4.1399999999999997</v>
      </c>
      <c r="G15" s="884">
        <f>SUM(B15:F15)</f>
        <v>104.88000000000001</v>
      </c>
      <c r="H15" s="448">
        <f>G15*30</f>
        <v>3146.4</v>
      </c>
      <c r="I15" s="24"/>
    </row>
    <row r="16" spans="1:18" s="37" customFormat="1" ht="20.100000000000001" customHeight="1" thickBot="1">
      <c r="A16" s="35" t="s">
        <v>113</v>
      </c>
      <c r="B16" s="883">
        <v>73.2</v>
      </c>
      <c r="C16" s="883">
        <v>7.2</v>
      </c>
      <c r="D16" s="413"/>
      <c r="E16" s="883">
        <v>3.6</v>
      </c>
      <c r="F16" s="883">
        <v>3.6</v>
      </c>
      <c r="G16" s="449">
        <f>SUM(B16:F16)</f>
        <v>87.6</v>
      </c>
      <c r="H16" s="885">
        <f>G16*30</f>
        <v>2628</v>
      </c>
    </row>
    <row r="17" spans="1:11" s="37" customFormat="1" ht="20.100000000000001" customHeight="1" thickBot="1">
      <c r="A17" s="450"/>
      <c r="B17" s="478"/>
      <c r="C17" s="695"/>
      <c r="D17" s="695"/>
      <c r="E17" s="695"/>
      <c r="F17" s="695"/>
      <c r="G17" s="484"/>
      <c r="H17" s="451"/>
    </row>
    <row r="18" spans="1:11" s="37" customFormat="1" ht="65.099999999999994" customHeight="1" thickBot="1">
      <c r="A18" s="477" t="s">
        <v>261</v>
      </c>
      <c r="B18" s="462" t="s">
        <v>270</v>
      </c>
      <c r="C18" s="489"/>
      <c r="D18" s="489"/>
      <c r="E18" s="489"/>
      <c r="F18" s="489"/>
      <c r="G18" s="483" t="s">
        <v>58</v>
      </c>
      <c r="H18" s="1098" t="s">
        <v>271</v>
      </c>
    </row>
    <row r="19" spans="1:11" s="37" customFormat="1" ht="20.100000000000001" customHeight="1">
      <c r="A19" s="119" t="s">
        <v>272</v>
      </c>
      <c r="B19" s="883">
        <v>30</v>
      </c>
      <c r="C19" s="486"/>
      <c r="D19" s="486"/>
      <c r="E19" s="486"/>
      <c r="F19" s="486"/>
      <c r="G19" s="884">
        <f>B19</f>
        <v>30</v>
      </c>
      <c r="H19" s="786">
        <f>G19*3</f>
        <v>90</v>
      </c>
    </row>
    <row r="20" spans="1:11" s="37" customFormat="1" ht="20.100000000000001" customHeight="1" thickBot="1">
      <c r="A20" s="119" t="s">
        <v>273</v>
      </c>
      <c r="B20" s="770">
        <v>30</v>
      </c>
      <c r="C20" s="487"/>
      <c r="D20" s="487"/>
      <c r="E20" s="487"/>
      <c r="F20" s="487"/>
      <c r="G20" s="452">
        <f>B20</f>
        <v>30</v>
      </c>
      <c r="H20" s="728">
        <f>G20*3</f>
        <v>90</v>
      </c>
    </row>
    <row r="21" spans="1:11" s="37" customFormat="1" ht="20.100000000000001" customHeight="1" thickBot="1">
      <c r="A21" s="453"/>
      <c r="B21" s="478"/>
      <c r="C21" s="450"/>
      <c r="D21" s="450"/>
      <c r="E21" s="450"/>
      <c r="F21" s="450"/>
      <c r="G21" s="484"/>
      <c r="H21" s="451"/>
    </row>
    <row r="22" spans="1:11" s="37" customFormat="1" ht="20.100000000000001" customHeight="1">
      <c r="A22" s="119" t="s">
        <v>274</v>
      </c>
      <c r="B22" s="572">
        <v>0</v>
      </c>
      <c r="C22" s="696"/>
      <c r="D22" s="696"/>
      <c r="E22" s="696"/>
      <c r="F22" s="696"/>
      <c r="G22" s="454">
        <f>B22</f>
        <v>0</v>
      </c>
      <c r="H22" s="482">
        <f>G22*2</f>
        <v>0</v>
      </c>
    </row>
    <row r="23" spans="1:11" s="37" customFormat="1" ht="20.100000000000001" customHeight="1" thickBot="1">
      <c r="A23" s="119" t="s">
        <v>275</v>
      </c>
      <c r="B23" s="886">
        <v>0</v>
      </c>
      <c r="C23" s="487"/>
      <c r="D23" s="487"/>
      <c r="E23" s="487"/>
      <c r="F23" s="487"/>
      <c r="G23" s="887">
        <f>B23</f>
        <v>0</v>
      </c>
      <c r="H23" s="885">
        <f>G23*2</f>
        <v>0</v>
      </c>
      <c r="J23" s="455"/>
      <c r="K23" s="455"/>
    </row>
    <row r="24" spans="1:11" s="37" customFormat="1" ht="25.35" customHeight="1">
      <c r="B24" s="455"/>
      <c r="C24" s="456"/>
      <c r="D24" s="456"/>
      <c r="E24" s="456"/>
      <c r="F24" s="456"/>
      <c r="G24" s="455"/>
      <c r="H24" s="455"/>
      <c r="I24" s="455"/>
      <c r="J24" s="455"/>
      <c r="K24" s="455"/>
    </row>
    <row r="25" spans="1:11" s="37" customFormat="1" ht="13.5" customHeight="1">
      <c r="A25" s="119"/>
      <c r="B25" s="455"/>
      <c r="C25" s="455"/>
      <c r="D25" s="455"/>
      <c r="E25" s="455"/>
      <c r="F25" s="455"/>
      <c r="G25" s="455"/>
      <c r="H25" s="455"/>
      <c r="I25" s="455"/>
      <c r="J25" s="455"/>
      <c r="K25" s="455"/>
    </row>
    <row r="26" spans="1:11" s="37" customFormat="1" ht="20.100000000000001" customHeight="1">
      <c r="B26" s="1079" t="s">
        <v>276</v>
      </c>
      <c r="C26" s="1079"/>
      <c r="D26" s="1079"/>
      <c r="E26" s="1079"/>
      <c r="F26" s="455"/>
      <c r="G26" s="455"/>
      <c r="H26" s="455"/>
      <c r="I26" s="455"/>
      <c r="J26" s="455"/>
      <c r="K26" s="455"/>
    </row>
    <row r="27" spans="1:11" s="37" customFormat="1" ht="20.100000000000001" customHeight="1" thickBot="1">
      <c r="A27" s="447"/>
      <c r="B27" s="1079" t="s">
        <v>260</v>
      </c>
      <c r="C27" s="1079"/>
      <c r="D27" s="1079"/>
      <c r="E27" s="1079"/>
      <c r="F27" s="455"/>
      <c r="G27" s="455"/>
      <c r="H27" s="455"/>
      <c r="I27" s="455"/>
    </row>
    <row r="28" spans="1:11" s="37" customFormat="1" ht="108" customHeight="1" thickBot="1">
      <c r="A28" s="446" t="s">
        <v>261</v>
      </c>
      <c r="B28" s="457" t="s">
        <v>262</v>
      </c>
      <c r="C28" s="397" t="s">
        <v>277</v>
      </c>
      <c r="D28" s="397" t="s">
        <v>263</v>
      </c>
      <c r="E28" s="397" t="s">
        <v>264</v>
      </c>
      <c r="F28" s="397" t="s">
        <v>265</v>
      </c>
      <c r="G28" s="1097" t="s">
        <v>266</v>
      </c>
      <c r="H28" s="397" t="s">
        <v>58</v>
      </c>
      <c r="I28" s="1098" t="s">
        <v>267</v>
      </c>
      <c r="J28" s="119"/>
      <c r="K28" s="119"/>
    </row>
    <row r="29" spans="1:11" s="37" customFormat="1" ht="20.100000000000001" customHeight="1">
      <c r="A29" s="447" t="str">
        <f t="shared" ref="A29:B31" si="0">A14</f>
        <v>UPPER LEVEL - BACCALAUREATE</v>
      </c>
      <c r="B29" s="458">
        <f t="shared" si="0"/>
        <v>91.79</v>
      </c>
      <c r="C29" s="1033">
        <v>239.32</v>
      </c>
      <c r="D29" s="1033">
        <v>16.559999999999999</v>
      </c>
      <c r="E29" s="697">
        <f>D14</f>
        <v>4.1500000000000004</v>
      </c>
      <c r="F29" s="1033">
        <v>32.89</v>
      </c>
      <c r="G29" s="1033">
        <v>16.559999999999999</v>
      </c>
      <c r="H29" s="459">
        <f>SUM(B29:G29)</f>
        <v>401.27</v>
      </c>
      <c r="I29" s="479">
        <f>H29*30</f>
        <v>12038.099999999999</v>
      </c>
      <c r="J29" s="24"/>
    </row>
    <row r="30" spans="1:11" s="37" customFormat="1" ht="20.100000000000001" customHeight="1">
      <c r="A30" s="119" t="str">
        <f t="shared" si="0"/>
        <v>LOWER LEVEL - CREDIT (A &amp; P, PSV, DEVELOPMENTAL EDUCATION AND EPI)</v>
      </c>
      <c r="B30" s="888">
        <f t="shared" si="0"/>
        <v>82.78</v>
      </c>
      <c r="C30" s="1033">
        <v>248.33</v>
      </c>
      <c r="D30" s="1033">
        <v>16.559999999999999</v>
      </c>
      <c r="E30" s="889">
        <f>D15</f>
        <v>4.1500000000000004</v>
      </c>
      <c r="F30" s="1033">
        <v>32.89</v>
      </c>
      <c r="G30" s="1033">
        <v>16.559999999999999</v>
      </c>
      <c r="H30" s="884">
        <f>SUM(B30:G30)</f>
        <v>401.27</v>
      </c>
      <c r="I30" s="448">
        <f>H30*30</f>
        <v>12038.099999999999</v>
      </c>
    </row>
    <row r="31" spans="1:11" s="37" customFormat="1" ht="20.100000000000001" customHeight="1" thickBot="1">
      <c r="A31" s="119" t="str">
        <f t="shared" si="0"/>
        <v>CAREER CERTIFICATE AND APPLIED TECHNOLOGY DIPLOMA</v>
      </c>
      <c r="B31" s="538">
        <f t="shared" si="0"/>
        <v>73.2</v>
      </c>
      <c r="C31" s="1033">
        <v>219.6</v>
      </c>
      <c r="D31" s="1033">
        <v>28.8</v>
      </c>
      <c r="E31" s="413"/>
      <c r="F31" s="1033">
        <v>14.64</v>
      </c>
      <c r="G31" s="1033">
        <v>14.4</v>
      </c>
      <c r="H31" s="449">
        <f>SUM(B31:G31)</f>
        <v>350.64</v>
      </c>
      <c r="I31" s="885">
        <f>H31*30</f>
        <v>10519.199999999999</v>
      </c>
    </row>
    <row r="32" spans="1:11" s="37" customFormat="1" ht="20.100000000000001" customHeight="1" thickBot="1">
      <c r="A32" s="453"/>
      <c r="B32" s="450"/>
      <c r="C32" s="450"/>
      <c r="D32" s="450"/>
      <c r="E32" s="450"/>
      <c r="F32" s="450"/>
      <c r="G32" s="450"/>
      <c r="H32" s="450"/>
      <c r="I32" s="460"/>
    </row>
    <row r="33" spans="1:11" s="37" customFormat="1" ht="65.099999999999994" customHeight="1" thickBot="1">
      <c r="A33" s="461" t="s">
        <v>261</v>
      </c>
      <c r="B33" s="462" t="s">
        <v>270</v>
      </c>
      <c r="C33" s="488"/>
      <c r="D33" s="488"/>
      <c r="E33" s="488"/>
      <c r="F33" s="488"/>
      <c r="G33" s="488"/>
      <c r="H33" s="397" t="s">
        <v>58</v>
      </c>
      <c r="I33" s="1098" t="s">
        <v>271</v>
      </c>
      <c r="J33" s="24"/>
      <c r="K33" s="24"/>
    </row>
    <row r="34" spans="1:11" s="37" customFormat="1" ht="20.100000000000001" customHeight="1">
      <c r="A34" s="35" t="str">
        <f>A19</f>
        <v>VOCATIONAL PREPARATORY (PER TERM)</v>
      </c>
      <c r="B34" s="463">
        <f>B19</f>
        <v>30</v>
      </c>
      <c r="C34" s="486"/>
      <c r="D34" s="486"/>
      <c r="E34" s="486"/>
      <c r="F34" s="486"/>
      <c r="G34" s="486"/>
      <c r="H34" s="890">
        <f>B34</f>
        <v>30</v>
      </c>
      <c r="I34" s="480">
        <f>H34*3</f>
        <v>90</v>
      </c>
      <c r="J34" s="464"/>
      <c r="K34" s="464"/>
    </row>
    <row r="35" spans="1:11" s="37" customFormat="1" ht="20.100000000000001" customHeight="1" thickBot="1">
      <c r="A35" s="35" t="str">
        <f>A20</f>
        <v>ADULT GENERAL EDUCATION AND SECONDARY (PER TERM)</v>
      </c>
      <c r="B35" s="891">
        <f>B20</f>
        <v>30</v>
      </c>
      <c r="C35" s="487"/>
      <c r="D35" s="487"/>
      <c r="E35" s="487"/>
      <c r="F35" s="487"/>
      <c r="G35" s="487"/>
      <c r="H35" s="465">
        <f>B35</f>
        <v>30</v>
      </c>
      <c r="I35" s="892">
        <f>H35*3</f>
        <v>90</v>
      </c>
      <c r="J35" s="24"/>
      <c r="K35" s="24"/>
    </row>
    <row r="36" spans="1:11" s="37" customFormat="1" ht="20.100000000000001" customHeight="1" thickBot="1">
      <c r="A36" s="453"/>
      <c r="B36" s="575"/>
      <c r="C36" s="450"/>
      <c r="D36" s="450"/>
      <c r="E36" s="450"/>
      <c r="F36" s="450"/>
      <c r="G36" s="450"/>
      <c r="H36" s="575"/>
      <c r="I36" s="576"/>
      <c r="J36" s="24"/>
      <c r="K36" s="24"/>
    </row>
    <row r="37" spans="1:11" s="37" customFormat="1" ht="20.100000000000001" customHeight="1">
      <c r="A37" s="35" t="str">
        <f>A22</f>
        <v>VOCATIONAL PREPARATORY (PER HALF YEAR)</v>
      </c>
      <c r="B37" s="463">
        <f>B22</f>
        <v>0</v>
      </c>
      <c r="C37" s="696"/>
      <c r="D37" s="696"/>
      <c r="E37" s="696"/>
      <c r="F37" s="696"/>
      <c r="G37" s="696"/>
      <c r="H37" s="459">
        <f>B37</f>
        <v>0</v>
      </c>
      <c r="I37" s="479">
        <f>H37*2</f>
        <v>0</v>
      </c>
      <c r="J37" s="24"/>
      <c r="K37" s="24"/>
    </row>
    <row r="38" spans="1:11" s="37" customFormat="1" ht="20.100000000000001" customHeight="1" thickBot="1">
      <c r="A38" s="35" t="str">
        <f>A23</f>
        <v>ADULT GENERAL EDUCATION AND SECONDARY (PER HALF YEAR)</v>
      </c>
      <c r="B38" s="891">
        <f>B23</f>
        <v>0</v>
      </c>
      <c r="C38" s="487"/>
      <c r="D38" s="487"/>
      <c r="E38" s="487"/>
      <c r="F38" s="487"/>
      <c r="G38" s="487"/>
      <c r="H38" s="893">
        <f>B38</f>
        <v>0</v>
      </c>
      <c r="I38" s="481">
        <f>H38*2</f>
        <v>0</v>
      </c>
      <c r="J38" s="24"/>
      <c r="K38" s="24"/>
    </row>
    <row r="39" spans="1:11" s="37" customFormat="1" ht="20.100000000000001" customHeight="1">
      <c r="A39" s="35"/>
      <c r="B39" s="466" t="s">
        <v>278</v>
      </c>
      <c r="C39" s="24"/>
      <c r="D39" s="24"/>
      <c r="E39" s="24"/>
      <c r="F39" s="24"/>
      <c r="G39" s="24"/>
      <c r="H39" s="24"/>
      <c r="I39" s="24"/>
      <c r="J39" s="24"/>
      <c r="K39" s="24"/>
    </row>
    <row r="40" spans="1:11" ht="35.450000000000003" customHeight="1">
      <c r="A40" s="229"/>
      <c r="B40" s="1203" t="s">
        <v>279</v>
      </c>
      <c r="C40" s="1203"/>
      <c r="D40" s="1203"/>
      <c r="E40" s="1203"/>
      <c r="F40" s="1203"/>
      <c r="G40" s="1203"/>
      <c r="H40" s="1203"/>
      <c r="I40" s="1087"/>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4" t="s">
        <v>280</v>
      </c>
    </row>
    <row r="2" spans="1:10" ht="20.100000000000001" customHeight="1">
      <c r="A2" s="1205" t="s">
        <v>16</v>
      </c>
      <c r="B2" s="1205"/>
      <c r="C2" s="1205"/>
      <c r="D2" s="1205"/>
      <c r="E2" s="1205"/>
      <c r="F2" s="1205"/>
      <c r="G2" s="1095"/>
      <c r="H2" s="1095"/>
      <c r="I2" s="228"/>
    </row>
    <row r="3" spans="1:10" ht="20.100000000000001" customHeight="1">
      <c r="A3" s="1205" t="s">
        <v>281</v>
      </c>
      <c r="B3" s="1205"/>
      <c r="C3" s="1205"/>
      <c r="D3" s="1205"/>
      <c r="E3" s="1205"/>
      <c r="F3" s="1205"/>
      <c r="G3" s="1095"/>
      <c r="H3" s="1095"/>
    </row>
    <row r="4" spans="1:10" ht="20.100000000000001" customHeight="1">
      <c r="A4" s="430"/>
      <c r="B4" s="430"/>
      <c r="C4" s="430"/>
      <c r="D4" s="430"/>
      <c r="E4" s="430"/>
      <c r="F4" s="430"/>
      <c r="G4" s="427"/>
      <c r="H4" s="377"/>
    </row>
    <row r="5" spans="1:10" ht="27.6" customHeight="1" thickBot="1">
      <c r="A5" s="1205" t="s">
        <v>282</v>
      </c>
      <c r="B5" s="1206" t="str">
        <f>'CHECK SHEET'!D7</f>
        <v>Florida State College at Jacksonville</v>
      </c>
      <c r="C5" s="1206"/>
      <c r="D5" s="1206"/>
      <c r="E5" s="1206"/>
      <c r="F5" s="1206"/>
      <c r="G5" s="1204"/>
      <c r="H5" s="1204"/>
    </row>
    <row r="6" spans="1:10" ht="20.100000000000001" customHeight="1">
      <c r="A6" s="427"/>
      <c r="B6" s="427"/>
      <c r="C6" s="427"/>
      <c r="D6" s="427"/>
      <c r="E6" s="427"/>
      <c r="F6" s="427"/>
      <c r="G6" s="1204"/>
      <c r="H6" s="1204"/>
    </row>
    <row r="7" spans="1:10" ht="20.100000000000001" customHeight="1">
      <c r="A7" s="1088" t="s">
        <v>283</v>
      </c>
      <c r="B7" s="1088"/>
      <c r="C7" s="1088"/>
      <c r="D7" s="1088"/>
      <c r="E7" s="1088"/>
      <c r="F7" s="1088"/>
      <c r="G7" s="1088"/>
      <c r="H7" s="1088"/>
    </row>
    <row r="8" spans="1:10" ht="20.100000000000001" customHeight="1" thickBot="1">
      <c r="C8" s="35"/>
    </row>
    <row r="9" spans="1:10" ht="85.5" customHeight="1" thickBot="1">
      <c r="A9" s="378" t="s">
        <v>284</v>
      </c>
      <c r="B9" s="378" t="s">
        <v>285</v>
      </c>
      <c r="C9" s="386" t="s">
        <v>286</v>
      </c>
      <c r="D9" s="386" t="s">
        <v>287</v>
      </c>
      <c r="E9" s="386" t="s">
        <v>288</v>
      </c>
      <c r="F9" s="386" t="s">
        <v>102</v>
      </c>
      <c r="G9" s="386" t="s">
        <v>289</v>
      </c>
      <c r="H9" s="387" t="s">
        <v>290</v>
      </c>
      <c r="I9" s="417"/>
      <c r="J9" s="156"/>
    </row>
    <row r="10" spans="1:10" ht="20.100000000000001" customHeight="1">
      <c r="A10" s="698" t="s">
        <v>262</v>
      </c>
      <c r="B10" s="699" t="s">
        <v>291</v>
      </c>
      <c r="C10" s="700">
        <v>40101</v>
      </c>
      <c r="D10" s="894">
        <v>52770</v>
      </c>
      <c r="E10" s="701">
        <v>0</v>
      </c>
      <c r="F10" s="702">
        <f t="shared" ref="F10:F15" si="0">+D10-E10</f>
        <v>52770</v>
      </c>
      <c r="G10" s="702">
        <f>'EXHIBIT B'!B14</f>
        <v>91.79</v>
      </c>
      <c r="H10" s="703">
        <f>ROUND(+F10*G10,0)</f>
        <v>4843758</v>
      </c>
      <c r="I10" s="156"/>
      <c r="J10" s="156"/>
    </row>
    <row r="11" spans="1:10" ht="20.100000000000001" customHeight="1">
      <c r="A11" s="895" t="s">
        <v>262</v>
      </c>
      <c r="B11" s="895" t="s">
        <v>170</v>
      </c>
      <c r="C11" s="896" t="s">
        <v>292</v>
      </c>
      <c r="D11" s="894">
        <v>256640</v>
      </c>
      <c r="E11" s="894">
        <v>0</v>
      </c>
      <c r="F11" s="897">
        <f t="shared" si="0"/>
        <v>256640</v>
      </c>
      <c r="G11" s="897">
        <f>+'EXHIBIT B'!B15</f>
        <v>82.78</v>
      </c>
      <c r="H11" s="898">
        <f t="shared" ref="H11:H15" si="1">ROUND(+F11*G11,0)</f>
        <v>21244659</v>
      </c>
      <c r="I11" s="156"/>
      <c r="J11" s="156"/>
    </row>
    <row r="12" spans="1:10" ht="20.100000000000001" customHeight="1">
      <c r="A12" s="895" t="s">
        <v>262</v>
      </c>
      <c r="B12" s="895" t="s">
        <v>171</v>
      </c>
      <c r="C12" s="896" t="s">
        <v>293</v>
      </c>
      <c r="D12" s="894">
        <v>97410</v>
      </c>
      <c r="E12" s="894">
        <v>0</v>
      </c>
      <c r="F12" s="897">
        <f t="shared" si="0"/>
        <v>97410</v>
      </c>
      <c r="G12" s="897">
        <f>+'EXHIBIT B'!B15</f>
        <v>82.78</v>
      </c>
      <c r="H12" s="898">
        <f t="shared" si="1"/>
        <v>8063600</v>
      </c>
      <c r="I12" s="156"/>
      <c r="J12" s="156"/>
    </row>
    <row r="13" spans="1:10" ht="20.100000000000001" customHeight="1">
      <c r="A13" s="895" t="s">
        <v>262</v>
      </c>
      <c r="B13" s="895" t="s">
        <v>113</v>
      </c>
      <c r="C13" s="896" t="s">
        <v>294</v>
      </c>
      <c r="D13" s="899">
        <v>21061</v>
      </c>
      <c r="E13" s="899">
        <v>0</v>
      </c>
      <c r="F13" s="897">
        <f t="shared" si="0"/>
        <v>21061</v>
      </c>
      <c r="G13" s="897">
        <f>+'EXHIBIT B'!B16</f>
        <v>73.2</v>
      </c>
      <c r="H13" s="898">
        <f t="shared" si="1"/>
        <v>1541665</v>
      </c>
      <c r="I13" s="156"/>
      <c r="J13" s="156"/>
    </row>
    <row r="14" spans="1:10" ht="20.100000000000001" customHeight="1">
      <c r="A14" s="895" t="s">
        <v>262</v>
      </c>
      <c r="B14" s="895" t="s">
        <v>172</v>
      </c>
      <c r="C14" s="896" t="s">
        <v>295</v>
      </c>
      <c r="D14" s="894">
        <v>19577</v>
      </c>
      <c r="E14" s="894">
        <v>0</v>
      </c>
      <c r="F14" s="897">
        <f t="shared" si="0"/>
        <v>19577</v>
      </c>
      <c r="G14" s="897">
        <f>+'EXHIBIT B'!B15</f>
        <v>82.78</v>
      </c>
      <c r="H14" s="898">
        <f t="shared" si="1"/>
        <v>1620584</v>
      </c>
      <c r="I14" s="156"/>
      <c r="J14" s="156"/>
    </row>
    <row r="15" spans="1:10" ht="20.100000000000001" customHeight="1" thickBot="1">
      <c r="A15" s="900" t="s">
        <v>262</v>
      </c>
      <c r="B15" s="900" t="s">
        <v>173</v>
      </c>
      <c r="C15" s="901">
        <v>40160</v>
      </c>
      <c r="D15" s="902">
        <v>291</v>
      </c>
      <c r="E15" s="902">
        <v>0</v>
      </c>
      <c r="F15" s="903">
        <f t="shared" si="0"/>
        <v>291</v>
      </c>
      <c r="G15" s="903">
        <f>+'EXHIBIT B'!B15</f>
        <v>82.78</v>
      </c>
      <c r="H15" s="904">
        <f t="shared" si="1"/>
        <v>24089</v>
      </c>
      <c r="I15" s="156"/>
      <c r="J15" s="156"/>
    </row>
    <row r="16" spans="1:10" ht="24.95" customHeight="1" thickBot="1">
      <c r="A16" s="388"/>
      <c r="B16" s="388"/>
      <c r="C16" s="388"/>
      <c r="D16" s="389"/>
      <c r="E16" s="389"/>
      <c r="F16" s="390"/>
      <c r="G16" s="390"/>
      <c r="H16" s="391"/>
      <c r="I16" s="156"/>
      <c r="J16" s="156"/>
    </row>
    <row r="17" spans="1:10" ht="24.95" customHeight="1" thickBot="1">
      <c r="A17" s="392"/>
      <c r="B17" s="393" t="s">
        <v>296</v>
      </c>
      <c r="C17" s="393"/>
      <c r="D17" s="394">
        <f>SUM(D10:D15)</f>
        <v>447749</v>
      </c>
      <c r="E17" s="394">
        <f>SUM(E10:E15)</f>
        <v>0</v>
      </c>
      <c r="F17" s="395">
        <f>SUM(F10:F15)</f>
        <v>447749</v>
      </c>
      <c r="G17" s="395"/>
      <c r="H17" s="396">
        <f>SUM(H10:H15)</f>
        <v>37338355</v>
      </c>
      <c r="I17" s="156"/>
      <c r="J17" s="156"/>
    </row>
    <row r="18" spans="1:10" ht="88.35" customHeight="1" thickBot="1">
      <c r="A18" s="397" t="s">
        <v>297</v>
      </c>
      <c r="B18" s="378" t="s">
        <v>285</v>
      </c>
      <c r="C18" s="386" t="s">
        <v>286</v>
      </c>
      <c r="D18" s="397" t="s">
        <v>298</v>
      </c>
      <c r="E18" s="386" t="s">
        <v>289</v>
      </c>
      <c r="F18" s="387" t="s">
        <v>290</v>
      </c>
    </row>
    <row r="19" spans="1:10" ht="24.95" customHeight="1">
      <c r="A19" s="905" t="s">
        <v>277</v>
      </c>
      <c r="B19" s="905" t="s">
        <v>291</v>
      </c>
      <c r="C19" s="906">
        <v>40301</v>
      </c>
      <c r="D19" s="573">
        <v>685</v>
      </c>
      <c r="E19" s="907">
        <f>'EXHIBIT B'!C29</f>
        <v>239.32</v>
      </c>
      <c r="F19" s="908">
        <f t="shared" ref="F19:F24" si="2">ROUND(+D19*E19,0)</f>
        <v>163934</v>
      </c>
      <c r="G19" s="398"/>
      <c r="H19" s="398"/>
    </row>
    <row r="20" spans="1:10" ht="20.100000000000001" customHeight="1">
      <c r="A20" s="909" t="s">
        <v>277</v>
      </c>
      <c r="B20" s="909" t="s">
        <v>170</v>
      </c>
      <c r="C20" s="910" t="s">
        <v>299</v>
      </c>
      <c r="D20" s="911">
        <v>11282</v>
      </c>
      <c r="E20" s="912">
        <f>+'EXHIBIT B'!C30</f>
        <v>248.33</v>
      </c>
      <c r="F20" s="913">
        <f t="shared" si="2"/>
        <v>2801659</v>
      </c>
      <c r="G20" s="399"/>
      <c r="H20" s="399"/>
    </row>
    <row r="21" spans="1:10" ht="20.100000000000001" customHeight="1">
      <c r="A21" s="909" t="s">
        <v>277</v>
      </c>
      <c r="B21" s="909" t="s">
        <v>171</v>
      </c>
      <c r="C21" s="910" t="s">
        <v>300</v>
      </c>
      <c r="D21" s="911">
        <v>3526</v>
      </c>
      <c r="E21" s="912">
        <f>+'EXHIBIT B'!C30</f>
        <v>248.33</v>
      </c>
      <c r="F21" s="913">
        <f t="shared" si="2"/>
        <v>875612</v>
      </c>
      <c r="G21" s="399"/>
      <c r="H21" s="399"/>
    </row>
    <row r="22" spans="1:10" ht="20.100000000000001" customHeight="1">
      <c r="A22" s="909" t="s">
        <v>277</v>
      </c>
      <c r="B22" s="909" t="s">
        <v>113</v>
      </c>
      <c r="C22" s="910" t="s">
        <v>301</v>
      </c>
      <c r="D22" s="911">
        <v>1351</v>
      </c>
      <c r="E22" s="912">
        <f>+'EXHIBIT B'!C31</f>
        <v>219.6</v>
      </c>
      <c r="F22" s="913">
        <f t="shared" si="2"/>
        <v>296680</v>
      </c>
      <c r="G22" s="399"/>
      <c r="H22" s="399"/>
    </row>
    <row r="23" spans="1:10" ht="20.100000000000001" customHeight="1">
      <c r="A23" s="909" t="s">
        <v>277</v>
      </c>
      <c r="B23" s="909" t="s">
        <v>172</v>
      </c>
      <c r="C23" s="910" t="s">
        <v>302</v>
      </c>
      <c r="D23" s="911">
        <v>1435</v>
      </c>
      <c r="E23" s="912">
        <f>+'EXHIBIT B'!C30</f>
        <v>248.33</v>
      </c>
      <c r="F23" s="913">
        <f t="shared" si="2"/>
        <v>356354</v>
      </c>
      <c r="G23" s="399"/>
      <c r="H23" s="399"/>
    </row>
    <row r="24" spans="1:10" ht="20.100000000000001" customHeight="1" thickBot="1">
      <c r="A24" s="771" t="s">
        <v>277</v>
      </c>
      <c r="B24" s="771" t="s">
        <v>173</v>
      </c>
      <c r="C24" s="772">
        <v>40360</v>
      </c>
      <c r="D24" s="574">
        <v>0</v>
      </c>
      <c r="E24" s="773">
        <f>+'EXHIBIT B'!C30</f>
        <v>248.33</v>
      </c>
      <c r="F24" s="774">
        <f t="shared" si="2"/>
        <v>0</v>
      </c>
      <c r="G24" s="399"/>
      <c r="H24" s="399"/>
    </row>
    <row r="25" spans="1:10" ht="20.100000000000001" customHeight="1" thickBot="1">
      <c r="A25" s="400"/>
      <c r="B25" s="400"/>
      <c r="C25" s="400"/>
      <c r="D25" s="400"/>
      <c r="E25" s="401"/>
      <c r="F25" s="402"/>
      <c r="G25" s="61"/>
      <c r="H25" s="61"/>
    </row>
    <row r="26" spans="1:10" ht="20.100000000000001" customHeight="1" thickBot="1">
      <c r="A26" s="914"/>
      <c r="B26" s="914" t="s">
        <v>296</v>
      </c>
      <c r="C26" s="914"/>
      <c r="D26" s="915">
        <f>SUM(D19:D24)</f>
        <v>18279</v>
      </c>
      <c r="E26" s="916"/>
      <c r="F26" s="917">
        <f>SUM(F19:F24)</f>
        <v>4494239</v>
      </c>
      <c r="G26" s="403"/>
      <c r="H26" s="403"/>
    </row>
    <row r="27" spans="1:10" ht="20.100000000000001" customHeight="1" thickBot="1">
      <c r="A27" s="404" t="s">
        <v>303</v>
      </c>
      <c r="B27" s="404"/>
      <c r="C27" s="404"/>
      <c r="D27" s="404"/>
      <c r="E27" s="404"/>
      <c r="F27" s="405"/>
      <c r="G27" s="704"/>
      <c r="H27" s="406">
        <f>H17+F26</f>
        <v>41832594</v>
      </c>
    </row>
    <row r="28" spans="1:10" ht="24.95" customHeight="1">
      <c r="I28" s="218"/>
    </row>
    <row r="29" spans="1:10" ht="24.95" customHeight="1">
      <c r="A29" s="1088" t="s">
        <v>304</v>
      </c>
      <c r="B29" s="1088"/>
      <c r="C29" s="1088"/>
      <c r="D29" s="1088"/>
      <c r="E29" s="1088"/>
      <c r="F29" s="1088"/>
      <c r="G29" s="1088"/>
      <c r="H29" s="1088"/>
      <c r="I29" s="218"/>
    </row>
    <row r="30" spans="1:10" ht="24.95" customHeight="1" thickBot="1">
      <c r="A30" s="20"/>
      <c r="B30" s="20"/>
      <c r="C30" s="20"/>
      <c r="D30" s="20"/>
      <c r="E30" s="20"/>
      <c r="F30" s="20"/>
      <c r="G30" s="20"/>
      <c r="H30" s="20"/>
      <c r="I30" s="218"/>
    </row>
    <row r="31" spans="1:10" ht="88.35" customHeight="1" thickBot="1">
      <c r="A31" s="397" t="s">
        <v>305</v>
      </c>
      <c r="B31" s="407" t="s">
        <v>285</v>
      </c>
      <c r="C31" s="397" t="s">
        <v>286</v>
      </c>
      <c r="D31" s="397" t="s">
        <v>306</v>
      </c>
      <c r="E31" s="397" t="s">
        <v>307</v>
      </c>
      <c r="F31" s="397" t="s">
        <v>102</v>
      </c>
      <c r="G31" s="397" t="s">
        <v>308</v>
      </c>
      <c r="H31" s="1098" t="s">
        <v>290</v>
      </c>
      <c r="I31" s="218"/>
    </row>
    <row r="32" spans="1:10" ht="20.100000000000001" customHeight="1">
      <c r="A32" s="705" t="s">
        <v>309</v>
      </c>
      <c r="B32" s="705" t="s">
        <v>310</v>
      </c>
      <c r="C32" s="706" t="s">
        <v>311</v>
      </c>
      <c r="D32" s="707">
        <v>0</v>
      </c>
      <c r="E32" s="707">
        <v>0</v>
      </c>
      <c r="F32" s="708">
        <f>D32-E32</f>
        <v>0</v>
      </c>
      <c r="G32" s="708">
        <f>'EXHIBIT B'!B19</f>
        <v>30</v>
      </c>
      <c r="H32" s="709">
        <f>ROUND(+F32*G32,0)</f>
        <v>0</v>
      </c>
    </row>
    <row r="33" spans="1:12" ht="20.100000000000001" customHeight="1">
      <c r="A33" s="909" t="s">
        <v>309</v>
      </c>
      <c r="B33" s="909" t="s">
        <v>312</v>
      </c>
      <c r="C33" s="910" t="s">
        <v>313</v>
      </c>
      <c r="D33" s="918">
        <v>4592</v>
      </c>
      <c r="E33" s="918">
        <v>0</v>
      </c>
      <c r="F33" s="912">
        <f>D33-E33</f>
        <v>4592</v>
      </c>
      <c r="G33" s="912">
        <f>'EXHIBIT B'!B20</f>
        <v>30</v>
      </c>
      <c r="H33" s="913">
        <f>ROUND(+F33*G33,0)</f>
        <v>137760</v>
      </c>
    </row>
    <row r="34" spans="1:12" ht="20.100000000000001" customHeight="1">
      <c r="A34" s="909" t="s">
        <v>314</v>
      </c>
      <c r="B34" s="909" t="s">
        <v>310</v>
      </c>
      <c r="C34" s="910">
        <v>40180</v>
      </c>
      <c r="D34" s="918">
        <v>0</v>
      </c>
      <c r="E34" s="918">
        <v>0</v>
      </c>
      <c r="F34" s="912">
        <f>D34-E34</f>
        <v>0</v>
      </c>
      <c r="G34" s="912">
        <f>'EXHIBIT B'!B22</f>
        <v>0</v>
      </c>
      <c r="H34" s="913">
        <f>ROUND(+F34*G34,0)</f>
        <v>0</v>
      </c>
    </row>
    <row r="35" spans="1:12" ht="20.100000000000001" customHeight="1" thickBot="1">
      <c r="A35" s="919" t="s">
        <v>314</v>
      </c>
      <c r="B35" s="919" t="s">
        <v>312</v>
      </c>
      <c r="C35" s="920">
        <v>40190</v>
      </c>
      <c r="D35" s="921">
        <v>0</v>
      </c>
      <c r="E35" s="921">
        <v>0</v>
      </c>
      <c r="F35" s="922">
        <f>D35-E35</f>
        <v>0</v>
      </c>
      <c r="G35" s="922">
        <f>'EXHIBIT B'!B23</f>
        <v>0</v>
      </c>
      <c r="H35" s="923">
        <f>ROUND(+F35*G35,0)</f>
        <v>0</v>
      </c>
    </row>
    <row r="36" spans="1:12" ht="20.100000000000001" customHeight="1" thickBot="1">
      <c r="A36" s="408"/>
      <c r="B36" s="382" t="s">
        <v>315</v>
      </c>
      <c r="C36" s="382"/>
      <c r="D36" s="409">
        <f>SUM(D32:D35)</f>
        <v>4592</v>
      </c>
      <c r="E36" s="409">
        <f>SUM(E32:E35)</f>
        <v>0</v>
      </c>
      <c r="F36" s="410">
        <f>D36-E36</f>
        <v>4592</v>
      </c>
      <c r="G36" s="410"/>
      <c r="H36" s="411">
        <f>SUM(H32:H35)</f>
        <v>137760</v>
      </c>
    </row>
    <row r="37" spans="1:12" ht="24.95" customHeight="1" thickBot="1">
      <c r="A37" s="412"/>
      <c r="B37" s="413"/>
      <c r="C37" s="413"/>
      <c r="D37" s="413"/>
      <c r="E37" s="413"/>
      <c r="F37" s="413"/>
      <c r="G37" s="25"/>
      <c r="H37" s="25"/>
    </row>
    <row r="38" spans="1:12" ht="88.35" customHeight="1" thickBot="1">
      <c r="A38" s="414" t="s">
        <v>316</v>
      </c>
      <c r="B38" s="415" t="s">
        <v>285</v>
      </c>
      <c r="C38" s="397" t="s">
        <v>286</v>
      </c>
      <c r="D38" s="416" t="s">
        <v>306</v>
      </c>
      <c r="E38" s="416" t="s">
        <v>308</v>
      </c>
      <c r="F38" s="397" t="s">
        <v>290</v>
      </c>
      <c r="G38" s="417"/>
      <c r="H38" s="417"/>
    </row>
    <row r="39" spans="1:12" ht="20.100000000000001" customHeight="1">
      <c r="A39" s="705" t="s">
        <v>309</v>
      </c>
      <c r="B39" s="705" t="s">
        <v>310</v>
      </c>
      <c r="C39" s="706">
        <v>40380</v>
      </c>
      <c r="D39" s="707">
        <v>0</v>
      </c>
      <c r="E39" s="708">
        <f>'EXHIBIT B'!B34</f>
        <v>30</v>
      </c>
      <c r="F39" s="709">
        <f>D39*E39</f>
        <v>0</v>
      </c>
      <c r="G39" s="156"/>
      <c r="H39" s="156"/>
    </row>
    <row r="40" spans="1:12" ht="20.100000000000001" customHeight="1">
      <c r="A40" s="909" t="s">
        <v>309</v>
      </c>
      <c r="B40" s="909" t="s">
        <v>312</v>
      </c>
      <c r="C40" s="910">
        <v>40390</v>
      </c>
      <c r="D40" s="918">
        <v>4591</v>
      </c>
      <c r="E40" s="912">
        <f>'EXHIBIT B'!B35</f>
        <v>30</v>
      </c>
      <c r="F40" s="913">
        <f>D40*E40</f>
        <v>137730</v>
      </c>
      <c r="G40" s="25"/>
      <c r="H40" s="25"/>
    </row>
    <row r="41" spans="1:12" ht="20.100000000000001" customHeight="1">
      <c r="A41" s="909" t="s">
        <v>314</v>
      </c>
      <c r="B41" s="909" t="s">
        <v>310</v>
      </c>
      <c r="C41" s="910" t="s">
        <v>317</v>
      </c>
      <c r="D41" s="918">
        <v>0</v>
      </c>
      <c r="E41" s="912">
        <f>'EXHIBIT B'!B37</f>
        <v>0</v>
      </c>
      <c r="F41" s="913">
        <f>D41*E41</f>
        <v>0</v>
      </c>
      <c r="G41" s="25"/>
      <c r="H41" s="25"/>
    </row>
    <row r="42" spans="1:12" ht="20.100000000000001" customHeight="1" thickBot="1">
      <c r="A42" s="919" t="s">
        <v>314</v>
      </c>
      <c r="B42" s="919" t="s">
        <v>312</v>
      </c>
      <c r="C42" s="920" t="s">
        <v>318</v>
      </c>
      <c r="D42" s="921">
        <v>0</v>
      </c>
      <c r="E42" s="922">
        <f>'EXHIBIT B'!B38</f>
        <v>0</v>
      </c>
      <c r="F42" s="923">
        <f>D42*E42</f>
        <v>0</v>
      </c>
      <c r="G42" s="25"/>
      <c r="H42" s="25"/>
    </row>
    <row r="43" spans="1:12" ht="20.100000000000001" customHeight="1" thickBot="1">
      <c r="A43" s="418"/>
      <c r="B43" s="419" t="s">
        <v>296</v>
      </c>
      <c r="C43" s="419"/>
      <c r="D43" s="420">
        <f>SUM(D39:D42)</f>
        <v>4591</v>
      </c>
      <c r="E43" s="421"/>
      <c r="F43" s="422">
        <f>SUM(F39:F42)</f>
        <v>137730</v>
      </c>
      <c r="G43" s="156"/>
      <c r="H43" s="156"/>
    </row>
    <row r="44" spans="1:12" ht="20.100000000000001" customHeight="1" thickBot="1">
      <c r="A44" s="423" t="s">
        <v>319</v>
      </c>
      <c r="B44" s="424"/>
      <c r="C44" s="424"/>
      <c r="D44" s="424"/>
      <c r="E44" s="424"/>
      <c r="F44" s="424"/>
      <c r="G44" s="425"/>
      <c r="H44" s="710">
        <f>H36+F43</f>
        <v>275490</v>
      </c>
      <c r="K44" s="19"/>
      <c r="L44" s="19"/>
    </row>
    <row r="45" spans="1:12" ht="20.100000000000001" customHeight="1" thickBot="1">
      <c r="A45" s="400"/>
      <c r="B45" s="400"/>
      <c r="C45" s="400"/>
      <c r="D45" s="400"/>
      <c r="E45" s="400"/>
      <c r="F45" s="400"/>
      <c r="G45" s="400"/>
      <c r="H45" s="401"/>
      <c r="K45" s="19"/>
      <c r="L45" s="19"/>
    </row>
    <row r="46" spans="1:12" ht="20.100000000000001" customHeight="1" thickBot="1">
      <c r="A46" s="419" t="s">
        <v>320</v>
      </c>
      <c r="B46" s="424"/>
      <c r="C46" s="404"/>
      <c r="D46" s="404"/>
      <c r="E46" s="404"/>
      <c r="F46" s="404"/>
      <c r="G46" s="426"/>
      <c r="H46" s="444">
        <f>H27+H44</f>
        <v>42108084</v>
      </c>
      <c r="K46" s="19"/>
      <c r="L46" s="19"/>
    </row>
    <row r="47" spans="1:12" ht="24.75" customHeight="1">
      <c r="A47" s="1099"/>
      <c r="B47" s="1099"/>
      <c r="C47" s="1099"/>
      <c r="D47" s="1099"/>
      <c r="E47" s="1099"/>
      <c r="F47" s="1099"/>
      <c r="G47" s="428"/>
      <c r="H47" s="428"/>
      <c r="K47" s="19"/>
      <c r="L47" s="19"/>
    </row>
    <row r="48" spans="1:12" ht="24.95" customHeight="1">
      <c r="A48" s="692" t="s">
        <v>321</v>
      </c>
      <c r="B48" s="20"/>
      <c r="C48" s="20"/>
      <c r="D48" s="20"/>
      <c r="E48" s="20"/>
      <c r="F48" s="20"/>
      <c r="G48" s="20"/>
      <c r="H48" s="374" t="s">
        <v>280</v>
      </c>
    </row>
    <row r="49" spans="1:10" ht="24.95" customHeight="1">
      <c r="A49" s="692"/>
      <c r="B49" s="20"/>
      <c r="C49" s="20"/>
      <c r="D49" s="20"/>
      <c r="E49" s="20"/>
      <c r="F49" s="20"/>
      <c r="G49" s="20"/>
    </row>
    <row r="50" spans="1:10" ht="43.35" customHeight="1" thickBot="1">
      <c r="A50" s="1100" t="s">
        <v>322</v>
      </c>
      <c r="B50" s="1100"/>
      <c r="C50" s="20"/>
      <c r="D50" s="20"/>
      <c r="E50" s="20"/>
      <c r="F50" s="20"/>
      <c r="G50" s="20"/>
      <c r="H50" s="20"/>
    </row>
    <row r="51" spans="1:10" ht="44.45" customHeight="1" thickBot="1">
      <c r="A51" s="378" t="s">
        <v>323</v>
      </c>
      <c r="B51" s="378" t="s">
        <v>324</v>
      </c>
      <c r="C51" s="1097" t="s">
        <v>325</v>
      </c>
      <c r="D51" s="1098"/>
      <c r="E51" s="1097" t="s">
        <v>326</v>
      </c>
      <c r="F51" s="1098"/>
      <c r="G51" s="20"/>
      <c r="H51" s="20"/>
    </row>
    <row r="52" spans="1:10" ht="24.95" customHeight="1" thickBot="1">
      <c r="A52" s="379"/>
      <c r="B52" s="380"/>
      <c r="C52" s="711"/>
      <c r="D52" s="712"/>
      <c r="E52" s="711"/>
      <c r="F52" s="712"/>
    </row>
    <row r="53" spans="1:10" ht="24.95" customHeight="1" thickBot="1">
      <c r="A53" s="385" t="s">
        <v>186</v>
      </c>
      <c r="B53" s="381"/>
      <c r="C53" s="713"/>
      <c r="D53" s="714"/>
      <c r="E53" s="713"/>
      <c r="F53" s="714"/>
    </row>
    <row r="54" spans="1:10" ht="24.95" customHeight="1">
      <c r="A54" s="924" t="s">
        <v>798</v>
      </c>
      <c r="B54" s="925">
        <v>1377030</v>
      </c>
      <c r="C54" s="1091">
        <v>1</v>
      </c>
      <c r="D54" s="1091"/>
      <c r="E54" s="1091">
        <v>8</v>
      </c>
      <c r="F54" s="1091"/>
    </row>
    <row r="55" spans="1:10" ht="24.95" customHeight="1">
      <c r="A55" s="926" t="s">
        <v>797</v>
      </c>
      <c r="B55" s="918">
        <v>20000</v>
      </c>
      <c r="C55" s="1091">
        <v>1</v>
      </c>
      <c r="D55" s="1091"/>
      <c r="E55" s="1091">
        <v>2</v>
      </c>
      <c r="F55" s="1091"/>
      <c r="J55" s="116"/>
    </row>
    <row r="56" spans="1:10" ht="24.95" customHeight="1">
      <c r="A56" s="926"/>
      <c r="B56" s="918">
        <v>0</v>
      </c>
      <c r="C56" s="1091"/>
      <c r="D56" s="1091"/>
      <c r="E56" s="1091"/>
      <c r="F56" s="1091"/>
      <c r="I56" s="156"/>
    </row>
    <row r="57" spans="1:10" ht="24.95" customHeight="1">
      <c r="A57" s="926"/>
      <c r="B57" s="918">
        <v>0</v>
      </c>
      <c r="C57" s="1091"/>
      <c r="D57" s="1091"/>
      <c r="E57" s="1091"/>
      <c r="F57" s="1091"/>
      <c r="I57" s="156"/>
    </row>
    <row r="58" spans="1:10" ht="24.95" customHeight="1">
      <c r="A58" s="926"/>
      <c r="B58" s="918">
        <v>0</v>
      </c>
      <c r="C58" s="1091"/>
      <c r="D58" s="1091"/>
      <c r="E58" s="1091"/>
      <c r="F58" s="1091"/>
      <c r="I58" s="156"/>
    </row>
    <row r="59" spans="1:10" ht="24.95" customHeight="1" thickBot="1">
      <c r="A59" s="775"/>
      <c r="B59" s="776">
        <v>0</v>
      </c>
      <c r="C59" s="1092"/>
      <c r="D59" s="1092"/>
      <c r="E59" s="1092"/>
      <c r="F59" s="1092"/>
      <c r="I59" s="156"/>
      <c r="J59" s="118"/>
    </row>
    <row r="60" spans="1:10" ht="24.95" customHeight="1" thickBot="1">
      <c r="A60" s="382" t="s">
        <v>327</v>
      </c>
      <c r="B60" s="383">
        <f>SUM(B54:B59)</f>
        <v>1397030</v>
      </c>
      <c r="C60" s="1096"/>
      <c r="D60" s="1096"/>
      <c r="E60" s="1096"/>
      <c r="F60" s="1096"/>
      <c r="I60" s="429"/>
    </row>
    <row r="61" spans="1:10" ht="24.95" customHeight="1" thickBot="1">
      <c r="A61" s="384"/>
      <c r="B61" s="384"/>
      <c r="C61" s="715"/>
      <c r="D61" s="716"/>
      <c r="E61" s="715"/>
      <c r="F61" s="716"/>
      <c r="I61" s="156"/>
    </row>
    <row r="62" spans="1:10" ht="24.95" customHeight="1" thickBot="1">
      <c r="A62" s="385" t="s">
        <v>183</v>
      </c>
      <c r="B62" s="381"/>
      <c r="C62" s="713"/>
      <c r="D62" s="714"/>
      <c r="E62" s="713"/>
      <c r="F62" s="714"/>
      <c r="I62" s="156"/>
    </row>
    <row r="63" spans="1:10" ht="24.95" customHeight="1">
      <c r="A63" s="924" t="s">
        <v>799</v>
      </c>
      <c r="B63" s="927">
        <v>175000</v>
      </c>
      <c r="C63" s="1094">
        <v>3</v>
      </c>
      <c r="D63" s="1094"/>
      <c r="E63" s="1094">
        <v>1</v>
      </c>
      <c r="F63" s="1094"/>
      <c r="I63" s="156"/>
    </row>
    <row r="64" spans="1:10" ht="24.95" customHeight="1">
      <c r="A64" s="926"/>
      <c r="B64" s="911">
        <v>0</v>
      </c>
      <c r="C64" s="1091"/>
      <c r="D64" s="1091"/>
      <c r="E64" s="1091"/>
      <c r="F64" s="1091"/>
      <c r="I64" s="156"/>
    </row>
    <row r="65" spans="1:9" ht="24.95" customHeight="1">
      <c r="A65" s="926"/>
      <c r="B65" s="918">
        <v>0</v>
      </c>
      <c r="C65" s="1091"/>
      <c r="D65" s="1091"/>
      <c r="E65" s="1091"/>
      <c r="F65" s="1091"/>
      <c r="I65" s="156"/>
    </row>
    <row r="66" spans="1:9" ht="24.95" customHeight="1">
      <c r="A66" s="926"/>
      <c r="B66" s="918">
        <v>0</v>
      </c>
      <c r="C66" s="1091"/>
      <c r="D66" s="1091"/>
      <c r="E66" s="1091"/>
      <c r="F66" s="1091"/>
      <c r="I66" s="156"/>
    </row>
    <row r="67" spans="1:9" ht="24.95" customHeight="1">
      <c r="A67" s="926"/>
      <c r="B67" s="918">
        <v>0</v>
      </c>
      <c r="C67" s="1091"/>
      <c r="D67" s="1091"/>
      <c r="E67" s="1091"/>
      <c r="F67" s="1091"/>
    </row>
    <row r="68" spans="1:9" ht="24.95" customHeight="1" thickBot="1">
      <c r="A68" s="775"/>
      <c r="B68" s="776">
        <v>0</v>
      </c>
      <c r="C68" s="1092"/>
      <c r="D68" s="1092"/>
      <c r="E68" s="1092"/>
      <c r="F68" s="1092"/>
    </row>
    <row r="69" spans="1:9" ht="24.95" customHeight="1" thickBot="1">
      <c r="A69" s="382" t="s">
        <v>328</v>
      </c>
      <c r="B69" s="383">
        <f>SUM(B63:B68)</f>
        <v>175000</v>
      </c>
      <c r="C69" s="1093"/>
      <c r="D69" s="1093"/>
      <c r="E69" s="1093"/>
      <c r="F69" s="1093"/>
    </row>
    <row r="70" spans="1:9" ht="24.95" customHeight="1" thickBot="1">
      <c r="A70" s="382" t="s">
        <v>329</v>
      </c>
      <c r="B70" s="383">
        <f>+B69+B60</f>
        <v>1572030</v>
      </c>
      <c r="C70" s="1093"/>
      <c r="D70" s="1093"/>
      <c r="E70" s="1090"/>
      <c r="F70" s="109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60"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6"/>
      <c r="B1" s="376"/>
      <c r="C1" s="376"/>
      <c r="D1" s="376"/>
      <c r="E1" s="1083" t="s">
        <v>330</v>
      </c>
      <c r="F1" s="376"/>
      <c r="AI1" s="24"/>
    </row>
    <row r="2" spans="1:47" s="37" customFormat="1" ht="24" customHeight="1">
      <c r="A2" s="376"/>
      <c r="B2" s="376"/>
      <c r="C2" s="376"/>
      <c r="D2" s="376"/>
      <c r="E2" s="376"/>
      <c r="F2" s="376"/>
      <c r="AI2" s="24"/>
    </row>
    <row r="3" spans="1:47" s="37" customFormat="1" ht="24" customHeight="1">
      <c r="A3" s="1198" t="s">
        <v>16</v>
      </c>
      <c r="B3" s="1198"/>
      <c r="C3" s="1198"/>
      <c r="D3" s="1198"/>
      <c r="E3" s="1198"/>
      <c r="F3" s="1201"/>
    </row>
    <row r="4" spans="1:47" s="37" customFormat="1" ht="23.45" customHeight="1">
      <c r="A4" s="1198" t="s">
        <v>331</v>
      </c>
      <c r="B4" s="1198"/>
      <c r="C4" s="1198"/>
      <c r="D4" s="1198"/>
      <c r="E4" s="1198"/>
      <c r="F4" s="1201"/>
    </row>
    <row r="5" spans="1:47" s="37" customFormat="1" ht="23.1" customHeight="1">
      <c r="A5" s="1197"/>
      <c r="B5" s="1197"/>
      <c r="C5" s="1197"/>
      <c r="D5" s="1197"/>
      <c r="E5" s="1197"/>
      <c r="F5" s="1201"/>
    </row>
    <row r="6" spans="1:47" s="37" customFormat="1" ht="24.95" customHeight="1">
      <c r="A6" s="1201"/>
      <c r="B6" s="1201"/>
      <c r="C6" s="1201"/>
      <c r="D6" s="1201"/>
      <c r="E6" s="1201"/>
      <c r="F6" s="1201"/>
    </row>
    <row r="7" spans="1:47" s="37" customFormat="1" ht="24.95" customHeight="1" thickBot="1">
      <c r="A7" s="1197" t="s">
        <v>282</v>
      </c>
      <c r="B7" s="1202" t="str">
        <f>'CHECK SHEET'!D7</f>
        <v>Florida State College at Jacksonville</v>
      </c>
      <c r="C7" s="1202"/>
      <c r="D7" s="1202"/>
      <c r="E7" s="1202"/>
      <c r="F7" s="1202"/>
    </row>
    <row r="8" spans="1:47" s="37" customFormat="1" ht="24.95" customHeight="1">
      <c r="A8" s="1207"/>
      <c r="B8" s="1207"/>
      <c r="C8" s="1207"/>
      <c r="D8" s="1207"/>
      <c r="E8" s="1207"/>
      <c r="F8" s="1175"/>
    </row>
    <row r="9" spans="1:47" s="37" customFormat="1" ht="24.95" customHeight="1">
      <c r="A9" s="1208"/>
      <c r="B9" s="1209"/>
      <c r="C9" s="1209"/>
      <c r="D9" s="1209"/>
      <c r="E9" s="1209"/>
      <c r="F9" s="1175"/>
    </row>
    <row r="10" spans="1:47" s="37" customFormat="1" ht="42.6" customHeight="1">
      <c r="A10" s="1210" t="s">
        <v>332</v>
      </c>
      <c r="B10" s="1210"/>
      <c r="C10" s="1210"/>
      <c r="D10" s="1210"/>
      <c r="E10" s="1210"/>
      <c r="F10" s="1175"/>
    </row>
    <row r="11" spans="1:47" ht="24.95" customHeight="1" thickBot="1">
      <c r="A11" s="547"/>
      <c r="B11" s="547"/>
      <c r="C11" s="547"/>
      <c r="D11" s="547"/>
      <c r="E11" s="547"/>
      <c r="AI11" s="226"/>
      <c r="AT11" s="225"/>
      <c r="AU11" s="225"/>
    </row>
    <row r="12" spans="1:47" s="693" customFormat="1" ht="78" customHeight="1" thickBot="1">
      <c r="A12" s="548" t="s">
        <v>333</v>
      </c>
      <c r="B12" s="548" t="s">
        <v>285</v>
      </c>
      <c r="C12" s="549" t="s">
        <v>334</v>
      </c>
      <c r="D12" s="549" t="s">
        <v>335</v>
      </c>
      <c r="E12" s="549" t="s">
        <v>336</v>
      </c>
    </row>
    <row r="13" spans="1:47" ht="24" customHeight="1">
      <c r="A13" s="550" t="s">
        <v>262</v>
      </c>
      <c r="B13" s="550" t="s">
        <v>291</v>
      </c>
      <c r="C13" s="551">
        <v>40101</v>
      </c>
      <c r="D13" s="717">
        <v>0</v>
      </c>
      <c r="E13" s="717">
        <v>0</v>
      </c>
      <c r="AI13" s="226"/>
    </row>
    <row r="14" spans="1:47" ht="24.95" customHeight="1">
      <c r="A14" s="928" t="s">
        <v>262</v>
      </c>
      <c r="B14" s="928" t="s">
        <v>170</v>
      </c>
      <c r="C14" s="929" t="s">
        <v>292</v>
      </c>
      <c r="D14" s="577">
        <v>0</v>
      </c>
      <c r="E14" s="577">
        <v>0</v>
      </c>
      <c r="AI14" s="226"/>
    </row>
    <row r="15" spans="1:47" ht="24.95" customHeight="1">
      <c r="A15" s="928" t="s">
        <v>262</v>
      </c>
      <c r="B15" s="928" t="s">
        <v>171</v>
      </c>
      <c r="C15" s="929" t="s">
        <v>293</v>
      </c>
      <c r="D15" s="577">
        <v>0</v>
      </c>
      <c r="E15" s="577">
        <v>0</v>
      </c>
      <c r="AI15" s="226"/>
    </row>
    <row r="16" spans="1:47" ht="24.95" customHeight="1">
      <c r="A16" s="928" t="s">
        <v>262</v>
      </c>
      <c r="B16" s="928" t="s">
        <v>113</v>
      </c>
      <c r="C16" s="929" t="s">
        <v>294</v>
      </c>
      <c r="D16" s="577">
        <v>0</v>
      </c>
      <c r="E16" s="577">
        <v>0</v>
      </c>
      <c r="AI16" s="226"/>
    </row>
    <row r="17" spans="1:46" ht="24.95" customHeight="1">
      <c r="A17" s="928" t="s">
        <v>262</v>
      </c>
      <c r="B17" s="928" t="s">
        <v>172</v>
      </c>
      <c r="C17" s="929" t="s">
        <v>295</v>
      </c>
      <c r="D17" s="578">
        <v>0</v>
      </c>
      <c r="E17" s="578">
        <v>0</v>
      </c>
      <c r="AI17" s="226"/>
    </row>
    <row r="18" spans="1:46" ht="24.95" customHeight="1" thickBot="1">
      <c r="A18" s="928" t="s">
        <v>262</v>
      </c>
      <c r="B18" s="928" t="s">
        <v>173</v>
      </c>
      <c r="C18" s="929">
        <v>40160</v>
      </c>
      <c r="D18" s="579">
        <v>0</v>
      </c>
      <c r="E18" s="579">
        <v>0</v>
      </c>
      <c r="AI18" s="226"/>
    </row>
    <row r="19" spans="1:46" ht="24.95" customHeight="1" thickBot="1">
      <c r="A19" s="552"/>
      <c r="B19" s="633"/>
      <c r="C19" s="634"/>
      <c r="D19" s="552"/>
      <c r="E19" s="635"/>
      <c r="AI19" s="226"/>
    </row>
    <row r="20" spans="1:46" ht="24.95" customHeight="1" thickBot="1">
      <c r="A20" s="930"/>
      <c r="B20" s="931" t="s">
        <v>296</v>
      </c>
      <c r="C20" s="931"/>
      <c r="D20" s="931"/>
      <c r="E20" s="932">
        <f>SUM(E13:E18)</f>
        <v>0</v>
      </c>
      <c r="AI20" s="226"/>
    </row>
    <row r="21" spans="1:46" ht="78" customHeight="1" thickBot="1">
      <c r="A21" s="548" t="s">
        <v>333</v>
      </c>
      <c r="B21" s="548" t="s">
        <v>285</v>
      </c>
      <c r="C21" s="549" t="s">
        <v>334</v>
      </c>
      <c r="D21" s="549" t="s">
        <v>337</v>
      </c>
      <c r="E21" s="549" t="s">
        <v>336</v>
      </c>
      <c r="AI21" s="226"/>
    </row>
    <row r="22" spans="1:46" s="223" customFormat="1" ht="24.95" customHeight="1">
      <c r="A22" s="718" t="s">
        <v>277</v>
      </c>
      <c r="B22" s="636" t="s">
        <v>291</v>
      </c>
      <c r="C22" s="637">
        <v>40301</v>
      </c>
      <c r="D22" s="717">
        <v>0</v>
      </c>
      <c r="E22" s="717">
        <v>0</v>
      </c>
    </row>
    <row r="23" spans="1:46" s="223" customFormat="1" ht="24.95" customHeight="1">
      <c r="A23" s="928" t="s">
        <v>277</v>
      </c>
      <c r="B23" s="777" t="s">
        <v>170</v>
      </c>
      <c r="C23" s="807" t="s">
        <v>299</v>
      </c>
      <c r="D23" s="933">
        <v>0</v>
      </c>
      <c r="E23" s="933">
        <v>0</v>
      </c>
    </row>
    <row r="24" spans="1:46" s="223" customFormat="1" ht="24.95" customHeight="1">
      <c r="A24" s="928" t="s">
        <v>277</v>
      </c>
      <c r="B24" s="777" t="s">
        <v>171</v>
      </c>
      <c r="C24" s="807" t="s">
        <v>300</v>
      </c>
      <c r="D24" s="933">
        <v>0</v>
      </c>
      <c r="E24" s="933">
        <v>0</v>
      </c>
    </row>
    <row r="25" spans="1:46" s="223" customFormat="1" ht="24.95" customHeight="1">
      <c r="A25" s="928" t="s">
        <v>277</v>
      </c>
      <c r="B25" s="777" t="s">
        <v>113</v>
      </c>
      <c r="C25" s="807" t="s">
        <v>301</v>
      </c>
      <c r="D25" s="933">
        <v>0</v>
      </c>
      <c r="E25" s="933">
        <v>0</v>
      </c>
    </row>
    <row r="26" spans="1:46" s="223" customFormat="1" ht="24.95" customHeight="1">
      <c r="A26" s="928" t="s">
        <v>277</v>
      </c>
      <c r="B26" s="777" t="s">
        <v>172</v>
      </c>
      <c r="C26" s="807" t="s">
        <v>302</v>
      </c>
      <c r="D26" s="933">
        <v>0</v>
      </c>
      <c r="E26" s="933">
        <v>0</v>
      </c>
    </row>
    <row r="27" spans="1:46" s="223" customFormat="1" ht="24.95" customHeight="1" thickBot="1">
      <c r="A27" s="490" t="s">
        <v>277</v>
      </c>
      <c r="B27" s="636" t="s">
        <v>173</v>
      </c>
      <c r="C27" s="553">
        <v>40360</v>
      </c>
      <c r="D27" s="579">
        <v>0</v>
      </c>
      <c r="E27" s="580">
        <v>0</v>
      </c>
    </row>
    <row r="28" spans="1:46" ht="24.95" customHeight="1" thickBot="1">
      <c r="A28" s="638"/>
      <c r="B28" s="639"/>
      <c r="C28" s="638"/>
      <c r="D28" s="554"/>
      <c r="E28" s="640"/>
      <c r="AI28" s="226"/>
    </row>
    <row r="29" spans="1:46" ht="24.95" customHeight="1" thickBot="1">
      <c r="A29" s="719"/>
      <c r="B29" s="641" t="s">
        <v>296</v>
      </c>
      <c r="C29" s="555"/>
      <c r="D29" s="555"/>
      <c r="E29" s="642">
        <f>SUM(E22:E27)</f>
        <v>0</v>
      </c>
      <c r="AI29" s="226"/>
      <c r="AT29" s="556"/>
    </row>
    <row r="30" spans="1:46" ht="24.95" customHeight="1" thickBot="1">
      <c r="A30" s="555" t="s">
        <v>338</v>
      </c>
      <c r="B30" s="557"/>
      <c r="C30" s="558"/>
      <c r="D30" s="558"/>
      <c r="E30" s="559">
        <f>E20+E29</f>
        <v>0</v>
      </c>
      <c r="AI30" s="226"/>
    </row>
    <row r="31" spans="1:46" ht="24.95" customHeight="1">
      <c r="A31" s="546"/>
      <c r="B31" s="547"/>
      <c r="C31" s="547"/>
      <c r="D31" s="547"/>
      <c r="E31" s="547"/>
      <c r="AI31" s="226"/>
    </row>
    <row r="32" spans="1:46" ht="24.95" customHeight="1" thickBot="1">
      <c r="A32" s="621" t="s">
        <v>339</v>
      </c>
      <c r="B32" s="547"/>
      <c r="C32" s="547"/>
      <c r="D32" s="547"/>
      <c r="E32" s="547"/>
      <c r="AI32" s="226"/>
    </row>
    <row r="33" spans="1:46" ht="24.95" customHeight="1">
      <c r="A33" s="1101"/>
      <c r="B33" s="1102"/>
      <c r="C33" s="1102"/>
      <c r="D33" s="1102"/>
      <c r="E33" s="1103"/>
      <c r="AI33" s="226"/>
    </row>
    <row r="34" spans="1:46" ht="24.95" customHeight="1">
      <c r="A34" s="1104"/>
      <c r="B34" s="1105"/>
      <c r="C34" s="1105"/>
      <c r="D34" s="1105"/>
      <c r="E34" s="1106"/>
      <c r="AI34" s="226"/>
    </row>
    <row r="35" spans="1:46" s="556" customFormat="1" ht="24.95" customHeight="1">
      <c r="A35" s="1104"/>
      <c r="B35" s="1105"/>
      <c r="C35" s="1105"/>
      <c r="D35" s="1105"/>
      <c r="E35" s="110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104"/>
      <c r="B36" s="1105"/>
      <c r="C36" s="1105"/>
      <c r="D36" s="1105"/>
      <c r="E36" s="1106"/>
      <c r="AI36" s="226"/>
    </row>
    <row r="37" spans="1:46" ht="24.95" customHeight="1" thickBot="1">
      <c r="A37" s="1107"/>
      <c r="B37" s="1108"/>
      <c r="C37" s="1108"/>
      <c r="D37" s="1108"/>
      <c r="E37" s="1109"/>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1"/>
      <c r="AI59" s="562"/>
    </row>
    <row r="60" spans="34:35" ht="20.25" customHeight="1">
      <c r="AH60" s="561"/>
      <c r="AI60" s="562"/>
    </row>
    <row r="61" spans="34:35" ht="20.25" customHeight="1">
      <c r="AH61" s="561"/>
    </row>
    <row r="62" spans="34:35" ht="20.25" customHeight="1"/>
    <row r="63" spans="34:35" ht="20.25" customHeight="1">
      <c r="AH63" s="561"/>
      <c r="AI63" s="562"/>
    </row>
    <row r="64" spans="34:35" ht="20.25" customHeight="1">
      <c r="AH64" s="561"/>
      <c r="AI64" s="562"/>
    </row>
    <row r="65" spans="1:35" ht="20.25" customHeight="1">
      <c r="A65" s="225"/>
      <c r="B65" s="225"/>
      <c r="C65" s="225"/>
      <c r="D65" s="225"/>
      <c r="E65" s="225"/>
      <c r="AH65" s="561"/>
      <c r="AI65" s="562"/>
    </row>
    <row r="66" spans="1:35" ht="20.25" customHeight="1">
      <c r="A66" s="225"/>
      <c r="B66" s="225"/>
      <c r="C66" s="225"/>
      <c r="D66" s="225"/>
      <c r="E66" s="225"/>
    </row>
    <row r="67" spans="1:35" ht="20.25" customHeight="1">
      <c r="A67" s="225"/>
      <c r="B67" s="225"/>
      <c r="C67" s="225"/>
      <c r="D67" s="225"/>
      <c r="E67" s="225"/>
      <c r="AH67" s="561"/>
    </row>
    <row r="68" spans="1:35" ht="20.25" customHeight="1">
      <c r="A68" s="225"/>
      <c r="B68" s="225"/>
      <c r="C68" s="225"/>
      <c r="D68" s="225"/>
      <c r="E68" s="225"/>
      <c r="AH68" s="561"/>
      <c r="AI68" s="562"/>
    </row>
    <row r="69" spans="1:35" ht="20.25" customHeight="1">
      <c r="AH69" s="561"/>
      <c r="AI69" s="562"/>
    </row>
    <row r="70" spans="1:35" ht="20.25" customHeight="1">
      <c r="AH70" s="561"/>
    </row>
    <row r="71" spans="1:35" ht="20.25" customHeight="1">
      <c r="AH71" s="561"/>
    </row>
    <row r="72" spans="1:35" ht="20.25" customHeight="1">
      <c r="AH72" s="561"/>
    </row>
    <row r="73" spans="1:35" ht="20.25" customHeight="1">
      <c r="AH73" s="561"/>
      <c r="AI73" s="562"/>
    </row>
    <row r="74" spans="1:35" ht="20.25" customHeight="1"/>
    <row r="75" spans="1:35" ht="20.25" customHeight="1">
      <c r="AH75" s="561"/>
    </row>
    <row r="76" spans="1:35" ht="20.25" customHeight="1">
      <c r="AH76" s="561"/>
      <c r="AI76" s="562"/>
    </row>
    <row r="77" spans="1:35" ht="20.25" customHeight="1">
      <c r="AH77" s="561"/>
      <c r="AI77" s="562"/>
    </row>
    <row r="78" spans="1:35" ht="20.25" customHeight="1">
      <c r="AH78" s="561"/>
      <c r="AI78" s="562"/>
    </row>
    <row r="79" spans="1:35" ht="20.25" customHeight="1">
      <c r="AH79" s="561"/>
      <c r="AI79" s="562"/>
    </row>
    <row r="80" spans="1:35" ht="20.25" customHeight="1">
      <c r="AH80" s="561"/>
    </row>
    <row r="81" spans="3:35" ht="20.25" customHeight="1">
      <c r="AH81" s="561"/>
      <c r="AI81" s="562"/>
    </row>
    <row r="82" spans="3:35" ht="20.25" customHeight="1">
      <c r="AH82" s="561"/>
      <c r="AI82" s="562"/>
    </row>
    <row r="83" spans="3:35" ht="20.25" customHeight="1">
      <c r="AH83" s="561"/>
      <c r="AI83" s="562"/>
    </row>
    <row r="84" spans="3:35" ht="20.25" customHeight="1"/>
    <row r="85" spans="3:35" ht="20.25" customHeight="1">
      <c r="AH85" s="561"/>
      <c r="AI85" s="562"/>
    </row>
    <row r="86" spans="3:35" ht="18" customHeight="1">
      <c r="AH86" s="561"/>
      <c r="AI86" s="56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41"/>
    </row>
    <row r="2" spans="1:8" ht="30" customHeight="1" thickBot="1">
      <c r="A2" s="1211" t="s">
        <v>230</v>
      </c>
      <c r="B2" s="1202" t="str">
        <f>'CHECK SHEET'!D7</f>
        <v>Florida State College at Jacksonville</v>
      </c>
      <c r="C2" s="1202"/>
      <c r="D2" s="1202"/>
      <c r="E2" s="1202"/>
      <c r="F2" s="1202"/>
      <c r="G2" s="1212"/>
    </row>
    <row r="3" spans="1:8" ht="23.1" customHeight="1">
      <c r="A3" s="1198" t="s">
        <v>340</v>
      </c>
      <c r="B3" s="1198"/>
      <c r="C3" s="1198"/>
      <c r="D3" s="1198"/>
      <c r="E3" s="1198"/>
      <c r="F3" s="1198"/>
      <c r="G3" s="1198"/>
    </row>
    <row r="4" spans="1:8" ht="23.45" customHeight="1">
      <c r="A4" s="1198" t="s">
        <v>341</v>
      </c>
      <c r="B4" s="1198"/>
      <c r="C4" s="1198"/>
      <c r="D4" s="1198"/>
      <c r="E4" s="1198"/>
      <c r="F4" s="1198"/>
      <c r="G4" s="1198"/>
    </row>
    <row r="5" spans="1:8" ht="23.45" customHeight="1">
      <c r="A5" s="1198" t="s">
        <v>342</v>
      </c>
      <c r="B5" s="1198"/>
      <c r="C5" s="1198"/>
      <c r="D5" s="1198"/>
      <c r="E5" s="1198"/>
      <c r="F5" s="1198"/>
      <c r="G5" s="1198"/>
    </row>
    <row r="6" spans="1:8" ht="20.100000000000001" customHeight="1">
      <c r="A6" s="1213"/>
      <c r="B6" s="1213"/>
      <c r="C6" s="1213"/>
      <c r="D6" s="1213"/>
      <c r="E6" s="1213"/>
      <c r="F6" s="1213"/>
      <c r="G6" s="1213"/>
    </row>
    <row r="7" spans="1:8" ht="38.450000000000003" customHeight="1">
      <c r="A7" s="1214" t="s">
        <v>343</v>
      </c>
      <c r="B7" s="1214"/>
      <c r="C7" s="1214"/>
      <c r="D7" s="1214"/>
      <c r="E7" s="1214"/>
      <c r="F7" s="1214"/>
      <c r="G7" s="1214"/>
      <c r="H7" s="233"/>
    </row>
    <row r="8" spans="1:8" ht="20.100000000000001" customHeight="1">
      <c r="A8" s="232"/>
      <c r="B8" s="232"/>
      <c r="C8" s="232"/>
      <c r="D8" s="232"/>
      <c r="E8" s="232"/>
      <c r="F8" s="232"/>
      <c r="G8" s="232"/>
      <c r="H8" s="686"/>
    </row>
    <row r="9" spans="1:8" ht="76.349999999999994" customHeight="1">
      <c r="A9" s="666" t="s">
        <v>344</v>
      </c>
      <c r="B9" s="667" t="s">
        <v>345</v>
      </c>
      <c r="C9" s="667"/>
      <c r="D9" s="667"/>
      <c r="E9" s="667"/>
      <c r="F9" s="668" t="s">
        <v>334</v>
      </c>
      <c r="G9" s="669" t="s">
        <v>346</v>
      </c>
      <c r="H9" s="227"/>
    </row>
    <row r="10" spans="1:8" ht="20.100000000000001" customHeight="1">
      <c r="A10" s="687" t="s">
        <v>284</v>
      </c>
      <c r="B10" s="688"/>
      <c r="C10" s="688"/>
      <c r="D10" s="688"/>
      <c r="E10" s="688"/>
      <c r="F10" s="689"/>
      <c r="G10" s="690"/>
      <c r="H10" s="227"/>
    </row>
    <row r="11" spans="1:8" ht="20.100000000000001" customHeight="1">
      <c r="A11" s="646"/>
      <c r="B11" s="234"/>
      <c r="C11" s="234"/>
      <c r="D11" s="234"/>
      <c r="E11" s="234"/>
      <c r="F11" s="235"/>
      <c r="G11" s="236"/>
      <c r="H11" s="227"/>
    </row>
    <row r="12" spans="1:8" ht="20.100000000000001" customHeight="1">
      <c r="A12" s="647" t="s">
        <v>262</v>
      </c>
      <c r="B12" s="237"/>
      <c r="C12" s="237" t="s">
        <v>291</v>
      </c>
      <c r="D12" s="237"/>
      <c r="E12" s="237"/>
      <c r="F12" s="238">
        <v>40101</v>
      </c>
      <c r="G12" s="239">
        <f>+'EXHIBIT C'!H10+'EXHIBIT C(2)'!E13</f>
        <v>4843758</v>
      </c>
      <c r="H12" s="227"/>
    </row>
    <row r="13" spans="1:8" ht="20.100000000000001" customHeight="1">
      <c r="A13" s="646" t="s">
        <v>262</v>
      </c>
      <c r="B13" s="234"/>
      <c r="C13" s="227" t="s">
        <v>170</v>
      </c>
      <c r="D13" s="234"/>
      <c r="E13" s="234"/>
      <c r="F13" s="240" t="s">
        <v>292</v>
      </c>
      <c r="G13" s="239">
        <f>+'EXHIBIT C'!H11+'EXHIBIT C(2)'!E14</f>
        <v>21244659</v>
      </c>
      <c r="H13" s="227"/>
    </row>
    <row r="14" spans="1:8" ht="20.100000000000001" customHeight="1">
      <c r="A14" s="646" t="s">
        <v>262</v>
      </c>
      <c r="B14" s="234"/>
      <c r="C14" s="234" t="s">
        <v>171</v>
      </c>
      <c r="D14" s="234"/>
      <c r="E14" s="234"/>
      <c r="F14" s="240" t="s">
        <v>293</v>
      </c>
      <c r="G14" s="670">
        <f>+'EXHIBIT C'!H12+'EXHIBIT C(2)'!E15</f>
        <v>8063600</v>
      </c>
      <c r="H14" s="227"/>
    </row>
    <row r="15" spans="1:8" ht="20.100000000000001" customHeight="1">
      <c r="A15" s="646" t="s">
        <v>262</v>
      </c>
      <c r="B15" s="234"/>
      <c r="C15" s="241" t="s">
        <v>347</v>
      </c>
      <c r="D15" s="234"/>
      <c r="E15" s="234"/>
      <c r="F15" s="240" t="s">
        <v>294</v>
      </c>
      <c r="G15" s="670">
        <f>+'EXHIBIT C'!H13+'EXHIBIT C(2)'!E16</f>
        <v>1541665</v>
      </c>
      <c r="H15" s="227"/>
    </row>
    <row r="16" spans="1:8" ht="20.100000000000001" customHeight="1">
      <c r="A16" s="646" t="s">
        <v>262</v>
      </c>
      <c r="B16" s="234"/>
      <c r="C16" s="241" t="s">
        <v>348</v>
      </c>
      <c r="D16" s="234"/>
      <c r="E16" s="234"/>
      <c r="F16" s="240" t="s">
        <v>295</v>
      </c>
      <c r="G16" s="671">
        <f>+'EXHIBIT C'!H14+'EXHIBIT C(2)'!E17</f>
        <v>1620584</v>
      </c>
      <c r="H16" s="227"/>
    </row>
    <row r="17" spans="1:8" ht="20.100000000000001" customHeight="1">
      <c r="A17" s="646" t="s">
        <v>262</v>
      </c>
      <c r="B17" s="234"/>
      <c r="C17" s="227" t="s">
        <v>173</v>
      </c>
      <c r="D17" s="234"/>
      <c r="E17" s="234"/>
      <c r="F17" s="243">
        <v>40160</v>
      </c>
      <c r="G17" s="671">
        <f>+'EXHIBIT C'!H15+'EXHIBIT C(2)'!E18</f>
        <v>24089</v>
      </c>
      <c r="H17" s="227"/>
    </row>
    <row r="18" spans="1:8" ht="20.100000000000001" customHeight="1">
      <c r="A18" s="646"/>
      <c r="B18" s="234"/>
      <c r="C18" s="234"/>
      <c r="D18" s="234"/>
      <c r="E18" s="234"/>
      <c r="F18" s="240"/>
      <c r="G18" s="242"/>
      <c r="H18" s="227"/>
    </row>
    <row r="19" spans="1:8" ht="20.100000000000001" customHeight="1">
      <c r="A19" s="648" t="s">
        <v>349</v>
      </c>
      <c r="B19" s="234"/>
      <c r="C19" s="234"/>
      <c r="D19" s="234"/>
      <c r="E19" s="234"/>
      <c r="F19" s="240"/>
      <c r="G19" s="934">
        <f>SUM(G12:G17)</f>
        <v>37338355</v>
      </c>
      <c r="H19" s="227"/>
    </row>
    <row r="20" spans="1:8" ht="20.100000000000001" customHeight="1">
      <c r="A20" s="646"/>
      <c r="B20" s="234"/>
      <c r="C20" s="234"/>
      <c r="D20" s="234"/>
      <c r="E20" s="234"/>
      <c r="F20" s="240"/>
      <c r="G20" s="244"/>
      <c r="H20" s="227"/>
    </row>
    <row r="21" spans="1:8" ht="20.100000000000001" customHeight="1">
      <c r="A21" s="647" t="s">
        <v>277</v>
      </c>
      <c r="B21" s="237"/>
      <c r="C21" s="237" t="s">
        <v>291</v>
      </c>
      <c r="D21" s="237"/>
      <c r="E21" s="237"/>
      <c r="F21" s="238">
        <v>40301</v>
      </c>
      <c r="G21" s="245">
        <f>+'EXHIBIT C'!F19+'EXHIBIT C(2)'!E22</f>
        <v>163934</v>
      </c>
      <c r="H21" s="683"/>
    </row>
    <row r="22" spans="1:8" ht="20.100000000000001" customHeight="1">
      <c r="A22" s="647" t="s">
        <v>277</v>
      </c>
      <c r="B22" s="234"/>
      <c r="C22" s="227" t="s">
        <v>170</v>
      </c>
      <c r="D22" s="234"/>
      <c r="E22" s="234"/>
      <c r="F22" s="240" t="s">
        <v>299</v>
      </c>
      <c r="G22" s="245">
        <f>+'EXHIBIT C'!F20+'EXHIBIT C(2)'!E23</f>
        <v>2801659</v>
      </c>
      <c r="H22" s="227"/>
    </row>
    <row r="23" spans="1:8" ht="20.100000000000001" customHeight="1">
      <c r="A23" s="647" t="s">
        <v>277</v>
      </c>
      <c r="B23" s="234"/>
      <c r="C23" s="234" t="s">
        <v>171</v>
      </c>
      <c r="D23" s="234"/>
      <c r="E23" s="234"/>
      <c r="F23" s="240" t="s">
        <v>300</v>
      </c>
      <c r="G23" s="250">
        <f>+'EXHIBIT C'!F21+'EXHIBIT C(2)'!E24</f>
        <v>875612</v>
      </c>
      <c r="H23" s="227"/>
    </row>
    <row r="24" spans="1:8" ht="20.100000000000001" customHeight="1">
      <c r="A24" s="647" t="s">
        <v>277</v>
      </c>
      <c r="B24" s="234"/>
      <c r="C24" s="241" t="s">
        <v>347</v>
      </c>
      <c r="D24" s="234"/>
      <c r="E24" s="234"/>
      <c r="F24" s="240" t="s">
        <v>301</v>
      </c>
      <c r="G24" s="250">
        <f>+'EXHIBIT C'!F22+'EXHIBIT C(2)'!E25</f>
        <v>296680</v>
      </c>
      <c r="H24" s="227"/>
    </row>
    <row r="25" spans="1:8" ht="20.100000000000001" customHeight="1">
      <c r="A25" s="647" t="s">
        <v>277</v>
      </c>
      <c r="B25" s="234"/>
      <c r="C25" s="241" t="s">
        <v>348</v>
      </c>
      <c r="D25" s="234"/>
      <c r="E25" s="234"/>
      <c r="F25" s="240" t="s">
        <v>302</v>
      </c>
      <c r="G25" s="250">
        <f>+'EXHIBIT C'!F23+'EXHIBIT C(2)'!E26</f>
        <v>356354</v>
      </c>
      <c r="H25" s="227"/>
    </row>
    <row r="26" spans="1:8" ht="20.100000000000001" customHeight="1">
      <c r="A26" s="647" t="s">
        <v>277</v>
      </c>
      <c r="B26" s="234"/>
      <c r="C26" s="227" t="s">
        <v>173</v>
      </c>
      <c r="D26" s="234"/>
      <c r="E26" s="234"/>
      <c r="F26" s="243">
        <v>40360</v>
      </c>
      <c r="G26" s="250">
        <f>+'EXHIBIT C'!F24+'EXHIBIT C(2)'!E27</f>
        <v>0</v>
      </c>
      <c r="H26" s="227"/>
    </row>
    <row r="27" spans="1:8" ht="20.100000000000001" customHeight="1">
      <c r="A27" s="646"/>
      <c r="B27" s="234"/>
      <c r="C27" s="234"/>
      <c r="D27" s="234"/>
      <c r="E27" s="234"/>
      <c r="F27" s="240"/>
      <c r="G27" s="246"/>
      <c r="H27" s="227"/>
    </row>
    <row r="28" spans="1:8" ht="20.100000000000001" customHeight="1">
      <c r="A28" s="648" t="s">
        <v>350</v>
      </c>
      <c r="B28" s="234"/>
      <c r="C28" s="234"/>
      <c r="D28" s="234"/>
      <c r="E28" s="234"/>
      <c r="F28" s="240"/>
      <c r="G28" s="935">
        <f>SUM(G21:G26)</f>
        <v>4494239</v>
      </c>
      <c r="H28" s="227"/>
    </row>
    <row r="29" spans="1:8" ht="20.100000000000001" customHeight="1">
      <c r="A29" s="646"/>
      <c r="B29" s="234"/>
      <c r="C29" s="234"/>
      <c r="D29" s="234"/>
      <c r="E29" s="234"/>
      <c r="F29" s="240"/>
      <c r="G29" s="247"/>
      <c r="H29" s="227"/>
    </row>
    <row r="30" spans="1:8" ht="20.100000000000001" customHeight="1">
      <c r="A30" s="646" t="s">
        <v>351</v>
      </c>
      <c r="B30" s="234"/>
      <c r="C30" s="1114" t="s">
        <v>310</v>
      </c>
      <c r="D30" s="1114"/>
      <c r="E30" s="1114"/>
      <c r="F30" s="240" t="s">
        <v>311</v>
      </c>
      <c r="G30" s="248">
        <f>'EXHIBIT C'!H32</f>
        <v>0</v>
      </c>
      <c r="H30" s="227"/>
    </row>
    <row r="31" spans="1:8" ht="20.100000000000001" customHeight="1">
      <c r="A31" s="646" t="s">
        <v>351</v>
      </c>
      <c r="B31" s="234"/>
      <c r="C31" s="227" t="s">
        <v>312</v>
      </c>
      <c r="D31" s="234"/>
      <c r="E31" s="234"/>
      <c r="F31" s="240" t="s">
        <v>313</v>
      </c>
      <c r="G31" s="248">
        <f>'EXHIBIT C'!H33</f>
        <v>137760</v>
      </c>
      <c r="H31" s="227"/>
    </row>
    <row r="32" spans="1:8" ht="20.100000000000001" customHeight="1">
      <c r="A32" s="646" t="s">
        <v>352</v>
      </c>
      <c r="B32" s="234"/>
      <c r="C32" s="234" t="s">
        <v>310</v>
      </c>
      <c r="D32" s="234"/>
      <c r="E32" s="234"/>
      <c r="F32" s="240" t="s">
        <v>311</v>
      </c>
      <c r="G32" s="248">
        <f>'EXHIBIT C'!H34</f>
        <v>0</v>
      </c>
      <c r="H32" s="227"/>
    </row>
    <row r="33" spans="1:8" ht="20.100000000000001" customHeight="1">
      <c r="A33" s="646" t="s">
        <v>352</v>
      </c>
      <c r="B33" s="234"/>
      <c r="C33" s="227" t="s">
        <v>312</v>
      </c>
      <c r="D33" s="234"/>
      <c r="E33" s="234"/>
      <c r="F33" s="240" t="s">
        <v>313</v>
      </c>
      <c r="G33" s="248">
        <f>'EXHIBIT C'!H35</f>
        <v>0</v>
      </c>
      <c r="H33" s="227"/>
    </row>
    <row r="34" spans="1:8" ht="20.100000000000001" customHeight="1">
      <c r="A34" s="646"/>
      <c r="B34" s="234"/>
      <c r="C34" s="234"/>
      <c r="D34" s="234"/>
      <c r="E34" s="234"/>
      <c r="F34" s="240"/>
      <c r="G34" s="249"/>
      <c r="H34" s="227"/>
    </row>
    <row r="35" spans="1:8" ht="20.100000000000001" customHeight="1">
      <c r="A35" s="648" t="s">
        <v>353</v>
      </c>
      <c r="B35" s="234"/>
      <c r="C35" s="234"/>
      <c r="D35" s="234"/>
      <c r="E35" s="234"/>
      <c r="F35" s="240"/>
      <c r="G35" s="935">
        <f>SUM(G30:G33)</f>
        <v>137760</v>
      </c>
      <c r="H35" s="227"/>
    </row>
    <row r="36" spans="1:8" ht="20.100000000000001" customHeight="1">
      <c r="A36" s="646"/>
      <c r="B36" s="234"/>
      <c r="C36" s="234"/>
      <c r="D36" s="234"/>
      <c r="E36" s="234"/>
      <c r="F36" s="240"/>
      <c r="G36" s="246"/>
      <c r="H36" s="227"/>
    </row>
    <row r="37" spans="1:8" ht="20.100000000000001" customHeight="1">
      <c r="A37" s="646" t="s">
        <v>354</v>
      </c>
      <c r="B37" s="234"/>
      <c r="C37" s="234" t="s">
        <v>310</v>
      </c>
      <c r="D37" s="234"/>
      <c r="E37" s="234"/>
      <c r="F37" s="240" t="s">
        <v>317</v>
      </c>
      <c r="G37" s="250">
        <f>'EXHIBIT C'!F39</f>
        <v>0</v>
      </c>
      <c r="H37" s="227"/>
    </row>
    <row r="38" spans="1:8" ht="20.100000000000001" customHeight="1">
      <c r="A38" s="646" t="s">
        <v>354</v>
      </c>
      <c r="B38" s="234"/>
      <c r="C38" s="1115" t="s">
        <v>312</v>
      </c>
      <c r="D38" s="1115"/>
      <c r="E38" s="1115"/>
      <c r="F38" s="240" t="s">
        <v>318</v>
      </c>
      <c r="G38" s="250">
        <f>'EXHIBIT C'!F40</f>
        <v>137730</v>
      </c>
      <c r="H38" s="227"/>
    </row>
    <row r="39" spans="1:8" ht="20.100000000000001" customHeight="1">
      <c r="A39" s="646" t="s">
        <v>355</v>
      </c>
      <c r="B39" s="234"/>
      <c r="C39" s="234" t="s">
        <v>310</v>
      </c>
      <c r="D39" s="234"/>
      <c r="E39" s="234"/>
      <c r="F39" s="240" t="s">
        <v>317</v>
      </c>
      <c r="G39" s="250">
        <f>'EXHIBIT C'!F41</f>
        <v>0</v>
      </c>
      <c r="H39" s="227"/>
    </row>
    <row r="40" spans="1:8" ht="20.100000000000001" customHeight="1">
      <c r="A40" s="646" t="s">
        <v>355</v>
      </c>
      <c r="B40" s="234"/>
      <c r="C40" s="1115" t="s">
        <v>312</v>
      </c>
      <c r="D40" s="1115"/>
      <c r="E40" s="1115"/>
      <c r="F40" s="240" t="s">
        <v>318</v>
      </c>
      <c r="G40" s="250">
        <f>'EXHIBIT C'!F42</f>
        <v>0</v>
      </c>
      <c r="H40" s="227"/>
    </row>
    <row r="41" spans="1:8" ht="20.100000000000001" customHeight="1">
      <c r="A41" s="646"/>
      <c r="B41" s="234"/>
      <c r="C41" s="234"/>
      <c r="D41" s="234"/>
      <c r="E41" s="234"/>
      <c r="F41" s="240"/>
      <c r="G41" s="246"/>
      <c r="H41" s="227"/>
    </row>
    <row r="42" spans="1:8" ht="20.100000000000001" customHeight="1">
      <c r="A42" s="648" t="s">
        <v>356</v>
      </c>
      <c r="B42" s="234"/>
      <c r="C42" s="234"/>
      <c r="D42" s="234"/>
      <c r="E42" s="234"/>
      <c r="F42" s="240"/>
      <c r="G42" s="935">
        <f>SUM(G37:G41)</f>
        <v>137730</v>
      </c>
      <c r="H42" s="227"/>
    </row>
    <row r="43" spans="1:8" ht="20.100000000000001" customHeight="1">
      <c r="A43" s="646"/>
      <c r="B43" s="234"/>
      <c r="C43" s="234"/>
      <c r="D43" s="234"/>
      <c r="E43" s="234"/>
      <c r="F43" s="240"/>
      <c r="G43" s="247"/>
      <c r="H43" s="227"/>
    </row>
    <row r="44" spans="1:8" ht="20.100000000000001" customHeight="1">
      <c r="A44" s="648" t="s">
        <v>357</v>
      </c>
      <c r="B44" s="234"/>
      <c r="C44" s="234"/>
      <c r="D44" s="234"/>
      <c r="E44" s="234"/>
      <c r="F44" s="240"/>
      <c r="G44" s="936">
        <f>G19+G28+G35+G42</f>
        <v>42108084</v>
      </c>
      <c r="H44" s="227"/>
    </row>
    <row r="45" spans="1:8" ht="20.100000000000001" customHeight="1">
      <c r="A45" s="646"/>
      <c r="B45" s="234"/>
      <c r="C45" s="234"/>
      <c r="D45" s="234"/>
      <c r="E45" s="234"/>
      <c r="F45" s="240"/>
      <c r="G45" s="246"/>
      <c r="H45" s="227"/>
    </row>
    <row r="46" spans="1:8" ht="20.100000000000001" customHeight="1">
      <c r="A46" s="646" t="s">
        <v>358</v>
      </c>
      <c r="B46" s="234"/>
      <c r="C46" s="234"/>
      <c r="D46" s="234"/>
      <c r="E46" s="234"/>
      <c r="F46" s="240" t="s">
        <v>359</v>
      </c>
      <c r="G46" s="581">
        <v>0</v>
      </c>
      <c r="H46" s="227"/>
    </row>
    <row r="47" spans="1:8" ht="20.100000000000001" customHeight="1">
      <c r="A47" s="646" t="s">
        <v>360</v>
      </c>
      <c r="B47" s="251"/>
      <c r="C47" s="251"/>
      <c r="D47" s="251"/>
      <c r="E47" s="251"/>
      <c r="F47" s="252" t="s">
        <v>361</v>
      </c>
      <c r="G47" s="581">
        <v>3013494</v>
      </c>
      <c r="H47" s="683"/>
    </row>
    <row r="48" spans="1:8" ht="20.100000000000001" customHeight="1">
      <c r="A48" s="646" t="s">
        <v>362</v>
      </c>
      <c r="B48" s="227"/>
      <c r="C48" s="251"/>
      <c r="D48" s="251"/>
      <c r="E48" s="251"/>
      <c r="F48" s="252" t="s">
        <v>363</v>
      </c>
      <c r="G48" s="581">
        <v>0</v>
      </c>
      <c r="H48" s="683"/>
    </row>
    <row r="49" spans="1:8" ht="20.100000000000001" customHeight="1">
      <c r="A49" s="646" t="s">
        <v>364</v>
      </c>
      <c r="B49" s="234"/>
      <c r="C49" s="234"/>
      <c r="D49" s="234"/>
      <c r="E49" s="234"/>
      <c r="F49" s="253" t="s">
        <v>365</v>
      </c>
      <c r="G49" s="581">
        <v>0</v>
      </c>
      <c r="H49" s="227"/>
    </row>
    <row r="50" spans="1:8" ht="20.100000000000001" customHeight="1">
      <c r="A50" s="646" t="s">
        <v>366</v>
      </c>
      <c r="B50" s="234"/>
      <c r="C50" s="234"/>
      <c r="D50" s="234"/>
      <c r="E50" s="234"/>
      <c r="F50" s="253" t="s">
        <v>367</v>
      </c>
      <c r="G50" s="581">
        <v>1730535</v>
      </c>
      <c r="H50" s="227"/>
    </row>
    <row r="51" spans="1:8" ht="20.100000000000001" customHeight="1">
      <c r="A51" s="646" t="s">
        <v>368</v>
      </c>
      <c r="B51" s="234"/>
      <c r="C51" s="234"/>
      <c r="D51" s="234"/>
      <c r="E51" s="234"/>
      <c r="F51" s="238">
        <v>40450</v>
      </c>
      <c r="G51" s="581">
        <v>3068500</v>
      </c>
      <c r="H51" s="227"/>
    </row>
    <row r="52" spans="1:8" ht="20.100000000000001" customHeight="1">
      <c r="A52" s="646" t="s">
        <v>369</v>
      </c>
      <c r="B52" s="234"/>
      <c r="C52" s="234"/>
      <c r="D52" s="234"/>
      <c r="E52" s="234"/>
      <c r="F52" s="253" t="s">
        <v>370</v>
      </c>
      <c r="G52" s="581">
        <v>496520</v>
      </c>
      <c r="H52" s="227"/>
    </row>
    <row r="53" spans="1:8" ht="20.100000000000001" customHeight="1">
      <c r="A53" s="647" t="s">
        <v>371</v>
      </c>
      <c r="B53" s="237"/>
      <c r="C53" s="237"/>
      <c r="D53" s="237"/>
      <c r="E53" s="237"/>
      <c r="F53" s="252" t="s">
        <v>372</v>
      </c>
      <c r="G53" s="581">
        <v>0</v>
      </c>
      <c r="H53" s="227"/>
    </row>
    <row r="54" spans="1:8" ht="20.100000000000001" customHeight="1">
      <c r="A54" s="647" t="s">
        <v>373</v>
      </c>
      <c r="B54" s="237"/>
      <c r="C54" s="237"/>
      <c r="D54" s="237"/>
      <c r="E54" s="237"/>
      <c r="F54" s="253" t="s">
        <v>374</v>
      </c>
      <c r="G54" s="581">
        <v>0</v>
      </c>
      <c r="H54" s="227"/>
    </row>
    <row r="55" spans="1:8" ht="20.100000000000001" customHeight="1">
      <c r="A55" s="647" t="s">
        <v>375</v>
      </c>
      <c r="B55" s="237"/>
      <c r="C55" s="237"/>
      <c r="D55" s="237"/>
      <c r="E55" s="237"/>
      <c r="F55" s="252" t="s">
        <v>376</v>
      </c>
      <c r="G55" s="581">
        <v>0</v>
      </c>
      <c r="H55" s="227"/>
    </row>
    <row r="56" spans="1:8" ht="20.100000000000001" customHeight="1">
      <c r="A56" s="647" t="s">
        <v>377</v>
      </c>
      <c r="B56" s="237"/>
      <c r="C56" s="237"/>
      <c r="D56" s="237"/>
      <c r="E56" s="237"/>
      <c r="F56" s="253" t="s">
        <v>378</v>
      </c>
      <c r="G56" s="581">
        <v>139183</v>
      </c>
      <c r="H56" s="227"/>
    </row>
    <row r="57" spans="1:8" ht="20.100000000000001" customHeight="1">
      <c r="A57" s="647" t="s">
        <v>379</v>
      </c>
      <c r="B57" s="237"/>
      <c r="C57" s="237"/>
      <c r="D57" s="237"/>
      <c r="E57" s="237"/>
      <c r="F57" s="253" t="s">
        <v>380</v>
      </c>
      <c r="G57" s="581">
        <v>0</v>
      </c>
      <c r="H57" s="227"/>
    </row>
    <row r="58" spans="1:8" ht="20.100000000000001" customHeight="1">
      <c r="A58" s="647" t="s">
        <v>381</v>
      </c>
      <c r="B58" s="237"/>
      <c r="C58" s="237"/>
      <c r="D58" s="237"/>
      <c r="E58" s="237"/>
      <c r="F58" s="254" t="s">
        <v>382</v>
      </c>
      <c r="G58" s="581">
        <v>2013607</v>
      </c>
      <c r="H58" s="227"/>
    </row>
    <row r="59" spans="1:8" ht="20.100000000000001" customHeight="1">
      <c r="A59" s="647" t="s">
        <v>383</v>
      </c>
      <c r="B59" s="237"/>
      <c r="C59" s="237"/>
      <c r="D59" s="237"/>
      <c r="E59" s="237"/>
      <c r="F59" s="253" t="s">
        <v>384</v>
      </c>
      <c r="G59" s="581">
        <v>761190</v>
      </c>
      <c r="H59" s="227"/>
    </row>
    <row r="60" spans="1:8" ht="20.100000000000001" customHeight="1">
      <c r="A60" s="647" t="s">
        <v>385</v>
      </c>
      <c r="B60" s="237"/>
      <c r="C60" s="237"/>
      <c r="D60" s="237"/>
      <c r="E60" s="237"/>
      <c r="F60" s="252" t="s">
        <v>386</v>
      </c>
      <c r="G60" s="581">
        <v>0</v>
      </c>
      <c r="H60" s="227"/>
    </row>
    <row r="61" spans="1:8" ht="20.100000000000001" customHeight="1">
      <c r="A61" s="647" t="s">
        <v>387</v>
      </c>
      <c r="B61" s="237"/>
      <c r="C61" s="237"/>
      <c r="D61" s="237"/>
      <c r="E61" s="237"/>
      <c r="F61" s="252" t="s">
        <v>388</v>
      </c>
      <c r="G61" s="581">
        <v>231884</v>
      </c>
      <c r="H61" s="227"/>
    </row>
    <row r="62" spans="1:8" ht="20.100000000000001" customHeight="1">
      <c r="A62" s="646"/>
      <c r="B62" s="234"/>
      <c r="C62" s="234"/>
      <c r="D62" s="234"/>
      <c r="E62" s="234"/>
      <c r="F62" s="240"/>
      <c r="G62" s="937"/>
      <c r="H62" s="227"/>
    </row>
    <row r="63" spans="1:8" ht="20.100000000000001" customHeight="1">
      <c r="A63" s="648" t="s">
        <v>389</v>
      </c>
      <c r="B63" s="234"/>
      <c r="C63" s="234"/>
      <c r="D63" s="234"/>
      <c r="E63" s="234"/>
      <c r="F63" s="240"/>
      <c r="G63" s="938">
        <f>SUM(G44:G61)</f>
        <v>53562997</v>
      </c>
      <c r="H63" s="227"/>
    </row>
    <row r="64" spans="1:8" ht="20.100000000000001" customHeight="1">
      <c r="A64" s="646"/>
      <c r="B64" s="234"/>
      <c r="C64" s="234"/>
      <c r="D64" s="234"/>
      <c r="E64" s="234"/>
      <c r="F64" s="240"/>
      <c r="G64" s="246"/>
      <c r="H64" s="227"/>
    </row>
    <row r="65" spans="1:8" ht="20.100000000000001" customHeight="1">
      <c r="A65" s="1116" t="s">
        <v>390</v>
      </c>
      <c r="B65" s="1117"/>
      <c r="C65" s="1117"/>
      <c r="D65" s="1117"/>
      <c r="E65" s="1117"/>
      <c r="F65" s="1118"/>
      <c r="G65" s="939"/>
      <c r="H65" s="227"/>
    </row>
    <row r="66" spans="1:8" ht="20.100000000000001" customHeight="1">
      <c r="A66" s="646"/>
      <c r="B66" s="234"/>
      <c r="C66" s="234"/>
      <c r="D66" s="234"/>
      <c r="E66" s="234"/>
      <c r="F66" s="240"/>
      <c r="G66" s="246"/>
      <c r="H66" s="227"/>
    </row>
    <row r="67" spans="1:8" ht="20.100000000000001" customHeight="1">
      <c r="A67" s="646" t="s">
        <v>391</v>
      </c>
      <c r="B67" s="234"/>
      <c r="C67" s="234"/>
      <c r="D67" s="234"/>
      <c r="E67" s="234"/>
      <c r="F67" s="240" t="s">
        <v>392</v>
      </c>
      <c r="G67" s="581">
        <v>0</v>
      </c>
      <c r="H67" s="227"/>
    </row>
    <row r="68" spans="1:8" ht="20.100000000000001" customHeight="1">
      <c r="A68" s="646" t="s">
        <v>393</v>
      </c>
      <c r="B68" s="234"/>
      <c r="C68" s="234"/>
      <c r="D68" s="234"/>
      <c r="E68" s="234"/>
      <c r="F68" s="240" t="s">
        <v>394</v>
      </c>
      <c r="G68" s="581">
        <v>1229288</v>
      </c>
      <c r="H68" s="227"/>
    </row>
    <row r="69" spans="1:8" ht="20.100000000000001" customHeight="1">
      <c r="A69" s="646" t="s">
        <v>395</v>
      </c>
      <c r="B69" s="234"/>
      <c r="C69" s="234"/>
      <c r="D69" s="234"/>
      <c r="E69" s="234"/>
      <c r="F69" s="240" t="s">
        <v>396</v>
      </c>
      <c r="G69" s="581">
        <v>3000</v>
      </c>
      <c r="H69" s="227"/>
    </row>
    <row r="70" spans="1:8" ht="20.100000000000001" customHeight="1">
      <c r="A70" s="646"/>
      <c r="B70" s="234"/>
      <c r="C70" s="234"/>
      <c r="D70" s="234"/>
      <c r="E70" s="234"/>
      <c r="F70" s="240"/>
      <c r="G70" s="937"/>
      <c r="H70" s="227"/>
    </row>
    <row r="71" spans="1:8" ht="20.100000000000001" customHeight="1">
      <c r="A71" s="648" t="s">
        <v>397</v>
      </c>
      <c r="B71" s="234"/>
      <c r="C71" s="234"/>
      <c r="D71" s="234"/>
      <c r="E71" s="234"/>
      <c r="F71" s="240"/>
      <c r="G71" s="284">
        <f>SUM(G67:G69)</f>
        <v>1232288</v>
      </c>
      <c r="H71" s="227"/>
    </row>
    <row r="72" spans="1:8" ht="20.100000000000001" customHeight="1">
      <c r="A72" s="940"/>
      <c r="B72" s="729"/>
      <c r="C72" s="729"/>
      <c r="D72" s="729"/>
      <c r="E72" s="729"/>
      <c r="F72" s="730"/>
      <c r="G72" s="941"/>
      <c r="H72" s="227"/>
    </row>
    <row r="73" spans="1:8" ht="20.100000000000001" customHeight="1">
      <c r="A73" s="1116" t="s">
        <v>398</v>
      </c>
      <c r="B73" s="1117"/>
      <c r="C73" s="1117"/>
      <c r="D73" s="1117"/>
      <c r="E73" s="1117"/>
      <c r="F73" s="1118"/>
      <c r="G73" s="808"/>
      <c r="H73" s="227"/>
    </row>
    <row r="74" spans="1:8" ht="20.100000000000001" customHeight="1">
      <c r="A74" s="646"/>
      <c r="B74" s="234"/>
      <c r="C74" s="234"/>
      <c r="D74" s="234"/>
      <c r="E74" s="234"/>
      <c r="F74" s="240"/>
      <c r="G74" s="255"/>
      <c r="H74" s="227"/>
    </row>
    <row r="75" spans="1:8" ht="20.100000000000001" customHeight="1">
      <c r="A75" s="646" t="s">
        <v>399</v>
      </c>
      <c r="B75" s="234"/>
      <c r="C75" s="234"/>
      <c r="D75" s="234"/>
      <c r="E75" s="234"/>
      <c r="F75" s="240" t="s">
        <v>400</v>
      </c>
      <c r="G75" s="672">
        <f>'CHECK SHEET'!D102</f>
        <v>65037229</v>
      </c>
      <c r="H75" s="227"/>
    </row>
    <row r="76" spans="1:8" ht="20.100000000000001" customHeight="1">
      <c r="A76" s="646" t="s">
        <v>401</v>
      </c>
      <c r="B76" s="234"/>
      <c r="C76" s="234"/>
      <c r="D76" s="234"/>
      <c r="E76" s="234"/>
      <c r="F76" s="243">
        <v>42130</v>
      </c>
      <c r="G76" s="673">
        <v>30000</v>
      </c>
      <c r="H76" s="227"/>
    </row>
    <row r="77" spans="1:8" ht="20.100000000000001" customHeight="1">
      <c r="A77" s="649" t="s">
        <v>402</v>
      </c>
      <c r="B77" s="650"/>
      <c r="C77" s="650"/>
      <c r="D77" s="650"/>
      <c r="E77" s="650"/>
      <c r="F77" s="256" t="s">
        <v>403</v>
      </c>
      <c r="G77" s="674">
        <v>1337686</v>
      </c>
      <c r="H77" s="227"/>
    </row>
    <row r="78" spans="1:8" ht="20.100000000000001" customHeight="1">
      <c r="A78" s="649" t="s">
        <v>404</v>
      </c>
      <c r="B78" s="650"/>
      <c r="C78" s="650"/>
      <c r="D78" s="650"/>
      <c r="E78" s="650"/>
      <c r="F78" s="256" t="s">
        <v>405</v>
      </c>
      <c r="G78" s="673">
        <v>0</v>
      </c>
      <c r="H78" s="227"/>
    </row>
    <row r="79" spans="1:8" ht="20.100000000000001" customHeight="1">
      <c r="A79" s="646" t="s">
        <v>406</v>
      </c>
      <c r="B79" s="234"/>
      <c r="C79" s="234"/>
      <c r="D79" s="234"/>
      <c r="E79" s="234"/>
      <c r="F79" s="240" t="s">
        <v>407</v>
      </c>
      <c r="G79" s="673">
        <v>0</v>
      </c>
      <c r="H79" s="227"/>
    </row>
    <row r="80" spans="1:8" ht="20.100000000000001" customHeight="1">
      <c r="A80" s="646" t="s">
        <v>408</v>
      </c>
      <c r="B80" s="234"/>
      <c r="C80" s="234"/>
      <c r="D80" s="234"/>
      <c r="E80" s="234"/>
      <c r="F80" s="240" t="s">
        <v>409</v>
      </c>
      <c r="G80" s="673">
        <v>893828</v>
      </c>
      <c r="H80" s="227"/>
    </row>
    <row r="81" spans="1:10" ht="20.100000000000001" customHeight="1">
      <c r="A81" s="646" t="s">
        <v>410</v>
      </c>
      <c r="B81" s="234"/>
      <c r="C81" s="234"/>
      <c r="D81" s="234"/>
      <c r="E81" s="234"/>
      <c r="F81" s="240" t="s">
        <v>411</v>
      </c>
      <c r="G81" s="672">
        <f>'CHECK SHEET'!D104</f>
        <v>11842730</v>
      </c>
      <c r="H81" s="227"/>
    </row>
    <row r="82" spans="1:10" ht="20.100000000000001" customHeight="1">
      <c r="A82" s="651" t="s">
        <v>412</v>
      </c>
      <c r="B82" s="652"/>
      <c r="C82" s="652"/>
      <c r="D82" s="652"/>
      <c r="E82" s="652"/>
      <c r="F82" s="255" t="s">
        <v>413</v>
      </c>
      <c r="G82" s="673">
        <v>0</v>
      </c>
      <c r="H82" s="227"/>
    </row>
    <row r="83" spans="1:10" ht="20.100000000000001" customHeight="1">
      <c r="A83" s="646" t="s">
        <v>414</v>
      </c>
      <c r="B83" s="234"/>
      <c r="C83" s="234"/>
      <c r="D83" s="234"/>
      <c r="E83" s="234"/>
      <c r="F83" s="240" t="s">
        <v>415</v>
      </c>
      <c r="G83" s="673">
        <v>77000</v>
      </c>
      <c r="H83" s="227"/>
    </row>
    <row r="84" spans="1:10" ht="20.100000000000001" customHeight="1">
      <c r="A84" s="646"/>
      <c r="B84" s="234"/>
      <c r="C84" s="234"/>
      <c r="D84" s="234"/>
      <c r="E84" s="234"/>
      <c r="F84" s="240"/>
      <c r="G84" s="942"/>
      <c r="H84" s="227"/>
    </row>
    <row r="85" spans="1:10" ht="20.100000000000001" customHeight="1">
      <c r="A85" s="648" t="s">
        <v>416</v>
      </c>
      <c r="B85" s="234"/>
      <c r="C85" s="234"/>
      <c r="D85" s="234"/>
      <c r="E85" s="234"/>
      <c r="F85" s="240"/>
      <c r="G85" s="285">
        <f>SUM(G75:G83)</f>
        <v>79218473</v>
      </c>
      <c r="H85" s="227"/>
    </row>
    <row r="86" spans="1:10" ht="20.100000000000001" customHeight="1">
      <c r="A86" s="940"/>
      <c r="B86" s="729"/>
      <c r="C86" s="729"/>
      <c r="D86" s="729"/>
      <c r="E86" s="729"/>
      <c r="F86" s="730"/>
      <c r="G86" s="941"/>
      <c r="H86" s="227"/>
    </row>
    <row r="87" spans="1:10" ht="20.100000000000001" customHeight="1">
      <c r="A87" s="1119" t="s">
        <v>417</v>
      </c>
      <c r="B87" s="1120"/>
      <c r="C87" s="1120"/>
      <c r="D87" s="1120"/>
      <c r="E87" s="1120"/>
      <c r="F87" s="1121"/>
      <c r="G87" s="808"/>
      <c r="H87" s="227"/>
    </row>
    <row r="88" spans="1:10" ht="20.100000000000001" customHeight="1">
      <c r="A88" s="646"/>
      <c r="B88" s="234"/>
      <c r="C88" s="234"/>
      <c r="D88" s="234"/>
      <c r="E88" s="234"/>
      <c r="F88" s="240"/>
      <c r="G88" s="255"/>
      <c r="H88" s="227"/>
    </row>
    <row r="89" spans="1:10" ht="20.100000000000001" customHeight="1">
      <c r="A89" s="646" t="s">
        <v>418</v>
      </c>
      <c r="B89" s="234"/>
      <c r="C89" s="234"/>
      <c r="D89" s="234"/>
      <c r="E89" s="234"/>
      <c r="F89" s="240" t="s">
        <v>419</v>
      </c>
      <c r="G89" s="628">
        <v>12270</v>
      </c>
      <c r="H89" s="227"/>
    </row>
    <row r="90" spans="1:10" ht="20.100000000000001" customHeight="1">
      <c r="A90" s="647" t="s">
        <v>420</v>
      </c>
      <c r="B90" s="237"/>
      <c r="C90" s="237"/>
      <c r="D90" s="237"/>
      <c r="E90" s="237"/>
      <c r="F90" s="238">
        <v>43518</v>
      </c>
      <c r="G90" s="675">
        <v>0</v>
      </c>
      <c r="H90" s="227"/>
      <c r="J90" s="257"/>
    </row>
    <row r="91" spans="1:10" ht="20.100000000000001" customHeight="1">
      <c r="A91" s="647" t="s">
        <v>421</v>
      </c>
      <c r="B91" s="237"/>
      <c r="C91" s="237"/>
      <c r="D91" s="237"/>
      <c r="E91" s="237"/>
      <c r="F91" s="238">
        <v>43519</v>
      </c>
      <c r="G91" s="675">
        <v>0</v>
      </c>
      <c r="H91" s="227"/>
    </row>
    <row r="92" spans="1:10" ht="20.100000000000001" customHeight="1">
      <c r="A92" s="647" t="s">
        <v>8</v>
      </c>
      <c r="B92" s="237"/>
      <c r="C92" s="237"/>
      <c r="D92" s="237"/>
      <c r="E92" s="237"/>
      <c r="F92" s="238" t="s">
        <v>10</v>
      </c>
      <c r="G92" s="675">
        <v>0</v>
      </c>
      <c r="H92" s="227"/>
    </row>
    <row r="93" spans="1:10" ht="20.100000000000001" customHeight="1">
      <c r="A93" s="647" t="s">
        <v>12</v>
      </c>
      <c r="B93" s="237"/>
      <c r="C93" s="237"/>
      <c r="D93" s="237"/>
      <c r="E93" s="237"/>
      <c r="F93" s="238" t="s">
        <v>13</v>
      </c>
      <c r="G93" s="675">
        <v>0</v>
      </c>
      <c r="H93" s="227"/>
    </row>
    <row r="94" spans="1:10" ht="20.100000000000001" customHeight="1">
      <c r="A94" s="646" t="s">
        <v>422</v>
      </c>
      <c r="B94" s="234"/>
      <c r="C94" s="234"/>
      <c r="D94" s="234"/>
      <c r="E94" s="234"/>
      <c r="F94" s="240" t="s">
        <v>423</v>
      </c>
      <c r="G94" s="581">
        <v>457465</v>
      </c>
      <c r="H94" s="227"/>
    </row>
    <row r="95" spans="1:10" ht="20.100000000000001" customHeight="1">
      <c r="A95" s="778"/>
      <c r="B95" s="731"/>
      <c r="C95" s="731"/>
      <c r="D95" s="731"/>
      <c r="E95" s="731"/>
      <c r="F95" s="748"/>
      <c r="G95" s="942"/>
      <c r="H95" s="227"/>
    </row>
    <row r="96" spans="1:10" ht="20.100000000000001" customHeight="1">
      <c r="A96" s="648" t="s">
        <v>424</v>
      </c>
      <c r="B96" s="234"/>
      <c r="C96" s="234"/>
      <c r="D96" s="234"/>
      <c r="E96" s="234"/>
      <c r="F96" s="258"/>
      <c r="G96" s="943">
        <f>SUM(G89:G94)</f>
        <v>469735</v>
      </c>
      <c r="H96" s="227"/>
    </row>
    <row r="97" spans="1:8" ht="20.100000000000001" customHeight="1">
      <c r="A97" s="646"/>
      <c r="B97" s="234"/>
      <c r="C97" s="234"/>
      <c r="D97" s="234"/>
      <c r="E97" s="234"/>
      <c r="F97" s="240"/>
      <c r="G97" s="259"/>
      <c r="H97" s="227"/>
    </row>
    <row r="98" spans="1:8" ht="20.100000000000001" customHeight="1">
      <c r="A98" s="1122" t="s">
        <v>425</v>
      </c>
      <c r="B98" s="1123"/>
      <c r="C98" s="1123"/>
      <c r="D98" s="1123"/>
      <c r="E98" s="1123"/>
      <c r="F98" s="1124"/>
      <c r="G98" s="944"/>
      <c r="H98" s="227"/>
    </row>
    <row r="99" spans="1:8" ht="20.100000000000001" customHeight="1">
      <c r="A99" s="646"/>
      <c r="B99" s="234"/>
      <c r="C99" s="234"/>
      <c r="D99" s="234"/>
      <c r="E99" s="234"/>
      <c r="F99" s="240"/>
      <c r="G99" s="259"/>
      <c r="H99" s="227"/>
    </row>
    <row r="100" spans="1:8" ht="20.100000000000001" customHeight="1">
      <c r="A100" s="646" t="s">
        <v>426</v>
      </c>
      <c r="B100" s="234"/>
      <c r="C100" s="234"/>
      <c r="D100" s="234"/>
      <c r="E100" s="234"/>
      <c r="F100" s="240" t="s">
        <v>427</v>
      </c>
      <c r="G100" s="584">
        <v>402600</v>
      </c>
      <c r="H100" s="227"/>
    </row>
    <row r="101" spans="1:8" ht="20.100000000000001" customHeight="1">
      <c r="A101" s="646" t="s">
        <v>428</v>
      </c>
      <c r="B101" s="234"/>
      <c r="C101" s="234"/>
      <c r="D101" s="234"/>
      <c r="E101" s="234"/>
      <c r="F101" s="240" t="s">
        <v>429</v>
      </c>
      <c r="G101" s="582">
        <v>0</v>
      </c>
      <c r="H101" s="227"/>
    </row>
    <row r="102" spans="1:8" ht="20.100000000000001" customHeight="1">
      <c r="A102" s="647" t="s">
        <v>430</v>
      </c>
      <c r="B102" s="237"/>
      <c r="C102" s="237"/>
      <c r="D102" s="237"/>
      <c r="E102" s="237"/>
      <c r="F102" s="260">
        <v>44400</v>
      </c>
      <c r="G102" s="583">
        <v>256401</v>
      </c>
      <c r="H102" s="227"/>
    </row>
    <row r="103" spans="1:8" ht="20.100000000000001" customHeight="1">
      <c r="A103" s="646" t="s">
        <v>431</v>
      </c>
      <c r="B103" s="234"/>
      <c r="C103" s="234"/>
      <c r="D103" s="234"/>
      <c r="E103" s="234"/>
      <c r="F103" s="240" t="s">
        <v>432</v>
      </c>
      <c r="G103" s="582">
        <v>0</v>
      </c>
      <c r="H103" s="227"/>
    </row>
    <row r="104" spans="1:8" ht="20.100000000000001" customHeight="1">
      <c r="A104" s="646"/>
      <c r="B104" s="234"/>
      <c r="C104" s="234"/>
      <c r="D104" s="234"/>
      <c r="E104" s="234"/>
      <c r="F104" s="240"/>
      <c r="G104" s="945"/>
      <c r="H104" s="227"/>
    </row>
    <row r="105" spans="1:8" ht="20.100000000000001" customHeight="1">
      <c r="A105" s="648" t="s">
        <v>433</v>
      </c>
      <c r="B105" s="234"/>
      <c r="C105" s="234"/>
      <c r="D105" s="234"/>
      <c r="E105" s="234"/>
      <c r="F105" s="240"/>
      <c r="G105" s="943">
        <f>SUM(G100:G103)</f>
        <v>659001</v>
      </c>
      <c r="H105" s="227"/>
    </row>
    <row r="106" spans="1:8" ht="20.100000000000001" customHeight="1">
      <c r="A106" s="646"/>
      <c r="B106" s="234"/>
      <c r="C106" s="234"/>
      <c r="D106" s="234"/>
      <c r="E106" s="234"/>
      <c r="F106" s="240"/>
      <c r="G106" s="259"/>
      <c r="H106" s="227"/>
    </row>
    <row r="107" spans="1:8" ht="20.100000000000001" customHeight="1">
      <c r="A107" s="1116" t="s">
        <v>434</v>
      </c>
      <c r="B107" s="1117"/>
      <c r="C107" s="1117"/>
      <c r="D107" s="1117"/>
      <c r="E107" s="1117"/>
      <c r="F107" s="1118"/>
      <c r="G107" s="946"/>
      <c r="H107" s="227"/>
    </row>
    <row r="108" spans="1:8" ht="20.100000000000001" customHeight="1">
      <c r="A108" s="646"/>
      <c r="B108" s="234"/>
      <c r="C108" s="234"/>
      <c r="D108" s="234"/>
      <c r="E108" s="234"/>
      <c r="F108" s="240"/>
      <c r="G108" s="259"/>
      <c r="H108" s="227"/>
    </row>
    <row r="109" spans="1:8" ht="20.100000000000001" customHeight="1">
      <c r="A109" s="646" t="s">
        <v>435</v>
      </c>
      <c r="B109" s="234"/>
      <c r="C109" s="234"/>
      <c r="D109" s="234"/>
      <c r="E109" s="234"/>
      <c r="F109" s="240" t="s">
        <v>436</v>
      </c>
      <c r="G109" s="584">
        <v>0</v>
      </c>
      <c r="H109" s="227"/>
    </row>
    <row r="110" spans="1:8" ht="20.100000000000001" customHeight="1">
      <c r="A110" s="646" t="s">
        <v>437</v>
      </c>
      <c r="B110" s="234"/>
      <c r="C110" s="234"/>
      <c r="D110" s="234"/>
      <c r="E110" s="234"/>
      <c r="F110" s="240" t="s">
        <v>438</v>
      </c>
      <c r="G110" s="629">
        <v>497980</v>
      </c>
      <c r="H110" s="227"/>
    </row>
    <row r="111" spans="1:8" ht="20.100000000000001" customHeight="1">
      <c r="A111" s="646" t="s">
        <v>439</v>
      </c>
      <c r="B111" s="234"/>
      <c r="C111" s="234"/>
      <c r="D111" s="234"/>
      <c r="E111" s="234"/>
      <c r="F111" s="240" t="s">
        <v>440</v>
      </c>
      <c r="G111" s="629">
        <v>75615</v>
      </c>
      <c r="H111" s="227"/>
    </row>
    <row r="112" spans="1:8" ht="20.100000000000001" customHeight="1">
      <c r="A112" s="646" t="s">
        <v>441</v>
      </c>
      <c r="B112" s="234"/>
      <c r="C112" s="234"/>
      <c r="D112" s="234"/>
      <c r="E112" s="234"/>
      <c r="F112" s="240" t="s">
        <v>442</v>
      </c>
      <c r="G112" s="629">
        <v>0</v>
      </c>
      <c r="H112" s="227"/>
    </row>
    <row r="113" spans="1:8" ht="20.100000000000001" customHeight="1">
      <c r="A113" s="646" t="s">
        <v>443</v>
      </c>
      <c r="B113" s="234"/>
      <c r="C113" s="234"/>
      <c r="D113" s="234"/>
      <c r="E113" s="234"/>
      <c r="F113" s="240" t="s">
        <v>444</v>
      </c>
      <c r="G113" s="629">
        <v>0</v>
      </c>
      <c r="H113" s="227"/>
    </row>
    <row r="114" spans="1:8" ht="20.100000000000001" customHeight="1">
      <c r="A114" s="646"/>
      <c r="B114" s="234"/>
      <c r="C114" s="234"/>
      <c r="D114" s="234"/>
      <c r="E114" s="234"/>
      <c r="F114" s="240"/>
      <c r="G114" s="945"/>
      <c r="H114" s="227"/>
    </row>
    <row r="115" spans="1:8" ht="20.100000000000001" customHeight="1">
      <c r="A115" s="947" t="s">
        <v>445</v>
      </c>
      <c r="B115" s="948"/>
      <c r="C115" s="948"/>
      <c r="D115" s="948"/>
      <c r="E115" s="948"/>
      <c r="F115" s="949"/>
      <c r="G115" s="943">
        <f>SUM(G109:G113)</f>
        <v>573595</v>
      </c>
      <c r="H115" s="227"/>
    </row>
    <row r="116" spans="1:8" ht="20.100000000000001" customHeight="1">
      <c r="A116" s="646"/>
      <c r="B116" s="234"/>
      <c r="C116" s="234"/>
      <c r="D116" s="234"/>
      <c r="E116" s="234"/>
      <c r="F116" s="653"/>
      <c r="G116" s="654"/>
      <c r="H116" s="227"/>
    </row>
    <row r="117" spans="1:8" ht="20.100000000000001" customHeight="1">
      <c r="A117" s="950" t="s">
        <v>446</v>
      </c>
      <c r="B117" s="732"/>
      <c r="C117" s="732"/>
      <c r="D117" s="732"/>
      <c r="E117" s="732"/>
      <c r="F117" s="733" t="s">
        <v>447</v>
      </c>
      <c r="G117" s="951">
        <v>0</v>
      </c>
      <c r="H117" s="227"/>
    </row>
    <row r="118" spans="1:8" ht="20.100000000000001" customHeight="1">
      <c r="A118" s="655"/>
      <c r="B118" s="227"/>
      <c r="C118" s="227"/>
      <c r="D118" s="227"/>
      <c r="E118" s="227"/>
      <c r="F118" s="261"/>
      <c r="G118" s="262"/>
      <c r="H118" s="227"/>
    </row>
    <row r="119" spans="1:8" ht="20.100000000000001" customHeight="1">
      <c r="A119" s="648" t="s">
        <v>448</v>
      </c>
      <c r="B119" s="227"/>
      <c r="C119" s="234"/>
      <c r="D119" s="234"/>
      <c r="E119" s="227"/>
      <c r="F119" s="261"/>
      <c r="G119" s="943">
        <f>G117</f>
        <v>0</v>
      </c>
      <c r="H119" s="227"/>
    </row>
    <row r="120" spans="1:8" ht="20.100000000000001" customHeight="1">
      <c r="A120" s="655"/>
      <c r="B120" s="227"/>
      <c r="C120" s="227"/>
      <c r="D120" s="227"/>
      <c r="E120" s="227"/>
      <c r="F120" s="261"/>
      <c r="G120" s="259"/>
      <c r="H120" s="227"/>
    </row>
    <row r="121" spans="1:8" ht="20.100000000000001" customHeight="1">
      <c r="A121" s="1122" t="s">
        <v>449</v>
      </c>
      <c r="B121" s="1123"/>
      <c r="C121" s="1123"/>
      <c r="D121" s="1123"/>
      <c r="E121" s="1123"/>
      <c r="F121" s="1124"/>
      <c r="G121" s="944"/>
      <c r="H121" s="227"/>
    </row>
    <row r="122" spans="1:8" ht="20.100000000000001" customHeight="1">
      <c r="A122" s="646"/>
      <c r="B122" s="234"/>
      <c r="C122" s="234"/>
      <c r="D122" s="234"/>
      <c r="E122" s="234"/>
      <c r="F122" s="240"/>
      <c r="G122" s="259"/>
      <c r="H122" s="227"/>
    </row>
    <row r="123" spans="1:8" ht="20.100000000000001" customHeight="1">
      <c r="A123" s="646" t="s">
        <v>450</v>
      </c>
      <c r="B123" s="234"/>
      <c r="C123" s="234"/>
      <c r="D123" s="234"/>
      <c r="E123" s="234"/>
      <c r="F123" s="240" t="s">
        <v>451</v>
      </c>
      <c r="G123" s="628">
        <v>440000</v>
      </c>
      <c r="H123" s="227"/>
    </row>
    <row r="124" spans="1:8" ht="20.100000000000001" customHeight="1">
      <c r="A124" s="646" t="s">
        <v>452</v>
      </c>
      <c r="B124" s="234"/>
      <c r="C124" s="234"/>
      <c r="D124" s="234"/>
      <c r="E124" s="234"/>
      <c r="F124" s="240" t="s">
        <v>453</v>
      </c>
      <c r="G124" s="629">
        <v>162825</v>
      </c>
      <c r="H124" s="227"/>
    </row>
    <row r="125" spans="1:8" ht="20.100000000000001" customHeight="1">
      <c r="A125" s="646" t="s">
        <v>454</v>
      </c>
      <c r="B125" s="234"/>
      <c r="C125" s="234"/>
      <c r="D125" s="234"/>
      <c r="E125" s="234"/>
      <c r="F125" s="240" t="s">
        <v>455</v>
      </c>
      <c r="G125" s="629">
        <v>7100</v>
      </c>
      <c r="H125" s="227"/>
    </row>
    <row r="126" spans="1:8" ht="20.100000000000001" customHeight="1">
      <c r="A126" s="646" t="s">
        <v>456</v>
      </c>
      <c r="B126" s="234"/>
      <c r="C126" s="234"/>
      <c r="D126" s="234"/>
      <c r="E126" s="234"/>
      <c r="F126" s="240" t="s">
        <v>457</v>
      </c>
      <c r="G126" s="629">
        <v>140000</v>
      </c>
      <c r="H126" s="227"/>
    </row>
    <row r="127" spans="1:8" ht="20.100000000000001" customHeight="1">
      <c r="A127" s="646"/>
      <c r="B127" s="234"/>
      <c r="C127" s="234"/>
      <c r="D127" s="234"/>
      <c r="E127" s="234"/>
      <c r="F127" s="240"/>
      <c r="G127" s="945"/>
      <c r="H127" s="227"/>
    </row>
    <row r="128" spans="1:8" ht="20.100000000000001" customHeight="1">
      <c r="A128" s="648" t="s">
        <v>458</v>
      </c>
      <c r="B128" s="234"/>
      <c r="C128" s="234"/>
      <c r="D128" s="234"/>
      <c r="E128" s="234"/>
      <c r="F128" s="240"/>
      <c r="G128" s="943">
        <f>SUM(G123:G126)</f>
        <v>749925</v>
      </c>
      <c r="H128" s="227"/>
    </row>
    <row r="129" spans="1:8" ht="20.100000000000001" customHeight="1">
      <c r="A129" s="646"/>
      <c r="B129" s="234"/>
      <c r="C129" s="234"/>
      <c r="D129" s="234"/>
      <c r="E129" s="234"/>
      <c r="F129" s="240"/>
      <c r="G129" s="259"/>
      <c r="H129" s="227"/>
    </row>
    <row r="130" spans="1:8" ht="20.100000000000001" customHeight="1">
      <c r="A130" s="1116" t="s">
        <v>459</v>
      </c>
      <c r="B130" s="1117"/>
      <c r="C130" s="1117"/>
      <c r="D130" s="1117"/>
      <c r="E130" s="1117"/>
      <c r="F130" s="1118"/>
      <c r="G130" s="946"/>
      <c r="H130" s="227"/>
    </row>
    <row r="131" spans="1:8" ht="20.100000000000001" customHeight="1">
      <c r="A131" s="646"/>
      <c r="B131" s="234"/>
      <c r="C131" s="234"/>
      <c r="D131" s="234"/>
      <c r="E131" s="234"/>
      <c r="F131" s="240"/>
      <c r="G131" s="259"/>
      <c r="H131" s="227"/>
    </row>
    <row r="132" spans="1:8" ht="20.100000000000001" customHeight="1">
      <c r="A132" s="646" t="s">
        <v>460</v>
      </c>
      <c r="B132" s="234"/>
      <c r="C132" s="234"/>
      <c r="D132" s="656"/>
      <c r="E132" s="657"/>
      <c r="F132" s="256" t="s">
        <v>461</v>
      </c>
      <c r="G132" s="584">
        <v>0</v>
      </c>
      <c r="H132" s="227"/>
    </row>
    <row r="133" spans="1:8" ht="20.100000000000001" customHeight="1">
      <c r="A133" s="646" t="s">
        <v>462</v>
      </c>
      <c r="B133" s="234"/>
      <c r="C133" s="234"/>
      <c r="D133" s="656"/>
      <c r="E133" s="657"/>
      <c r="F133" s="256" t="s">
        <v>463</v>
      </c>
      <c r="G133" s="582">
        <v>0</v>
      </c>
      <c r="H133" s="227"/>
    </row>
    <row r="134" spans="1:8" ht="20.100000000000001" customHeight="1">
      <c r="A134" s="647" t="s">
        <v>464</v>
      </c>
      <c r="B134" s="237"/>
      <c r="C134" s="237"/>
      <c r="D134" s="658"/>
      <c r="E134" s="251"/>
      <c r="F134" s="263">
        <v>49230</v>
      </c>
      <c r="G134" s="630">
        <v>175000</v>
      </c>
      <c r="H134" s="227"/>
    </row>
    <row r="135" spans="1:8" ht="20.100000000000001" customHeight="1">
      <c r="A135" s="647" t="s">
        <v>465</v>
      </c>
      <c r="B135" s="237"/>
      <c r="C135" s="237"/>
      <c r="D135" s="658"/>
      <c r="E135" s="251"/>
      <c r="F135" s="263">
        <v>49240</v>
      </c>
      <c r="G135" s="582">
        <v>0</v>
      </c>
      <c r="H135" s="227"/>
    </row>
    <row r="136" spans="1:8" ht="20.100000000000001" customHeight="1">
      <c r="A136" s="646" t="s">
        <v>466</v>
      </c>
      <c r="B136" s="234"/>
      <c r="C136" s="234"/>
      <c r="D136" s="234"/>
      <c r="E136" s="234"/>
      <c r="F136" s="240" t="s">
        <v>467</v>
      </c>
      <c r="G136" s="582">
        <v>14000</v>
      </c>
      <c r="H136" s="227"/>
    </row>
    <row r="137" spans="1:8" ht="20.100000000000001" customHeight="1">
      <c r="A137" s="646" t="s">
        <v>468</v>
      </c>
      <c r="B137" s="234"/>
      <c r="C137" s="234"/>
      <c r="D137" s="234"/>
      <c r="E137" s="234"/>
      <c r="F137" s="243">
        <v>49520</v>
      </c>
      <c r="G137" s="582">
        <v>0</v>
      </c>
      <c r="H137" s="227"/>
    </row>
    <row r="138" spans="1:8" ht="20.100000000000001" customHeight="1">
      <c r="A138" s="646" t="s">
        <v>469</v>
      </c>
      <c r="B138" s="234"/>
      <c r="C138" s="234"/>
      <c r="D138" s="234"/>
      <c r="E138" s="234"/>
      <c r="F138" s="240" t="s">
        <v>470</v>
      </c>
      <c r="G138" s="582">
        <v>0</v>
      </c>
      <c r="H138" s="227"/>
    </row>
    <row r="139" spans="1:8" ht="20.100000000000001" customHeight="1">
      <c r="A139" s="646" t="s">
        <v>471</v>
      </c>
      <c r="B139" s="234"/>
      <c r="C139" s="234"/>
      <c r="D139" s="234"/>
      <c r="E139" s="234"/>
      <c r="F139" s="240" t="s">
        <v>472</v>
      </c>
      <c r="G139" s="582">
        <v>0</v>
      </c>
      <c r="H139" s="227"/>
    </row>
    <row r="140" spans="1:8" ht="20.100000000000001" customHeight="1">
      <c r="A140" s="646"/>
      <c r="B140" s="234"/>
      <c r="C140" s="234"/>
      <c r="D140" s="234"/>
      <c r="E140" s="234"/>
      <c r="F140" s="240"/>
      <c r="G140" s="945"/>
      <c r="H140" s="227"/>
    </row>
    <row r="141" spans="1:8" ht="20.100000000000001" customHeight="1">
      <c r="A141" s="648" t="s">
        <v>473</v>
      </c>
      <c r="B141" s="234"/>
      <c r="C141" s="234"/>
      <c r="D141" s="234"/>
      <c r="E141" s="234"/>
      <c r="F141" s="240"/>
      <c r="G141" s="943">
        <f>SUM(G132:G139)</f>
        <v>189000</v>
      </c>
      <c r="H141" s="227"/>
    </row>
    <row r="142" spans="1:8" ht="20.100000000000001" customHeight="1">
      <c r="A142" s="646"/>
      <c r="B142" s="234"/>
      <c r="C142" s="234"/>
      <c r="D142" s="234"/>
      <c r="E142" s="234"/>
      <c r="F142" s="240"/>
      <c r="G142" s="259"/>
      <c r="H142" s="227"/>
    </row>
    <row r="143" spans="1:8" ht="20.100000000000001" customHeight="1" thickBot="1">
      <c r="A143" s="678" t="s">
        <v>474</v>
      </c>
      <c r="B143" s="679"/>
      <c r="C143" s="679"/>
      <c r="D143" s="679"/>
      <c r="E143" s="679"/>
      <c r="F143" s="680"/>
      <c r="G143" s="682">
        <f>G63+G71+G85+G96+G105+G115+G119+G128+G141</f>
        <v>136655014</v>
      </c>
      <c r="H143" s="227"/>
    </row>
    <row r="144" spans="1:8" ht="20.100000000000001" customHeight="1" thickTop="1">
      <c r="A144" s="940"/>
      <c r="B144" s="729"/>
      <c r="C144" s="729"/>
      <c r="D144" s="729"/>
      <c r="E144" s="729"/>
      <c r="F144" s="809"/>
      <c r="G144" s="810"/>
      <c r="H144" s="227"/>
    </row>
    <row r="145" spans="1:8" ht="20.100000000000001" customHeight="1">
      <c r="A145" s="1116" t="s">
        <v>475</v>
      </c>
      <c r="B145" s="1117"/>
      <c r="C145" s="1117"/>
      <c r="D145" s="1117"/>
      <c r="E145" s="1117"/>
      <c r="F145" s="1118"/>
      <c r="G145" s="952"/>
      <c r="H145" s="227"/>
    </row>
    <row r="146" spans="1:8" ht="20.100000000000001" customHeight="1">
      <c r="A146" s="646"/>
      <c r="B146" s="234"/>
      <c r="C146" s="234"/>
      <c r="D146" s="234"/>
      <c r="E146" s="234"/>
      <c r="F146" s="240"/>
      <c r="G146" s="264"/>
      <c r="H146" s="227"/>
    </row>
    <row r="147" spans="1:8" ht="20.100000000000001" customHeight="1">
      <c r="A147" s="646" t="s">
        <v>476</v>
      </c>
      <c r="B147" s="234"/>
      <c r="C147" s="234"/>
      <c r="D147" s="234"/>
      <c r="E147" s="234"/>
      <c r="F147" s="240" t="s">
        <v>477</v>
      </c>
      <c r="G147" s="585">
        <v>1354531</v>
      </c>
      <c r="H147" s="227"/>
    </row>
    <row r="148" spans="1:8" ht="20.100000000000001" customHeight="1">
      <c r="A148" s="646" t="s">
        <v>478</v>
      </c>
      <c r="B148" s="227"/>
      <c r="C148" s="227"/>
      <c r="D148" s="227"/>
      <c r="E148" s="227"/>
      <c r="F148" s="240" t="s">
        <v>479</v>
      </c>
      <c r="G148" s="586">
        <v>2872501</v>
      </c>
      <c r="H148" s="227"/>
    </row>
    <row r="149" spans="1:8" ht="20.100000000000001" customHeight="1">
      <c r="A149" s="646" t="s">
        <v>480</v>
      </c>
      <c r="B149" s="227"/>
      <c r="C149" s="227"/>
      <c r="D149" s="227"/>
      <c r="E149" s="227"/>
      <c r="F149" s="240" t="s">
        <v>481</v>
      </c>
      <c r="G149" s="586">
        <v>4304292</v>
      </c>
      <c r="H149" s="227"/>
    </row>
    <row r="150" spans="1:8" ht="20.100000000000001" customHeight="1">
      <c r="A150" s="646" t="s">
        <v>482</v>
      </c>
      <c r="B150" s="227"/>
      <c r="C150" s="227"/>
      <c r="D150" s="227"/>
      <c r="E150" s="227"/>
      <c r="F150" s="240" t="s">
        <v>483</v>
      </c>
      <c r="G150" s="586">
        <v>0</v>
      </c>
      <c r="H150" s="227"/>
    </row>
    <row r="151" spans="1:8" ht="20.100000000000001" customHeight="1">
      <c r="A151" s="646" t="s">
        <v>484</v>
      </c>
      <c r="B151" s="227"/>
      <c r="C151" s="227"/>
      <c r="D151" s="227"/>
      <c r="E151" s="227"/>
      <c r="F151" s="240" t="s">
        <v>485</v>
      </c>
      <c r="G151" s="586">
        <v>397888</v>
      </c>
      <c r="H151" s="227"/>
    </row>
    <row r="152" spans="1:8" ht="20.100000000000001" customHeight="1">
      <c r="A152" s="646" t="s">
        <v>486</v>
      </c>
      <c r="B152" s="234"/>
      <c r="C152" s="234"/>
      <c r="D152" s="234"/>
      <c r="E152" s="234"/>
      <c r="F152" s="240" t="s">
        <v>487</v>
      </c>
      <c r="G152" s="586">
        <v>21432325</v>
      </c>
      <c r="H152" s="227"/>
    </row>
    <row r="153" spans="1:8" ht="20.100000000000001" customHeight="1">
      <c r="A153" s="646" t="s">
        <v>488</v>
      </c>
      <c r="B153" s="234"/>
      <c r="C153" s="234"/>
      <c r="D153" s="234"/>
      <c r="E153" s="234"/>
      <c r="F153" s="240" t="s">
        <v>489</v>
      </c>
      <c r="G153" s="586">
        <v>5377017</v>
      </c>
      <c r="H153" s="227"/>
    </row>
    <row r="154" spans="1:8" ht="20.100000000000001" customHeight="1">
      <c r="A154" s="646" t="s">
        <v>490</v>
      </c>
      <c r="B154" s="234"/>
      <c r="C154" s="234"/>
      <c r="D154" s="234"/>
      <c r="E154" s="234"/>
      <c r="F154" s="240" t="s">
        <v>491</v>
      </c>
      <c r="G154" s="586">
        <v>0</v>
      </c>
      <c r="H154" s="227"/>
    </row>
    <row r="155" spans="1:8" ht="20.100000000000001" customHeight="1">
      <c r="A155" s="646" t="s">
        <v>492</v>
      </c>
      <c r="B155" s="234"/>
      <c r="C155" s="234"/>
      <c r="D155" s="234"/>
      <c r="E155" s="234"/>
      <c r="F155" s="240" t="s">
        <v>493</v>
      </c>
      <c r="G155" s="586">
        <v>0</v>
      </c>
      <c r="H155" s="227"/>
    </row>
    <row r="156" spans="1:8" ht="20.100000000000001" customHeight="1">
      <c r="A156" s="646" t="s">
        <v>494</v>
      </c>
      <c r="B156" s="234"/>
      <c r="C156" s="234"/>
      <c r="D156" s="234"/>
      <c r="E156" s="234"/>
      <c r="F156" s="240" t="s">
        <v>495</v>
      </c>
      <c r="G156" s="586">
        <v>0</v>
      </c>
      <c r="H156" s="227"/>
    </row>
    <row r="157" spans="1:8" ht="20.100000000000001" customHeight="1">
      <c r="A157" s="646" t="s">
        <v>496</v>
      </c>
      <c r="B157" s="234"/>
      <c r="C157" s="234"/>
      <c r="D157" s="234"/>
      <c r="E157" s="234"/>
      <c r="F157" s="243">
        <v>52500</v>
      </c>
      <c r="G157" s="586">
        <v>0</v>
      </c>
      <c r="H157" s="227"/>
    </row>
    <row r="158" spans="1:8" ht="20.100000000000001" customHeight="1">
      <c r="A158" s="646" t="s">
        <v>497</v>
      </c>
      <c r="B158" s="234"/>
      <c r="C158" s="234"/>
      <c r="D158" s="234"/>
      <c r="E158" s="234"/>
      <c r="F158" s="240" t="s">
        <v>498</v>
      </c>
      <c r="G158" s="586">
        <v>0</v>
      </c>
      <c r="H158" s="227"/>
    </row>
    <row r="159" spans="1:8" ht="20.100000000000001" customHeight="1">
      <c r="A159" s="646" t="s">
        <v>499</v>
      </c>
      <c r="B159" s="234"/>
      <c r="C159" s="234"/>
      <c r="D159" s="234"/>
      <c r="E159" s="234"/>
      <c r="F159" s="240" t="s">
        <v>500</v>
      </c>
      <c r="G159" s="586">
        <v>0</v>
      </c>
      <c r="H159" s="227"/>
    </row>
    <row r="160" spans="1:8" ht="20.100000000000001" customHeight="1">
      <c r="A160" s="646" t="s">
        <v>501</v>
      </c>
      <c r="B160" s="234"/>
      <c r="C160" s="234"/>
      <c r="D160" s="234"/>
      <c r="E160" s="234"/>
      <c r="F160" s="240" t="s">
        <v>502</v>
      </c>
      <c r="G160" s="586">
        <v>0</v>
      </c>
      <c r="H160" s="227"/>
    </row>
    <row r="161" spans="1:8" ht="20.100000000000001" customHeight="1">
      <c r="A161" s="646" t="s">
        <v>503</v>
      </c>
      <c r="B161" s="234"/>
      <c r="C161" s="234"/>
      <c r="D161" s="234"/>
      <c r="E161" s="234"/>
      <c r="F161" s="240" t="s">
        <v>504</v>
      </c>
      <c r="G161" s="586">
        <v>0</v>
      </c>
      <c r="H161" s="227"/>
    </row>
    <row r="162" spans="1:8" ht="20.100000000000001" customHeight="1">
      <c r="A162" s="646" t="s">
        <v>505</v>
      </c>
      <c r="B162" s="234"/>
      <c r="C162" s="234"/>
      <c r="D162" s="234"/>
      <c r="E162" s="234"/>
      <c r="F162" s="240" t="s">
        <v>506</v>
      </c>
      <c r="G162" s="586">
        <v>11637646</v>
      </c>
      <c r="H162" s="227"/>
    </row>
    <row r="163" spans="1:8" ht="20.100000000000001" customHeight="1">
      <c r="A163" s="646" t="s">
        <v>507</v>
      </c>
      <c r="B163" s="234"/>
      <c r="C163" s="234"/>
      <c r="D163" s="234"/>
      <c r="E163" s="234"/>
      <c r="F163" s="240" t="s">
        <v>508</v>
      </c>
      <c r="G163" s="586">
        <v>0</v>
      </c>
      <c r="H163" s="227"/>
    </row>
    <row r="164" spans="1:8" ht="20.100000000000001" customHeight="1">
      <c r="A164" s="646" t="s">
        <v>509</v>
      </c>
      <c r="B164" s="234"/>
      <c r="C164" s="234"/>
      <c r="D164" s="234"/>
      <c r="E164" s="234"/>
      <c r="F164" s="240" t="s">
        <v>510</v>
      </c>
      <c r="G164" s="586">
        <v>0</v>
      </c>
      <c r="H164" s="227"/>
    </row>
    <row r="165" spans="1:8" ht="20.100000000000001" customHeight="1">
      <c r="A165" s="646" t="s">
        <v>511</v>
      </c>
      <c r="B165" s="234"/>
      <c r="C165" s="234"/>
      <c r="D165" s="234"/>
      <c r="E165" s="234"/>
      <c r="F165" s="240" t="s">
        <v>512</v>
      </c>
      <c r="G165" s="586">
        <v>0</v>
      </c>
      <c r="H165" s="227"/>
    </row>
    <row r="166" spans="1:8" ht="20.100000000000001" customHeight="1">
      <c r="A166" s="646" t="s">
        <v>513</v>
      </c>
      <c r="B166" s="234"/>
      <c r="C166" s="234"/>
      <c r="D166" s="234"/>
      <c r="E166" s="234"/>
      <c r="F166" s="240" t="s">
        <v>514</v>
      </c>
      <c r="G166" s="586">
        <v>0</v>
      </c>
      <c r="H166" s="227"/>
    </row>
    <row r="167" spans="1:8" ht="20.100000000000001" customHeight="1">
      <c r="A167" s="646" t="s">
        <v>515</v>
      </c>
      <c r="B167" s="234"/>
      <c r="C167" s="234"/>
      <c r="D167" s="234"/>
      <c r="E167" s="234"/>
      <c r="F167" s="240" t="s">
        <v>516</v>
      </c>
      <c r="G167" s="586">
        <v>23110876</v>
      </c>
      <c r="H167" s="227"/>
    </row>
    <row r="168" spans="1:8" ht="20.100000000000001" customHeight="1">
      <c r="A168" s="646" t="s">
        <v>517</v>
      </c>
      <c r="B168" s="234"/>
      <c r="C168" s="234"/>
      <c r="D168" s="234"/>
      <c r="E168" s="234"/>
      <c r="F168" s="240" t="s">
        <v>518</v>
      </c>
      <c r="G168" s="586">
        <v>0</v>
      </c>
      <c r="H168" s="227"/>
    </row>
    <row r="169" spans="1:8" ht="20.100000000000001" customHeight="1">
      <c r="A169" s="646" t="s">
        <v>519</v>
      </c>
      <c r="B169" s="234"/>
      <c r="C169" s="234"/>
      <c r="D169" s="234"/>
      <c r="E169" s="234"/>
      <c r="F169" s="240" t="s">
        <v>520</v>
      </c>
      <c r="G169" s="586">
        <v>2126111</v>
      </c>
      <c r="H169" s="227"/>
    </row>
    <row r="170" spans="1:8" ht="20.100000000000001" customHeight="1">
      <c r="A170" s="646" t="s">
        <v>521</v>
      </c>
      <c r="B170" s="234"/>
      <c r="C170" s="234"/>
      <c r="D170" s="234"/>
      <c r="E170" s="234"/>
      <c r="F170" s="240" t="s">
        <v>522</v>
      </c>
      <c r="G170" s="586">
        <v>94118</v>
      </c>
      <c r="H170" s="227"/>
    </row>
    <row r="171" spans="1:8" ht="20.100000000000001" customHeight="1">
      <c r="A171" s="646" t="s">
        <v>523</v>
      </c>
      <c r="B171" s="234"/>
      <c r="C171" s="234"/>
      <c r="D171" s="234"/>
      <c r="E171" s="234"/>
      <c r="F171" s="240" t="s">
        <v>524</v>
      </c>
      <c r="G171" s="586">
        <v>0</v>
      </c>
      <c r="H171" s="227"/>
    </row>
    <row r="172" spans="1:8" ht="20.100000000000001" customHeight="1">
      <c r="A172" s="646" t="s">
        <v>525</v>
      </c>
      <c r="B172" s="234"/>
      <c r="C172" s="234"/>
      <c r="D172" s="234"/>
      <c r="E172" s="234"/>
      <c r="F172" s="243">
        <v>56001</v>
      </c>
      <c r="G172" s="586">
        <v>10008315</v>
      </c>
      <c r="H172" s="227"/>
    </row>
    <row r="173" spans="1:8" ht="20.100000000000001" customHeight="1">
      <c r="A173" s="646" t="s">
        <v>526</v>
      </c>
      <c r="B173" s="234"/>
      <c r="C173" s="234"/>
      <c r="D173" s="234"/>
      <c r="E173" s="234"/>
      <c r="F173" s="243">
        <v>56002</v>
      </c>
      <c r="G173" s="586">
        <v>242142</v>
      </c>
      <c r="H173" s="227"/>
    </row>
    <row r="174" spans="1:8" ht="20.100000000000001" customHeight="1">
      <c r="A174" s="646" t="s">
        <v>527</v>
      </c>
      <c r="B174" s="234"/>
      <c r="C174" s="234"/>
      <c r="D174" s="234"/>
      <c r="E174" s="234"/>
      <c r="F174" s="243">
        <v>56003</v>
      </c>
      <c r="G174" s="586">
        <v>0</v>
      </c>
      <c r="H174" s="227"/>
    </row>
    <row r="175" spans="1:8" ht="20.100000000000001" customHeight="1">
      <c r="A175" s="646" t="s">
        <v>528</v>
      </c>
      <c r="B175" s="234"/>
      <c r="C175" s="234"/>
      <c r="D175" s="234"/>
      <c r="E175" s="234"/>
      <c r="F175" s="265" t="s">
        <v>529</v>
      </c>
      <c r="G175" s="586">
        <v>0</v>
      </c>
      <c r="H175" s="227"/>
    </row>
    <row r="176" spans="1:8" ht="20.100000000000001" customHeight="1">
      <c r="A176" s="646" t="s">
        <v>530</v>
      </c>
      <c r="B176" s="234"/>
      <c r="C176" s="234"/>
      <c r="D176" s="234"/>
      <c r="E176" s="234"/>
      <c r="F176" s="240" t="s">
        <v>531</v>
      </c>
      <c r="G176" s="586">
        <v>0</v>
      </c>
      <c r="H176" s="227"/>
    </row>
    <row r="177" spans="1:8" ht="20.100000000000001" customHeight="1">
      <c r="A177" s="655" t="s">
        <v>532</v>
      </c>
      <c r="B177" s="227"/>
      <c r="C177" s="227"/>
      <c r="D177" s="227"/>
      <c r="E177" s="227"/>
      <c r="F177" s="261" t="s">
        <v>533</v>
      </c>
      <c r="G177" s="586">
        <v>0</v>
      </c>
      <c r="H177" s="227"/>
    </row>
    <row r="178" spans="1:8" ht="20.100000000000001" customHeight="1">
      <c r="A178" s="646" t="s">
        <v>534</v>
      </c>
      <c r="B178" s="234"/>
      <c r="C178" s="234"/>
      <c r="D178" s="234"/>
      <c r="E178" s="234"/>
      <c r="F178" s="240" t="s">
        <v>535</v>
      </c>
      <c r="G178" s="586">
        <v>236265</v>
      </c>
      <c r="H178" s="227"/>
    </row>
    <row r="179" spans="1:8" ht="20.100000000000001" customHeight="1">
      <c r="A179" s="646" t="s">
        <v>536</v>
      </c>
      <c r="B179" s="234"/>
      <c r="C179" s="234"/>
      <c r="D179" s="234"/>
      <c r="E179" s="234"/>
      <c r="F179" s="240" t="s">
        <v>537</v>
      </c>
      <c r="G179" s="586">
        <v>0</v>
      </c>
      <c r="H179" s="227"/>
    </row>
    <row r="180" spans="1:8" ht="20.100000000000001" customHeight="1">
      <c r="A180" s="646" t="s">
        <v>538</v>
      </c>
      <c r="B180" s="234"/>
      <c r="C180" s="234"/>
      <c r="D180" s="234"/>
      <c r="E180" s="234"/>
      <c r="F180" s="240" t="s">
        <v>539</v>
      </c>
      <c r="G180" s="586">
        <v>0</v>
      </c>
      <c r="H180" s="227"/>
    </row>
    <row r="181" spans="1:8" ht="20.100000000000001" customHeight="1">
      <c r="A181" s="646" t="s">
        <v>540</v>
      </c>
      <c r="B181" s="234"/>
      <c r="C181" s="234"/>
      <c r="D181" s="234"/>
      <c r="E181" s="234"/>
      <c r="F181" s="240" t="s">
        <v>541</v>
      </c>
      <c r="G181" s="586">
        <v>0</v>
      </c>
      <c r="H181" s="227"/>
    </row>
    <row r="182" spans="1:8" ht="20.100000000000001" customHeight="1">
      <c r="A182" s="646" t="s">
        <v>542</v>
      </c>
      <c r="B182" s="234"/>
      <c r="C182" s="234"/>
      <c r="D182" s="234"/>
      <c r="E182" s="234"/>
      <c r="F182" s="240" t="s">
        <v>543</v>
      </c>
      <c r="G182" s="586">
        <v>750000</v>
      </c>
      <c r="H182" s="227"/>
    </row>
    <row r="183" spans="1:8" ht="20.100000000000001" customHeight="1">
      <c r="A183" s="646" t="s">
        <v>544</v>
      </c>
      <c r="B183" s="234"/>
      <c r="C183" s="234"/>
      <c r="D183" s="234"/>
      <c r="E183" s="234"/>
      <c r="F183" s="240" t="s">
        <v>545</v>
      </c>
      <c r="G183" s="586">
        <v>0</v>
      </c>
      <c r="H183" s="227"/>
    </row>
    <row r="184" spans="1:8" ht="20.100000000000001" customHeight="1">
      <c r="A184" s="646" t="s">
        <v>546</v>
      </c>
      <c r="B184" s="234"/>
      <c r="C184" s="234"/>
      <c r="D184" s="234"/>
      <c r="E184" s="234"/>
      <c r="F184" s="240" t="s">
        <v>547</v>
      </c>
      <c r="G184" s="586">
        <v>7500</v>
      </c>
      <c r="H184" s="227"/>
    </row>
    <row r="185" spans="1:8" ht="20.100000000000001" customHeight="1">
      <c r="A185" s="646" t="s">
        <v>548</v>
      </c>
      <c r="B185" s="234"/>
      <c r="C185" s="234"/>
      <c r="D185" s="234"/>
      <c r="E185" s="234"/>
      <c r="F185" s="240" t="s">
        <v>549</v>
      </c>
      <c r="G185" s="586">
        <v>5987375</v>
      </c>
      <c r="H185" s="227"/>
    </row>
    <row r="186" spans="1:8" ht="20.100000000000001" customHeight="1">
      <c r="A186" s="646" t="s">
        <v>550</v>
      </c>
      <c r="B186" s="234"/>
      <c r="C186" s="234"/>
      <c r="D186" s="234"/>
      <c r="E186" s="234"/>
      <c r="F186" s="240" t="s">
        <v>551</v>
      </c>
      <c r="G186" s="586">
        <v>6770629</v>
      </c>
      <c r="H186" s="227"/>
    </row>
    <row r="187" spans="1:8" ht="20.100000000000001" customHeight="1">
      <c r="A187" s="646" t="s">
        <v>552</v>
      </c>
      <c r="B187" s="234"/>
      <c r="C187" s="234"/>
      <c r="D187" s="234"/>
      <c r="E187" s="234"/>
      <c r="F187" s="240" t="s">
        <v>553</v>
      </c>
      <c r="G187" s="586">
        <v>0</v>
      </c>
      <c r="H187" s="227"/>
    </row>
    <row r="188" spans="1:8" ht="20.100000000000001" customHeight="1">
      <c r="A188" s="646" t="s">
        <v>554</v>
      </c>
      <c r="B188" s="234"/>
      <c r="C188" s="234"/>
      <c r="D188" s="234"/>
      <c r="E188" s="234"/>
      <c r="F188" s="240" t="s">
        <v>555</v>
      </c>
      <c r="G188" s="586">
        <v>0</v>
      </c>
      <c r="H188" s="227"/>
    </row>
    <row r="189" spans="1:8" ht="20.100000000000001" customHeight="1">
      <c r="A189" s="646" t="s">
        <v>556</v>
      </c>
      <c r="B189" s="234"/>
      <c r="C189" s="234"/>
      <c r="D189" s="234"/>
      <c r="E189" s="234"/>
      <c r="F189" s="240" t="s">
        <v>557</v>
      </c>
      <c r="G189" s="586">
        <v>30000</v>
      </c>
      <c r="H189" s="227"/>
    </row>
    <row r="190" spans="1:8" ht="20.100000000000001" customHeight="1">
      <c r="A190" s="646" t="s">
        <v>558</v>
      </c>
      <c r="B190" s="234"/>
      <c r="C190" s="234"/>
      <c r="D190" s="234"/>
      <c r="E190" s="234"/>
      <c r="F190" s="266">
        <v>59600</v>
      </c>
      <c r="G190" s="586">
        <v>207335</v>
      </c>
      <c r="H190" s="227"/>
    </row>
    <row r="191" spans="1:8" ht="20.100000000000001" customHeight="1">
      <c r="A191" s="646" t="s">
        <v>559</v>
      </c>
      <c r="B191" s="234"/>
      <c r="C191" s="234"/>
      <c r="D191" s="234"/>
      <c r="E191" s="234"/>
      <c r="F191" s="240" t="s">
        <v>560</v>
      </c>
      <c r="G191" s="586">
        <v>12564446</v>
      </c>
      <c r="H191" s="227"/>
    </row>
    <row r="192" spans="1:8" ht="20.100000000000001" customHeight="1">
      <c r="A192" s="646" t="s">
        <v>561</v>
      </c>
      <c r="B192" s="234"/>
      <c r="C192" s="234"/>
      <c r="D192" s="234"/>
      <c r="E192" s="234"/>
      <c r="F192" s="240" t="s">
        <v>562</v>
      </c>
      <c r="G192" s="586">
        <v>852995</v>
      </c>
      <c r="H192" s="227"/>
    </row>
    <row r="193" spans="1:8" ht="20.100000000000001" customHeight="1">
      <c r="A193" s="646" t="s">
        <v>563</v>
      </c>
      <c r="B193" s="234"/>
      <c r="C193" s="234"/>
      <c r="D193" s="234"/>
      <c r="E193" s="234"/>
      <c r="F193" s="240" t="s">
        <v>564</v>
      </c>
      <c r="G193" s="586">
        <v>-1750000</v>
      </c>
      <c r="H193" s="227"/>
    </row>
    <row r="194" spans="1:8" ht="20.100000000000001" customHeight="1">
      <c r="A194" s="646"/>
      <c r="B194" s="234"/>
      <c r="C194" s="234"/>
      <c r="D194" s="234"/>
      <c r="E194" s="234"/>
      <c r="F194" s="240"/>
      <c r="G194" s="953"/>
      <c r="H194" s="227"/>
    </row>
    <row r="195" spans="1:8" ht="20.100000000000001" customHeight="1">
      <c r="A195" s="662" t="s">
        <v>565</v>
      </c>
      <c r="B195" s="663"/>
      <c r="C195" s="663"/>
      <c r="D195" s="663"/>
      <c r="E195" s="663"/>
      <c r="F195" s="676"/>
      <c r="G195" s="677">
        <f>SUM(G147:G193)</f>
        <v>108614307</v>
      </c>
      <c r="H195" s="227"/>
    </row>
    <row r="196" spans="1:8" ht="20.100000000000001" customHeight="1">
      <c r="A196" s="659"/>
      <c r="B196" s="267"/>
      <c r="C196" s="267"/>
      <c r="D196" s="267"/>
      <c r="E196" s="267"/>
      <c r="F196" s="286"/>
      <c r="G196" s="268"/>
      <c r="H196" s="227"/>
    </row>
    <row r="197" spans="1:8" ht="20.100000000000001" customHeight="1">
      <c r="A197" s="954" t="s">
        <v>566</v>
      </c>
      <c r="B197" s="779"/>
      <c r="C197" s="779"/>
      <c r="D197" s="779"/>
      <c r="E197" s="779"/>
      <c r="F197" s="939"/>
      <c r="G197" s="955"/>
      <c r="H197" s="227"/>
    </row>
    <row r="198" spans="1:8" ht="20.100000000000001" customHeight="1">
      <c r="A198" s="646"/>
      <c r="B198" s="234"/>
      <c r="C198" s="234"/>
      <c r="D198" s="234"/>
      <c r="E198" s="234"/>
      <c r="F198" s="240"/>
      <c r="G198" s="264"/>
      <c r="H198" s="227"/>
    </row>
    <row r="199" spans="1:8" ht="20.100000000000001" customHeight="1">
      <c r="A199" s="646" t="s">
        <v>567</v>
      </c>
      <c r="B199" s="234"/>
      <c r="C199" s="234"/>
      <c r="D199" s="234"/>
      <c r="E199" s="234"/>
      <c r="F199" s="240" t="s">
        <v>568</v>
      </c>
      <c r="G199" s="585">
        <v>948270</v>
      </c>
      <c r="H199" s="227"/>
    </row>
    <row r="200" spans="1:8" ht="20.100000000000001" customHeight="1">
      <c r="A200" s="646" t="s">
        <v>569</v>
      </c>
      <c r="B200" s="234"/>
      <c r="C200" s="234"/>
      <c r="D200" s="234"/>
      <c r="E200" s="234"/>
      <c r="F200" s="240" t="s">
        <v>570</v>
      </c>
      <c r="G200" s="586">
        <v>118721</v>
      </c>
      <c r="H200" s="227"/>
    </row>
    <row r="201" spans="1:8" ht="20.100000000000001" customHeight="1">
      <c r="A201" s="646" t="s">
        <v>571</v>
      </c>
      <c r="B201" s="234"/>
      <c r="C201" s="234"/>
      <c r="D201" s="234"/>
      <c r="E201" s="234"/>
      <c r="F201" s="240" t="s">
        <v>572</v>
      </c>
      <c r="G201" s="586">
        <v>503180</v>
      </c>
      <c r="H201" s="227"/>
    </row>
    <row r="202" spans="1:8" ht="20.100000000000001" customHeight="1">
      <c r="A202" s="646" t="s">
        <v>573</v>
      </c>
      <c r="B202" s="234"/>
      <c r="C202" s="234"/>
      <c r="D202" s="234"/>
      <c r="E202" s="234"/>
      <c r="F202" s="240" t="s">
        <v>574</v>
      </c>
      <c r="G202" s="586">
        <v>155512</v>
      </c>
      <c r="H202" s="227"/>
    </row>
    <row r="203" spans="1:8" ht="20.100000000000001" customHeight="1">
      <c r="A203" s="646" t="s">
        <v>575</v>
      </c>
      <c r="B203" s="234"/>
      <c r="C203" s="234"/>
      <c r="D203" s="234"/>
      <c r="E203" s="234"/>
      <c r="F203" s="240" t="s">
        <v>576</v>
      </c>
      <c r="G203" s="586">
        <v>1334555</v>
      </c>
      <c r="H203" s="227"/>
    </row>
    <row r="204" spans="1:8" ht="20.100000000000001" customHeight="1">
      <c r="A204" s="646" t="s">
        <v>577</v>
      </c>
      <c r="B204" s="234"/>
      <c r="C204" s="234"/>
      <c r="D204" s="234"/>
      <c r="E204" s="234"/>
      <c r="F204" s="240" t="s">
        <v>578</v>
      </c>
      <c r="G204" s="586">
        <v>186186</v>
      </c>
      <c r="H204" s="227"/>
    </row>
    <row r="205" spans="1:8" ht="20.100000000000001" customHeight="1">
      <c r="A205" s="646" t="s">
        <v>579</v>
      </c>
      <c r="B205" s="234"/>
      <c r="C205" s="234"/>
      <c r="D205" s="234"/>
      <c r="E205" s="234"/>
      <c r="F205" s="240" t="s">
        <v>580</v>
      </c>
      <c r="G205" s="586">
        <v>1088000</v>
      </c>
      <c r="H205" s="227"/>
    </row>
    <row r="206" spans="1:8" ht="20.100000000000001" customHeight="1">
      <c r="A206" s="646" t="s">
        <v>581</v>
      </c>
      <c r="B206" s="234"/>
      <c r="C206" s="234"/>
      <c r="D206" s="234"/>
      <c r="E206" s="234"/>
      <c r="F206" s="240" t="s">
        <v>582</v>
      </c>
      <c r="G206" s="586">
        <v>0</v>
      </c>
      <c r="H206" s="227"/>
    </row>
    <row r="207" spans="1:8" ht="20.100000000000001" customHeight="1">
      <c r="A207" s="646" t="s">
        <v>583</v>
      </c>
      <c r="B207" s="234"/>
      <c r="C207" s="234"/>
      <c r="D207" s="234"/>
      <c r="E207" s="234"/>
      <c r="F207" s="240" t="s">
        <v>584</v>
      </c>
      <c r="G207" s="586">
        <v>162000</v>
      </c>
      <c r="H207" s="227"/>
    </row>
    <row r="208" spans="1:8" ht="20.100000000000001" customHeight="1">
      <c r="A208" s="646" t="s">
        <v>585</v>
      </c>
      <c r="B208" s="234"/>
      <c r="C208" s="234"/>
      <c r="D208" s="234"/>
      <c r="E208" s="234"/>
      <c r="F208" s="240" t="s">
        <v>586</v>
      </c>
      <c r="G208" s="586">
        <v>530139</v>
      </c>
      <c r="H208" s="227"/>
    </row>
    <row r="209" spans="1:8" ht="20.100000000000001" customHeight="1">
      <c r="A209" s="646" t="s">
        <v>587</v>
      </c>
      <c r="B209" s="234"/>
      <c r="C209" s="234"/>
      <c r="D209" s="234"/>
      <c r="E209" s="234"/>
      <c r="F209" s="240" t="s">
        <v>588</v>
      </c>
      <c r="G209" s="586">
        <v>2501368</v>
      </c>
      <c r="H209" s="227"/>
    </row>
    <row r="210" spans="1:8" ht="20.100000000000001" customHeight="1">
      <c r="A210" s="646" t="s">
        <v>589</v>
      </c>
      <c r="B210" s="234"/>
      <c r="C210" s="234"/>
      <c r="D210" s="234"/>
      <c r="E210" s="234"/>
      <c r="F210" s="240" t="s">
        <v>590</v>
      </c>
      <c r="G210" s="586">
        <v>108474</v>
      </c>
      <c r="H210" s="227"/>
    </row>
    <row r="211" spans="1:8" ht="20.100000000000001" customHeight="1">
      <c r="A211" s="646" t="s">
        <v>591</v>
      </c>
      <c r="B211" s="234"/>
      <c r="C211" s="234"/>
      <c r="D211" s="234"/>
      <c r="E211" s="234"/>
      <c r="F211" s="240" t="s">
        <v>592</v>
      </c>
      <c r="G211" s="586">
        <v>31961</v>
      </c>
      <c r="H211" s="227"/>
    </row>
    <row r="212" spans="1:8" ht="20.100000000000001" customHeight="1">
      <c r="A212" s="646" t="s">
        <v>593</v>
      </c>
      <c r="B212" s="227"/>
      <c r="C212" s="227"/>
      <c r="D212" s="227"/>
      <c r="E212" s="227"/>
      <c r="F212" s="240" t="s">
        <v>594</v>
      </c>
      <c r="G212" s="586">
        <v>45101</v>
      </c>
      <c r="H212" s="227"/>
    </row>
    <row r="213" spans="1:8" ht="20.100000000000001" customHeight="1">
      <c r="A213" s="646" t="s">
        <v>595</v>
      </c>
      <c r="B213" s="227"/>
      <c r="C213" s="227"/>
      <c r="D213" s="227"/>
      <c r="E213" s="227"/>
      <c r="F213" s="243">
        <v>64007</v>
      </c>
      <c r="G213" s="586">
        <v>0</v>
      </c>
      <c r="H213" s="227"/>
    </row>
    <row r="214" spans="1:8" ht="20.100000000000001" customHeight="1">
      <c r="A214" s="646" t="s">
        <v>596</v>
      </c>
      <c r="B214" s="234"/>
      <c r="C214" s="234"/>
      <c r="D214" s="234"/>
      <c r="E214" s="234"/>
      <c r="F214" s="240" t="s">
        <v>597</v>
      </c>
      <c r="G214" s="586">
        <v>9856014</v>
      </c>
      <c r="H214" s="227"/>
    </row>
    <row r="215" spans="1:8" ht="20.100000000000001" customHeight="1">
      <c r="A215" s="646" t="s">
        <v>793</v>
      </c>
      <c r="B215" s="234"/>
      <c r="C215" s="234"/>
      <c r="D215" s="234"/>
      <c r="E215" s="234"/>
      <c r="F215" s="240" t="s">
        <v>598</v>
      </c>
      <c r="G215" s="586">
        <v>1500</v>
      </c>
      <c r="H215" s="227"/>
    </row>
    <row r="216" spans="1:8" ht="20.100000000000001" customHeight="1">
      <c r="A216" s="646" t="s">
        <v>599</v>
      </c>
      <c r="B216" s="234"/>
      <c r="C216" s="234"/>
      <c r="D216" s="234"/>
      <c r="E216" s="234"/>
      <c r="F216" s="240" t="s">
        <v>600</v>
      </c>
      <c r="G216" s="586">
        <v>0</v>
      </c>
      <c r="H216" s="227"/>
    </row>
    <row r="217" spans="1:8" ht="20.100000000000001" customHeight="1">
      <c r="A217" s="646" t="s">
        <v>601</v>
      </c>
      <c r="B217" s="234"/>
      <c r="C217" s="234"/>
      <c r="D217" s="234"/>
      <c r="E217" s="234"/>
      <c r="F217" s="240" t="s">
        <v>602</v>
      </c>
      <c r="G217" s="586">
        <v>443472</v>
      </c>
      <c r="H217" s="227"/>
    </row>
    <row r="218" spans="1:8" ht="20.100000000000001" customHeight="1">
      <c r="A218" s="646" t="s">
        <v>603</v>
      </c>
      <c r="B218" s="234"/>
      <c r="C218" s="234"/>
      <c r="D218" s="234"/>
      <c r="E218" s="234"/>
      <c r="F218" s="240" t="s">
        <v>604</v>
      </c>
      <c r="G218" s="586">
        <v>2261776</v>
      </c>
      <c r="H218" s="227"/>
    </row>
    <row r="219" spans="1:8" ht="20.100000000000001" customHeight="1">
      <c r="A219" s="646" t="s">
        <v>605</v>
      </c>
      <c r="B219" s="227"/>
      <c r="C219" s="227"/>
      <c r="D219" s="227"/>
      <c r="E219" s="227"/>
      <c r="F219" s="261" t="s">
        <v>606</v>
      </c>
      <c r="G219" s="586">
        <v>1193077</v>
      </c>
      <c r="H219" s="227"/>
    </row>
    <row r="220" spans="1:8" ht="20.100000000000001" customHeight="1">
      <c r="A220" s="646" t="s">
        <v>607</v>
      </c>
      <c r="B220" s="234"/>
      <c r="C220" s="234"/>
      <c r="D220" s="234"/>
      <c r="E220" s="234"/>
      <c r="F220" s="240" t="s">
        <v>608</v>
      </c>
      <c r="G220" s="586">
        <v>583112</v>
      </c>
      <c r="H220" s="227"/>
    </row>
    <row r="221" spans="1:8" ht="20.100000000000001" customHeight="1">
      <c r="A221" s="646" t="s">
        <v>609</v>
      </c>
      <c r="B221" s="234"/>
      <c r="C221" s="234"/>
      <c r="D221" s="234"/>
      <c r="E221" s="234"/>
      <c r="F221" s="240" t="s">
        <v>610</v>
      </c>
      <c r="G221" s="586">
        <v>962065</v>
      </c>
      <c r="H221" s="227"/>
    </row>
    <row r="222" spans="1:8" ht="20.100000000000001" customHeight="1">
      <c r="A222" s="647" t="s">
        <v>611</v>
      </c>
      <c r="B222" s="237"/>
      <c r="C222" s="237"/>
      <c r="D222" s="237"/>
      <c r="E222" s="237"/>
      <c r="F222" s="253" t="s">
        <v>612</v>
      </c>
      <c r="G222" s="586">
        <v>645246</v>
      </c>
      <c r="H222" s="227"/>
    </row>
    <row r="223" spans="1:8" ht="20.100000000000001" customHeight="1">
      <c r="A223" s="646" t="s">
        <v>613</v>
      </c>
      <c r="B223" s="234"/>
      <c r="C223" s="234"/>
      <c r="D223" s="234"/>
      <c r="E223" s="234"/>
      <c r="F223" s="258" t="s">
        <v>614</v>
      </c>
      <c r="G223" s="586">
        <v>0</v>
      </c>
      <c r="H223" s="227"/>
    </row>
    <row r="224" spans="1:8" ht="20.100000000000001" customHeight="1">
      <c r="A224" s="646" t="s">
        <v>615</v>
      </c>
      <c r="B224" s="234"/>
      <c r="C224" s="234"/>
      <c r="D224" s="234"/>
      <c r="E224" s="234"/>
      <c r="F224" s="240" t="s">
        <v>616</v>
      </c>
      <c r="G224" s="586">
        <v>0</v>
      </c>
      <c r="H224" s="227"/>
    </row>
    <row r="225" spans="1:9" ht="20.100000000000001" customHeight="1">
      <c r="A225" s="646" t="s">
        <v>617</v>
      </c>
      <c r="B225" s="234"/>
      <c r="C225" s="234"/>
      <c r="D225" s="234"/>
      <c r="E225" s="234"/>
      <c r="F225" s="240" t="s">
        <v>618</v>
      </c>
      <c r="G225" s="586">
        <v>0</v>
      </c>
      <c r="H225" s="227"/>
    </row>
    <row r="226" spans="1:9" ht="20.100000000000001" customHeight="1">
      <c r="A226" s="646" t="s">
        <v>619</v>
      </c>
      <c r="B226" s="234"/>
      <c r="C226" s="234"/>
      <c r="D226" s="234"/>
      <c r="E226" s="234"/>
      <c r="F226" s="240" t="s">
        <v>620</v>
      </c>
      <c r="G226" s="586">
        <v>148366</v>
      </c>
      <c r="H226" s="227"/>
    </row>
    <row r="227" spans="1:9" ht="20.100000000000001" customHeight="1">
      <c r="A227" s="646" t="s">
        <v>621</v>
      </c>
      <c r="B227" s="234"/>
      <c r="C227" s="234"/>
      <c r="D227" s="234"/>
      <c r="E227" s="234"/>
      <c r="F227" s="240" t="s">
        <v>622</v>
      </c>
      <c r="G227" s="586">
        <v>0</v>
      </c>
      <c r="H227" s="227"/>
    </row>
    <row r="228" spans="1:9" ht="20.100000000000001" customHeight="1">
      <c r="A228" s="646" t="s">
        <v>623</v>
      </c>
      <c r="B228" s="234"/>
      <c r="C228" s="234"/>
      <c r="D228" s="234"/>
      <c r="E228" s="234"/>
      <c r="F228" s="240" t="s">
        <v>624</v>
      </c>
      <c r="G228" s="586">
        <v>0</v>
      </c>
      <c r="H228" s="227"/>
    </row>
    <row r="229" spans="1:9" ht="20.100000000000001" customHeight="1">
      <c r="A229" s="660" t="s">
        <v>625</v>
      </c>
      <c r="B229" s="234"/>
      <c r="C229" s="234"/>
      <c r="D229" s="269"/>
      <c r="E229" s="234"/>
      <c r="F229" s="270" t="s">
        <v>626</v>
      </c>
      <c r="G229" s="586">
        <v>0</v>
      </c>
      <c r="H229" s="227"/>
    </row>
    <row r="230" spans="1:9" ht="20.100000000000001" customHeight="1">
      <c r="A230" s="660" t="s">
        <v>627</v>
      </c>
      <c r="B230" s="271"/>
      <c r="C230" s="271"/>
      <c r="D230" s="272"/>
      <c r="E230" s="271"/>
      <c r="F230" s="273" t="s">
        <v>628</v>
      </c>
      <c r="G230" s="586">
        <v>20000</v>
      </c>
      <c r="H230" s="227"/>
    </row>
    <row r="231" spans="1:9" ht="20.100000000000001" customHeight="1">
      <c r="A231" s="660" t="s">
        <v>629</v>
      </c>
      <c r="B231" s="271"/>
      <c r="C231" s="271"/>
      <c r="D231" s="272"/>
      <c r="E231" s="271"/>
      <c r="F231" s="273" t="s">
        <v>630</v>
      </c>
      <c r="G231" s="586">
        <v>1377030</v>
      </c>
      <c r="H231" s="227"/>
    </row>
    <row r="232" spans="1:9" ht="20.100000000000001" customHeight="1">
      <c r="A232" s="660" t="s">
        <v>631</v>
      </c>
      <c r="B232" s="271"/>
      <c r="C232" s="271"/>
      <c r="D232" s="272"/>
      <c r="E232" s="271"/>
      <c r="F232" s="274" t="s">
        <v>632</v>
      </c>
      <c r="G232" s="586">
        <v>0</v>
      </c>
      <c r="H232" s="227"/>
    </row>
    <row r="233" spans="1:9" ht="20.100000000000001" customHeight="1">
      <c r="A233" s="660" t="s">
        <v>633</v>
      </c>
      <c r="B233" s="271"/>
      <c r="C233" s="271"/>
      <c r="D233" s="272"/>
      <c r="E233" s="271"/>
      <c r="F233" s="275">
        <v>69270</v>
      </c>
      <c r="G233" s="586">
        <v>0</v>
      </c>
      <c r="H233" s="227"/>
    </row>
    <row r="234" spans="1:9" ht="20.100000000000001" customHeight="1">
      <c r="A234" s="646" t="s">
        <v>634</v>
      </c>
      <c r="B234" s="234"/>
      <c r="C234" s="234"/>
      <c r="D234" s="234"/>
      <c r="E234" s="234"/>
      <c r="F234" s="240" t="s">
        <v>635</v>
      </c>
      <c r="G234" s="586">
        <v>905990</v>
      </c>
      <c r="H234" s="227"/>
      <c r="I234" s="276"/>
    </row>
    <row r="235" spans="1:9" ht="20.100000000000001" customHeight="1">
      <c r="A235" s="646" t="s">
        <v>636</v>
      </c>
      <c r="B235" s="234"/>
      <c r="C235" s="234"/>
      <c r="D235" s="234"/>
      <c r="E235" s="234"/>
      <c r="F235" s="240" t="s">
        <v>637</v>
      </c>
      <c r="G235" s="586">
        <v>0</v>
      </c>
      <c r="H235" s="227"/>
    </row>
    <row r="236" spans="1:9" ht="20.100000000000001" customHeight="1">
      <c r="A236" s="646" t="s">
        <v>638</v>
      </c>
      <c r="B236" s="234"/>
      <c r="C236" s="234"/>
      <c r="D236" s="234"/>
      <c r="E236" s="234"/>
      <c r="F236" s="240" t="s">
        <v>639</v>
      </c>
      <c r="G236" s="811">
        <v>409438</v>
      </c>
      <c r="H236" s="227"/>
    </row>
    <row r="237" spans="1:9" ht="20.100000000000001" customHeight="1">
      <c r="A237" s="646"/>
      <c r="B237" s="234"/>
      <c r="C237" s="234"/>
      <c r="D237" s="234"/>
      <c r="E237" s="234"/>
      <c r="F237" s="240"/>
      <c r="G237" s="277"/>
      <c r="H237" s="227"/>
    </row>
    <row r="238" spans="1:9" ht="20.100000000000001" customHeight="1">
      <c r="A238" s="950" t="s">
        <v>640</v>
      </c>
      <c r="B238" s="729"/>
      <c r="C238" s="729"/>
      <c r="D238" s="729"/>
      <c r="E238" s="729"/>
      <c r="F238" s="730"/>
      <c r="G238" s="812">
        <f>SUM(G199:G236)</f>
        <v>26520553</v>
      </c>
      <c r="H238" s="227"/>
    </row>
    <row r="239" spans="1:9" ht="20.100000000000001" customHeight="1">
      <c r="A239" s="659"/>
      <c r="B239" s="267"/>
      <c r="C239" s="267"/>
      <c r="D239" s="267"/>
      <c r="E239" s="267"/>
      <c r="F239" s="734"/>
      <c r="G239" s="735"/>
      <c r="H239" s="227"/>
    </row>
    <row r="240" spans="1:9" ht="20.100000000000001" customHeight="1">
      <c r="A240" s="1116" t="s">
        <v>202</v>
      </c>
      <c r="B240" s="1117"/>
      <c r="C240" s="1117"/>
      <c r="D240" s="1117"/>
      <c r="E240" s="1117"/>
      <c r="F240" s="1118"/>
      <c r="G240" s="956"/>
      <c r="H240" s="227"/>
    </row>
    <row r="241" spans="1:10" ht="20.100000000000001" customHeight="1">
      <c r="A241" s="646"/>
      <c r="B241" s="234"/>
      <c r="C241" s="234"/>
      <c r="D241" s="234"/>
      <c r="E241" s="234"/>
      <c r="F241" s="240"/>
      <c r="G241" s="277"/>
      <c r="H241" s="227"/>
    </row>
    <row r="242" spans="1:10" ht="20.100000000000001" customHeight="1">
      <c r="A242" s="647" t="s">
        <v>641</v>
      </c>
      <c r="B242" s="237"/>
      <c r="C242" s="237"/>
      <c r="D242" s="237"/>
      <c r="E242" s="237"/>
      <c r="F242" s="253" t="s">
        <v>642</v>
      </c>
      <c r="G242" s="587">
        <v>15000</v>
      </c>
      <c r="H242" s="227"/>
    </row>
    <row r="243" spans="1:10" ht="20.100000000000001" customHeight="1">
      <c r="A243" s="647" t="s">
        <v>643</v>
      </c>
      <c r="B243" s="237"/>
      <c r="C243" s="237"/>
      <c r="D243" s="237"/>
      <c r="E243" s="237"/>
      <c r="F243" s="253" t="s">
        <v>644</v>
      </c>
      <c r="G243" s="588">
        <v>968287</v>
      </c>
      <c r="H243" s="227"/>
    </row>
    <row r="244" spans="1:10" ht="20.100000000000001" customHeight="1">
      <c r="A244" s="646" t="s">
        <v>645</v>
      </c>
      <c r="B244" s="234"/>
      <c r="C244" s="234"/>
      <c r="D244" s="234"/>
      <c r="E244" s="234"/>
      <c r="F244" s="240" t="s">
        <v>646</v>
      </c>
      <c r="G244" s="588">
        <v>266972</v>
      </c>
      <c r="H244" s="227"/>
    </row>
    <row r="245" spans="1:10" ht="20.100000000000001" customHeight="1">
      <c r="A245" s="647" t="s">
        <v>647</v>
      </c>
      <c r="B245" s="237"/>
      <c r="C245" s="237"/>
      <c r="D245" s="237"/>
      <c r="E245" s="237"/>
      <c r="F245" s="253" t="s">
        <v>648</v>
      </c>
      <c r="G245" s="588">
        <v>0</v>
      </c>
      <c r="H245" s="683"/>
      <c r="I245" s="230"/>
    </row>
    <row r="246" spans="1:10" ht="20.100000000000001" customHeight="1">
      <c r="A246" s="647" t="s">
        <v>649</v>
      </c>
      <c r="B246" s="237"/>
      <c r="C246" s="237"/>
      <c r="D246" s="237"/>
      <c r="E246" s="237"/>
      <c r="F246" s="260">
        <v>73050</v>
      </c>
      <c r="G246" s="588">
        <v>0</v>
      </c>
      <c r="H246" s="683"/>
      <c r="I246" s="230"/>
    </row>
    <row r="247" spans="1:10" ht="20.100000000000001" customHeight="1">
      <c r="A247" s="647" t="s">
        <v>800</v>
      </c>
      <c r="B247" s="237"/>
      <c r="C247" s="237"/>
      <c r="D247" s="237"/>
      <c r="E247" s="237"/>
      <c r="F247" s="260">
        <v>73100</v>
      </c>
      <c r="G247" s="588">
        <v>41445</v>
      </c>
      <c r="H247" s="683"/>
      <c r="I247" s="230"/>
    </row>
    <row r="248" spans="1:10" ht="20.100000000000001" customHeight="1">
      <c r="A248" s="647" t="s">
        <v>650</v>
      </c>
      <c r="B248" s="237"/>
      <c r="C248" s="237"/>
      <c r="D248" s="237"/>
      <c r="E248" s="237"/>
      <c r="F248" s="253" t="s">
        <v>651</v>
      </c>
      <c r="G248" s="588">
        <v>0</v>
      </c>
      <c r="H248" s="683"/>
      <c r="I248" s="230"/>
    </row>
    <row r="249" spans="1:10" ht="20.100000000000001" customHeight="1">
      <c r="A249" s="647" t="s">
        <v>652</v>
      </c>
      <c r="B249" s="237"/>
      <c r="C249" s="237"/>
      <c r="D249" s="237"/>
      <c r="E249" s="237"/>
      <c r="F249" s="253" t="s">
        <v>653</v>
      </c>
      <c r="G249" s="588">
        <v>98450</v>
      </c>
      <c r="H249" s="683"/>
      <c r="I249" s="230"/>
      <c r="J249" s="230"/>
    </row>
    <row r="250" spans="1:10" s="230" customFormat="1" ht="20.100000000000001" customHeight="1">
      <c r="A250" s="647" t="s">
        <v>654</v>
      </c>
      <c r="B250" s="237"/>
      <c r="C250" s="237"/>
      <c r="D250" s="237"/>
      <c r="E250" s="237"/>
      <c r="F250" s="253" t="s">
        <v>655</v>
      </c>
      <c r="G250" s="588">
        <v>0</v>
      </c>
      <c r="H250" s="683"/>
    </row>
    <row r="251" spans="1:10" ht="20.100000000000001" customHeight="1">
      <c r="A251" s="647" t="s">
        <v>656</v>
      </c>
      <c r="B251" s="237"/>
      <c r="C251" s="237"/>
      <c r="D251" s="237"/>
      <c r="E251" s="237"/>
      <c r="F251" s="253" t="s">
        <v>657</v>
      </c>
      <c r="G251" s="588">
        <v>0</v>
      </c>
      <c r="H251" s="683"/>
      <c r="I251" s="230"/>
      <c r="J251" s="230"/>
    </row>
    <row r="252" spans="1:10" ht="20.100000000000001" customHeight="1">
      <c r="A252" s="647" t="s">
        <v>658</v>
      </c>
      <c r="B252" s="237"/>
      <c r="C252" s="237"/>
      <c r="D252" s="237"/>
      <c r="E252" s="237"/>
      <c r="F252" s="253" t="s">
        <v>659</v>
      </c>
      <c r="G252" s="588">
        <v>130000</v>
      </c>
      <c r="H252" s="683"/>
      <c r="I252" s="230"/>
    </row>
    <row r="253" spans="1:10" ht="20.100000000000001" customHeight="1">
      <c r="A253" s="647"/>
      <c r="B253" s="237"/>
      <c r="C253" s="237"/>
      <c r="D253" s="237"/>
      <c r="E253" s="237"/>
      <c r="F253" s="253"/>
      <c r="G253" s="957"/>
      <c r="H253" s="683"/>
      <c r="I253" s="230"/>
    </row>
    <row r="254" spans="1:10" ht="20.100000000000001" customHeight="1">
      <c r="A254" s="950" t="s">
        <v>660</v>
      </c>
      <c r="B254" s="729"/>
      <c r="C254" s="729"/>
      <c r="D254" s="729"/>
      <c r="E254" s="729"/>
      <c r="F254" s="730"/>
      <c r="G254" s="812">
        <f>SUM(G242:G252)</f>
        <v>1520154</v>
      </c>
      <c r="H254" s="227"/>
    </row>
    <row r="255" spans="1:10" ht="20.100000000000001" customHeight="1">
      <c r="A255" s="659"/>
      <c r="B255" s="267"/>
      <c r="C255" s="267"/>
      <c r="D255" s="267"/>
      <c r="E255" s="267"/>
      <c r="F255" s="267"/>
      <c r="G255" s="736"/>
      <c r="H255" s="227"/>
    </row>
    <row r="256" spans="1:10" ht="20.100000000000001" customHeight="1" thickBot="1">
      <c r="A256" s="678" t="s">
        <v>661</v>
      </c>
      <c r="B256" s="679"/>
      <c r="C256" s="679"/>
      <c r="D256" s="679"/>
      <c r="E256" s="679"/>
      <c r="F256" s="680"/>
      <c r="G256" s="681">
        <f>SUM(G195+G238+G254)</f>
        <v>136655014</v>
      </c>
      <c r="H256" s="227"/>
    </row>
    <row r="257" spans="1:8" ht="20.100000000000001" customHeight="1" thickTop="1">
      <c r="A257" s="958"/>
      <c r="B257" s="959"/>
      <c r="C257" s="959"/>
      <c r="D257" s="959"/>
      <c r="E257" s="959"/>
      <c r="F257" s="960"/>
      <c r="G257" s="961"/>
      <c r="H257" s="227"/>
    </row>
    <row r="258" spans="1:8" ht="20.100000000000001" customHeight="1">
      <c r="A258" s="1110"/>
      <c r="B258" s="1111"/>
      <c r="C258" s="1111"/>
      <c r="D258" s="1111"/>
      <c r="E258" s="1111"/>
      <c r="F258" s="1112"/>
      <c r="G258" s="962"/>
      <c r="H258" s="227"/>
    </row>
    <row r="259" spans="1:8" ht="20.100000000000001" customHeight="1">
      <c r="A259" s="646"/>
      <c r="B259" s="234"/>
      <c r="C259" s="234"/>
      <c r="D259" s="234"/>
      <c r="E259" s="234"/>
      <c r="F259" s="240"/>
      <c r="G259" s="277"/>
      <c r="H259" s="227"/>
    </row>
    <row r="260" spans="1:8" ht="20.100000000000001" customHeight="1">
      <c r="A260" s="646" t="s">
        <v>662</v>
      </c>
      <c r="B260" s="234"/>
      <c r="C260" s="234"/>
      <c r="D260" s="234"/>
      <c r="E260" s="234"/>
      <c r="F260" s="278">
        <v>30100</v>
      </c>
      <c r="G260" s="585">
        <v>0</v>
      </c>
      <c r="H260" s="227"/>
    </row>
    <row r="261" spans="1:8" ht="20.100000000000001" customHeight="1">
      <c r="A261" s="646" t="s">
        <v>663</v>
      </c>
      <c r="B261" s="234"/>
      <c r="C261" s="234"/>
      <c r="D261" s="234"/>
      <c r="E261" s="234"/>
      <c r="F261" s="278">
        <v>30200</v>
      </c>
      <c r="G261" s="586">
        <v>0</v>
      </c>
      <c r="H261" s="227"/>
    </row>
    <row r="262" spans="1:8" ht="20.100000000000001" customHeight="1">
      <c r="A262" s="646" t="s">
        <v>664</v>
      </c>
      <c r="B262" s="234"/>
      <c r="C262" s="234"/>
      <c r="D262" s="234"/>
      <c r="E262" s="234"/>
      <c r="F262" s="278">
        <v>30300</v>
      </c>
      <c r="G262" s="586">
        <v>0</v>
      </c>
      <c r="H262" s="227"/>
    </row>
    <row r="263" spans="1:8" ht="20.100000000000001" customHeight="1">
      <c r="A263" s="646" t="s">
        <v>665</v>
      </c>
      <c r="B263" s="234"/>
      <c r="C263" s="234"/>
      <c r="D263" s="234"/>
      <c r="E263" s="234"/>
      <c r="F263" s="278">
        <v>30400</v>
      </c>
      <c r="G263" s="586">
        <v>0</v>
      </c>
      <c r="H263" s="227"/>
    </row>
    <row r="264" spans="1:8" ht="20.100000000000001" customHeight="1">
      <c r="A264" s="646" t="s">
        <v>666</v>
      </c>
      <c r="B264" s="234"/>
      <c r="C264" s="234"/>
      <c r="D264" s="234"/>
      <c r="E264" s="234"/>
      <c r="F264" s="278">
        <v>30500</v>
      </c>
      <c r="G264" s="586">
        <v>0</v>
      </c>
      <c r="H264" s="227"/>
    </row>
    <row r="265" spans="1:8" ht="20.100000000000001" customHeight="1">
      <c r="A265" s="646" t="s">
        <v>667</v>
      </c>
      <c r="B265" s="234"/>
      <c r="C265" s="234"/>
      <c r="D265" s="234"/>
      <c r="E265" s="234"/>
      <c r="F265" s="278">
        <v>30600</v>
      </c>
      <c r="G265" s="586">
        <v>0</v>
      </c>
      <c r="H265" s="227"/>
    </row>
    <row r="266" spans="1:8" ht="20.100000000000001" customHeight="1">
      <c r="A266" s="646" t="s">
        <v>668</v>
      </c>
      <c r="B266" s="234"/>
      <c r="C266" s="234"/>
      <c r="D266" s="234"/>
      <c r="E266" s="234"/>
      <c r="F266" s="278">
        <v>30700</v>
      </c>
      <c r="G266" s="586">
        <v>0</v>
      </c>
      <c r="H266" s="227"/>
    </row>
    <row r="267" spans="1:8" ht="20.100000000000001" customHeight="1">
      <c r="A267" s="646" t="s">
        <v>669</v>
      </c>
      <c r="B267" s="234"/>
      <c r="C267" s="234"/>
      <c r="D267" s="234"/>
      <c r="E267" s="234"/>
      <c r="F267" s="278">
        <v>30900</v>
      </c>
      <c r="G267" s="586">
        <v>3830000</v>
      </c>
      <c r="H267" s="227"/>
    </row>
    <row r="268" spans="1:8" ht="20.100000000000001" customHeight="1">
      <c r="A268" s="646" t="s">
        <v>670</v>
      </c>
      <c r="B268" s="234"/>
      <c r="C268" s="234"/>
      <c r="D268" s="234"/>
      <c r="E268" s="234"/>
      <c r="F268" s="278">
        <v>31100</v>
      </c>
      <c r="G268" s="790">
        <v>11628358</v>
      </c>
      <c r="H268" s="227"/>
    </row>
    <row r="269" spans="1:8" ht="20.100000000000001" customHeight="1">
      <c r="A269" s="646"/>
      <c r="B269" s="234"/>
      <c r="C269" s="234"/>
      <c r="D269" s="234"/>
      <c r="E269" s="234"/>
      <c r="F269" s="278"/>
      <c r="G269" s="963"/>
      <c r="H269" s="227"/>
    </row>
    <row r="270" spans="1:8" ht="20.100000000000001" customHeight="1">
      <c r="A270" s="648" t="s">
        <v>671</v>
      </c>
      <c r="B270" s="234"/>
      <c r="C270" s="234"/>
      <c r="D270" s="234"/>
      <c r="E270" s="234"/>
      <c r="F270" s="278"/>
      <c r="G270" s="964">
        <f>SUM(G260:G268)</f>
        <v>15458358</v>
      </c>
      <c r="H270" s="227"/>
    </row>
    <row r="271" spans="1:8" ht="20.100000000000001" customHeight="1">
      <c r="A271" s="648"/>
      <c r="B271" s="234"/>
      <c r="C271" s="234"/>
      <c r="D271" s="234"/>
      <c r="E271" s="234"/>
      <c r="F271" s="278"/>
      <c r="G271" s="277"/>
      <c r="H271" s="227"/>
    </row>
    <row r="272" spans="1:8" ht="20.100000000000001" customHeight="1" thickBot="1">
      <c r="A272" s="661" t="s">
        <v>790</v>
      </c>
      <c r="B272" s="227"/>
      <c r="C272" s="227"/>
      <c r="D272" s="227"/>
      <c r="E272" s="227"/>
      <c r="F272" s="261">
        <v>30800</v>
      </c>
      <c r="G272" s="589">
        <v>0</v>
      </c>
      <c r="H272" s="684"/>
    </row>
    <row r="273" spans="1:12" ht="20.100000000000001" customHeight="1">
      <c r="A273" s="655"/>
      <c r="B273" s="227"/>
      <c r="C273" s="227"/>
      <c r="D273" s="227"/>
      <c r="E273" s="227"/>
      <c r="F273" s="261"/>
      <c r="G273" s="277"/>
      <c r="H273" s="227"/>
    </row>
    <row r="274" spans="1:12" ht="20.100000000000001" customHeight="1">
      <c r="A274" s="662" t="s">
        <v>672</v>
      </c>
      <c r="B274" s="663"/>
      <c r="C274" s="663"/>
      <c r="D274" s="663"/>
      <c r="E274" s="663"/>
      <c r="F274" s="664"/>
      <c r="G274" s="665">
        <f>G270+G272</f>
        <v>15458358</v>
      </c>
      <c r="H274" s="685"/>
    </row>
    <row r="275" spans="1:12">
      <c r="A275" s="279"/>
      <c r="B275" s="279"/>
      <c r="C275" s="279"/>
      <c r="D275" s="279"/>
      <c r="E275" s="279"/>
      <c r="F275" s="280"/>
      <c r="G275" s="281"/>
      <c r="H275" s="282"/>
      <c r="I275" s="282"/>
      <c r="J275" s="282"/>
      <c r="K275" s="282"/>
      <c r="L275" s="282"/>
    </row>
    <row r="276" spans="1:12" s="230" customFormat="1" ht="13.5" customHeight="1">
      <c r="A276" s="1113"/>
      <c r="B276" s="1113"/>
      <c r="C276" s="1113"/>
      <c r="D276" s="1113"/>
      <c r="E276" s="1113"/>
      <c r="F276" s="1113"/>
      <c r="G276" s="1113"/>
      <c r="H276" s="1113"/>
      <c r="I276" s="283"/>
      <c r="J276" s="283"/>
      <c r="K276" s="283"/>
      <c r="L276" s="283"/>
    </row>
    <row r="277" spans="1:12" s="230" customFormat="1">
      <c r="A277" s="1113"/>
      <c r="B277" s="1113"/>
      <c r="C277" s="1113"/>
      <c r="D277" s="1113"/>
      <c r="E277" s="1113"/>
      <c r="F277" s="1113"/>
      <c r="G277" s="1113"/>
      <c r="H277" s="1113"/>
      <c r="I277" s="283"/>
      <c r="J277" s="283"/>
      <c r="K277" s="283"/>
      <c r="L277" s="283"/>
    </row>
    <row r="278" spans="1:12" s="230" customFormat="1">
      <c r="A278" s="1113"/>
      <c r="B278" s="1113"/>
      <c r="C278" s="1113"/>
      <c r="D278" s="1113"/>
      <c r="E278" s="1113"/>
      <c r="F278" s="1113"/>
      <c r="G278" s="1113"/>
      <c r="H278" s="1113"/>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3:A257 F132:F139 F123:F126 F117 F109:F113 F11:F17 F191:F193 F21:F33 A237:H237 A273:A279 F158:F171 F147:F156 A265:A269 B248:H248 B238:F238 H238 B255:H257 B254:F254 H254 F45:F64 A271 F175:F189 A262:A263 B239:H239 F37:F40 A259:A260 B273:H279 B272:F272 A239:A241 F66:F72 F74:F86 F94:F97 F99:F103 B241:H241 G240:H240 B259:H259 G258:H258 B199:F236 H199:H236 B269:H271 B242:F245 H242:H245 B260:F268 H260:H268 F88:F91 B250:H251 B249:F249 H249 B253:H253 B252:F252 H252"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microsoft.com/office/2006/metadata/properties"/>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ee822479-6e51-4d14-b6b0-2c589e913e66"/>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2020-06-22T18:59:19Z</cp:lastPrinted>
  <dcterms:created xsi:type="dcterms:W3CDTF">2005-03-22T15:46:43Z</dcterms:created>
  <dcterms:modified xsi:type="dcterms:W3CDTF">2020-08-19T19:36:50Z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