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19-20 Reports\"/>
    </mc:Choice>
  </mc:AlternateContent>
  <bookViews>
    <workbookView xWindow="10545" yWindow="3525" windowWidth="24105" windowHeight="17445" tabRatio="809"/>
  </bookViews>
  <sheets>
    <sheet name="System Summary" sheetId="8" r:id="rId1"/>
    <sheet name="Comparison-Disb Rpt to CA2" sheetId="9" state="hidden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Chipola" sheetId="17" r:id="rId11"/>
    <sheet name="Daytona" sheetId="20" r:id="rId12"/>
    <sheet name="Florida SouthWestern" sheetId="21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definedNames>
    <definedName name="_xlnm.Print_Area" localSheetId="5">'ACTUAL ALL OTHER FUND'!$A$1:$AE$42</definedName>
    <definedName name="_xlnm.Print_Area" localSheetId="2">'ACTUAL FUND 1'!$A$1:$AE$42</definedName>
    <definedName name="_xlnm.Print_Area" localSheetId="3">'ACTUAL FUND 2'!$A$1:$AH$42</definedName>
    <definedName name="_xlnm.Print_Area" localSheetId="4">'ACTUAL FUND 7'!$A$1:$AI$41</definedName>
    <definedName name="_xlnm.Print_Area" localSheetId="8">Broward!$A$1:$H$50</definedName>
    <definedName name="_xlnm.Print_Area" localSheetId="9">'Central Florida'!$A$1:$H$50</definedName>
    <definedName name="_xlnm.Print_Area" localSheetId="10">Chipola!$A$1:$H$50</definedName>
    <definedName name="_xlnm.Print_Area" localSheetId="1">'Comparison-Disb Rpt to CA2'!$A$1:$E$43</definedName>
    <definedName name="_xlnm.Print_Area" localSheetId="11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2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Seminole!$A$1:$H$49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Summary'!$A$1:$L$54</definedName>
    <definedName name="_xlnm.Print_Area" localSheetId="33">Tallahassee!$A$1:$H$50</definedName>
    <definedName name="_xlnm.Print_Area" localSheetId="6">TOTAL!$A$1:$AE$42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20" l="1"/>
  <c r="E38" i="20"/>
  <c r="D38" i="20"/>
  <c r="C38" i="20"/>
  <c r="F40" i="20"/>
  <c r="E40" i="20"/>
  <c r="D40" i="20"/>
  <c r="C40" i="20"/>
  <c r="G48" i="20"/>
  <c r="G40" i="17"/>
  <c r="G10" i="17"/>
  <c r="G38" i="20"/>
  <c r="G40" i="20"/>
  <c r="G37" i="20"/>
  <c r="G36" i="20"/>
  <c r="G35" i="20"/>
  <c r="G34" i="20"/>
  <c r="G33" i="20"/>
  <c r="G32" i="20"/>
  <c r="G31" i="20"/>
  <c r="G30" i="20"/>
  <c r="G28" i="20"/>
  <c r="G27" i="20"/>
  <c r="G26" i="20"/>
  <c r="G25" i="20"/>
  <c r="G24" i="20"/>
  <c r="G23" i="20"/>
  <c r="G22" i="20"/>
  <c r="G21" i="20"/>
  <c r="G19" i="20"/>
  <c r="G18" i="20"/>
  <c r="G17" i="20"/>
  <c r="G16" i="20"/>
  <c r="G14" i="20"/>
  <c r="G13" i="20"/>
  <c r="G12" i="20"/>
  <c r="G11" i="20"/>
  <c r="G10" i="20"/>
  <c r="F38" i="30"/>
  <c r="E38" i="30"/>
  <c r="D38" i="30"/>
  <c r="C38" i="30"/>
  <c r="G38" i="30"/>
  <c r="G37" i="30"/>
  <c r="G36" i="30"/>
  <c r="G35" i="30"/>
  <c r="G34" i="30"/>
  <c r="G33" i="30"/>
  <c r="G32" i="30"/>
  <c r="G31" i="30"/>
  <c r="G30" i="30"/>
  <c r="F28" i="30"/>
  <c r="E28" i="30"/>
  <c r="D28" i="30"/>
  <c r="C28" i="30"/>
  <c r="G28" i="30"/>
  <c r="G27" i="30"/>
  <c r="G26" i="30"/>
  <c r="G25" i="30"/>
  <c r="G24" i="30"/>
  <c r="G23" i="30"/>
  <c r="G22" i="30"/>
  <c r="G21" i="30"/>
  <c r="F19" i="30"/>
  <c r="E19" i="30"/>
  <c r="D19" i="30"/>
  <c r="C19" i="30"/>
  <c r="G19" i="30"/>
  <c r="G18" i="30"/>
  <c r="F17" i="30"/>
  <c r="E17" i="30"/>
  <c r="D17" i="30"/>
  <c r="C17" i="30"/>
  <c r="G17" i="30"/>
  <c r="G16" i="30"/>
  <c r="F14" i="30"/>
  <c r="F40" i="30"/>
  <c r="E14" i="30"/>
  <c r="E40" i="30"/>
  <c r="D14" i="30"/>
  <c r="D40" i="30"/>
  <c r="C14" i="30"/>
  <c r="G13" i="30"/>
  <c r="G12" i="30"/>
  <c r="G11" i="30"/>
  <c r="C40" i="30"/>
  <c r="G48" i="30"/>
  <c r="G14" i="30"/>
  <c r="G40" i="30"/>
  <c r="F38" i="27"/>
  <c r="E38" i="27"/>
  <c r="D38" i="27"/>
  <c r="C38" i="27"/>
  <c r="G38" i="27"/>
  <c r="G37" i="27"/>
  <c r="G36" i="27"/>
  <c r="G35" i="27"/>
  <c r="G34" i="27"/>
  <c r="G33" i="27"/>
  <c r="G32" i="27"/>
  <c r="G31" i="27"/>
  <c r="G30" i="27"/>
  <c r="F28" i="27"/>
  <c r="E28" i="27"/>
  <c r="D28" i="27"/>
  <c r="C28" i="27"/>
  <c r="G28" i="27"/>
  <c r="G27" i="27"/>
  <c r="G26" i="27"/>
  <c r="G25" i="27"/>
  <c r="G24" i="27"/>
  <c r="G23" i="27"/>
  <c r="G22" i="27"/>
  <c r="G21" i="27"/>
  <c r="F19" i="27"/>
  <c r="E19" i="27"/>
  <c r="D19" i="27"/>
  <c r="C19" i="27"/>
  <c r="G19" i="27"/>
  <c r="G18" i="27"/>
  <c r="F17" i="27"/>
  <c r="E17" i="27"/>
  <c r="D17" i="27"/>
  <c r="C17" i="27"/>
  <c r="G17" i="27"/>
  <c r="G16" i="27"/>
  <c r="F14" i="27"/>
  <c r="F40" i="27"/>
  <c r="E14" i="27"/>
  <c r="E40" i="27"/>
  <c r="D14" i="27"/>
  <c r="D40" i="27"/>
  <c r="C14" i="27"/>
  <c r="G13" i="27"/>
  <c r="G12" i="27"/>
  <c r="G11" i="27"/>
  <c r="G10" i="27"/>
  <c r="C40" i="27"/>
  <c r="G48" i="27"/>
  <c r="G14" i="27"/>
  <c r="G40" i="27"/>
  <c r="F38" i="19"/>
  <c r="E38" i="19"/>
  <c r="D38" i="19"/>
  <c r="C38" i="19"/>
  <c r="G38" i="19"/>
  <c r="G37" i="19"/>
  <c r="G36" i="19"/>
  <c r="G35" i="19"/>
  <c r="G34" i="19"/>
  <c r="G33" i="19"/>
  <c r="G32" i="19"/>
  <c r="G31" i="19"/>
  <c r="G30" i="19"/>
  <c r="F28" i="19"/>
  <c r="E28" i="19"/>
  <c r="D28" i="19"/>
  <c r="C28" i="19"/>
  <c r="G28" i="19"/>
  <c r="G27" i="19"/>
  <c r="G26" i="19"/>
  <c r="G25" i="19"/>
  <c r="G24" i="19"/>
  <c r="G23" i="19"/>
  <c r="G22" i="19"/>
  <c r="G21" i="19"/>
  <c r="F19" i="19"/>
  <c r="E19" i="19"/>
  <c r="D19" i="19"/>
  <c r="C19" i="19"/>
  <c r="G19" i="19"/>
  <c r="G18" i="19"/>
  <c r="F17" i="19"/>
  <c r="E17" i="19"/>
  <c r="D17" i="19"/>
  <c r="C17" i="19"/>
  <c r="G17" i="19"/>
  <c r="G16" i="19"/>
  <c r="F14" i="19"/>
  <c r="F40" i="19"/>
  <c r="E14" i="19"/>
  <c r="E40" i="19"/>
  <c r="D14" i="19"/>
  <c r="D40" i="19"/>
  <c r="C14" i="19"/>
  <c r="G12" i="19"/>
  <c r="G11" i="19"/>
  <c r="G10" i="19"/>
  <c r="C40" i="19"/>
  <c r="G48" i="19"/>
  <c r="G14" i="19"/>
  <c r="G40" i="19"/>
  <c r="F38" i="21"/>
  <c r="E38" i="21"/>
  <c r="D38" i="21"/>
  <c r="G37" i="21"/>
  <c r="G36" i="21"/>
  <c r="G35" i="21"/>
  <c r="G34" i="21"/>
  <c r="C33" i="21"/>
  <c r="G32" i="21"/>
  <c r="G31" i="21"/>
  <c r="G30" i="21"/>
  <c r="F28" i="21"/>
  <c r="E28" i="21"/>
  <c r="D28" i="21"/>
  <c r="G27" i="21"/>
  <c r="G26" i="21"/>
  <c r="G25" i="21"/>
  <c r="C24" i="21"/>
  <c r="G23" i="21"/>
  <c r="G22" i="21"/>
  <c r="G21" i="21"/>
  <c r="F19" i="21"/>
  <c r="E19" i="21"/>
  <c r="D19" i="21"/>
  <c r="C19" i="21"/>
  <c r="G19" i="21"/>
  <c r="G18" i="21"/>
  <c r="F17" i="21"/>
  <c r="E17" i="21"/>
  <c r="D17" i="21"/>
  <c r="C17" i="21"/>
  <c r="G17" i="21"/>
  <c r="G16" i="21"/>
  <c r="F14" i="21"/>
  <c r="F40" i="21"/>
  <c r="E14" i="21"/>
  <c r="E40" i="21"/>
  <c r="D14" i="21"/>
  <c r="D40" i="21"/>
  <c r="G13" i="21"/>
  <c r="C12" i="21"/>
  <c r="G12" i="21"/>
  <c r="C11" i="21"/>
  <c r="G10" i="21"/>
  <c r="F38" i="38"/>
  <c r="E38" i="38"/>
  <c r="D38" i="38"/>
  <c r="C38" i="38"/>
  <c r="G38" i="38"/>
  <c r="G37" i="38"/>
  <c r="G36" i="38"/>
  <c r="G35" i="38"/>
  <c r="G34" i="38"/>
  <c r="G33" i="38"/>
  <c r="G32" i="38"/>
  <c r="G31" i="38"/>
  <c r="G30" i="38"/>
  <c r="F28" i="38"/>
  <c r="E28" i="38"/>
  <c r="D28" i="38"/>
  <c r="C28" i="38"/>
  <c r="G28" i="38"/>
  <c r="G27" i="38"/>
  <c r="G26" i="38"/>
  <c r="G25" i="38"/>
  <c r="G24" i="38"/>
  <c r="G23" i="38"/>
  <c r="G22" i="38"/>
  <c r="G21" i="38"/>
  <c r="F19" i="38"/>
  <c r="E19" i="38"/>
  <c r="D19" i="38"/>
  <c r="C19" i="38"/>
  <c r="G19" i="38"/>
  <c r="G18" i="38"/>
  <c r="F17" i="38"/>
  <c r="E17" i="38"/>
  <c r="D17" i="38"/>
  <c r="C17" i="38"/>
  <c r="G17" i="38"/>
  <c r="G16" i="38"/>
  <c r="F14" i="38"/>
  <c r="F40" i="38"/>
  <c r="E14" i="38"/>
  <c r="E40" i="38"/>
  <c r="D14" i="38"/>
  <c r="D40" i="38"/>
  <c r="C14" i="38"/>
  <c r="G13" i="38"/>
  <c r="G12" i="38"/>
  <c r="G11" i="38"/>
  <c r="G10" i="38"/>
  <c r="C14" i="21"/>
  <c r="G11" i="21"/>
  <c r="C28" i="21"/>
  <c r="G28" i="21"/>
  <c r="G24" i="21"/>
  <c r="C38" i="21"/>
  <c r="G38" i="21"/>
  <c r="G33" i="21"/>
  <c r="C40" i="38"/>
  <c r="G46" i="38"/>
  <c r="G48" i="38"/>
  <c r="G14" i="38"/>
  <c r="G40" i="38"/>
  <c r="F38" i="15"/>
  <c r="E38" i="15"/>
  <c r="D38" i="15"/>
  <c r="G37" i="15"/>
  <c r="G36" i="15"/>
  <c r="G35" i="15"/>
  <c r="G34" i="15"/>
  <c r="C33" i="15"/>
  <c r="G32" i="15"/>
  <c r="G31" i="15"/>
  <c r="G30" i="15"/>
  <c r="F28" i="15"/>
  <c r="E28" i="15"/>
  <c r="D28" i="15"/>
  <c r="C28" i="15"/>
  <c r="G28" i="15"/>
  <c r="G27" i="15"/>
  <c r="G26" i="15"/>
  <c r="G25" i="15"/>
  <c r="G24" i="15"/>
  <c r="G23" i="15"/>
  <c r="G22" i="15"/>
  <c r="G21" i="15"/>
  <c r="F19" i="15"/>
  <c r="E19" i="15"/>
  <c r="D19" i="15"/>
  <c r="C19" i="15"/>
  <c r="G19" i="15"/>
  <c r="G18" i="15"/>
  <c r="F17" i="15"/>
  <c r="E17" i="15"/>
  <c r="D17" i="15"/>
  <c r="C17" i="15"/>
  <c r="G17" i="15"/>
  <c r="G16" i="15"/>
  <c r="F14" i="15"/>
  <c r="F40" i="15"/>
  <c r="E14" i="15"/>
  <c r="E40" i="15"/>
  <c r="G13" i="15"/>
  <c r="G12" i="15"/>
  <c r="D11" i="15"/>
  <c r="D14" i="15"/>
  <c r="D40" i="15"/>
  <c r="C11" i="15"/>
  <c r="G11" i="15"/>
  <c r="C10" i="15"/>
  <c r="C40" i="21"/>
  <c r="G48" i="21"/>
  <c r="G14" i="21"/>
  <c r="G40" i="21"/>
  <c r="C14" i="15"/>
  <c r="G10" i="15"/>
  <c r="C38" i="15"/>
  <c r="G38" i="15"/>
  <c r="G33" i="15"/>
  <c r="C40" i="15"/>
  <c r="G48" i="15"/>
  <c r="G14" i="15"/>
  <c r="G40" i="15"/>
  <c r="F38" i="25"/>
  <c r="E38" i="25"/>
  <c r="D38" i="25"/>
  <c r="C38" i="25"/>
  <c r="G38" i="25"/>
  <c r="G37" i="25"/>
  <c r="G36" i="25"/>
  <c r="G35" i="25"/>
  <c r="G34" i="25"/>
  <c r="G33" i="25"/>
  <c r="G32" i="25"/>
  <c r="G31" i="25"/>
  <c r="G30" i="25"/>
  <c r="F28" i="25"/>
  <c r="E28" i="25"/>
  <c r="D28" i="25"/>
  <c r="C28" i="25"/>
  <c r="G28" i="25"/>
  <c r="G27" i="25"/>
  <c r="G26" i="25"/>
  <c r="G25" i="25"/>
  <c r="G24" i="25"/>
  <c r="G23" i="25"/>
  <c r="G22" i="25"/>
  <c r="G21" i="25"/>
  <c r="F19" i="25"/>
  <c r="E19" i="25"/>
  <c r="D19" i="25"/>
  <c r="C19" i="25"/>
  <c r="G19" i="25"/>
  <c r="G18" i="25"/>
  <c r="F17" i="25"/>
  <c r="E17" i="25"/>
  <c r="D17" i="25"/>
  <c r="C17" i="25"/>
  <c r="G17" i="25"/>
  <c r="G16" i="25"/>
  <c r="F14" i="25"/>
  <c r="F40" i="25"/>
  <c r="E14" i="25"/>
  <c r="E40" i="25"/>
  <c r="D14" i="25"/>
  <c r="D40" i="25"/>
  <c r="C14" i="25"/>
  <c r="G13" i="25"/>
  <c r="G12" i="25"/>
  <c r="G11" i="25"/>
  <c r="G10" i="25"/>
  <c r="F38" i="23"/>
  <c r="E38" i="23"/>
  <c r="D38" i="23"/>
  <c r="C38" i="23"/>
  <c r="G38" i="23"/>
  <c r="G37" i="23"/>
  <c r="G36" i="23"/>
  <c r="G35" i="23"/>
  <c r="G34" i="23"/>
  <c r="G33" i="23"/>
  <c r="G32" i="23"/>
  <c r="G31" i="23"/>
  <c r="G30" i="23"/>
  <c r="F28" i="23"/>
  <c r="E28" i="23"/>
  <c r="D28" i="23"/>
  <c r="C28" i="23"/>
  <c r="G28" i="23"/>
  <c r="G27" i="23"/>
  <c r="G26" i="23"/>
  <c r="G25" i="23"/>
  <c r="G24" i="23"/>
  <c r="G23" i="23"/>
  <c r="G22" i="23"/>
  <c r="G21" i="23"/>
  <c r="F19" i="23"/>
  <c r="E19" i="23"/>
  <c r="D19" i="23"/>
  <c r="C19" i="23"/>
  <c r="G19" i="23"/>
  <c r="G18" i="23"/>
  <c r="F17" i="23"/>
  <c r="E17" i="23"/>
  <c r="D17" i="23"/>
  <c r="C17" i="23"/>
  <c r="G17" i="23"/>
  <c r="G16" i="23"/>
  <c r="F14" i="23"/>
  <c r="F40" i="23"/>
  <c r="E14" i="23"/>
  <c r="E40" i="23"/>
  <c r="D14" i="23"/>
  <c r="D40" i="23"/>
  <c r="C14" i="23"/>
  <c r="G13" i="23"/>
  <c r="G12" i="23"/>
  <c r="G11" i="23"/>
  <c r="G10" i="23"/>
  <c r="G10" i="35"/>
  <c r="G11" i="35"/>
  <c r="G12" i="35"/>
  <c r="G13" i="35"/>
  <c r="C14" i="35"/>
  <c r="D14" i="35"/>
  <c r="E14" i="35"/>
  <c r="F14" i="35"/>
  <c r="G14" i="35"/>
  <c r="G16" i="35"/>
  <c r="C17" i="35"/>
  <c r="D17" i="35"/>
  <c r="E17" i="35"/>
  <c r="F17" i="35"/>
  <c r="G17" i="35"/>
  <c r="G18" i="35"/>
  <c r="C19" i="35"/>
  <c r="D19" i="35"/>
  <c r="E19" i="35"/>
  <c r="F19" i="35"/>
  <c r="G19" i="35"/>
  <c r="G21" i="35"/>
  <c r="G22" i="35"/>
  <c r="G23" i="35"/>
  <c r="G24" i="35"/>
  <c r="G25" i="35"/>
  <c r="G26" i="35"/>
  <c r="G27" i="35"/>
  <c r="C28" i="35"/>
  <c r="D28" i="35"/>
  <c r="E28" i="35"/>
  <c r="F28" i="35"/>
  <c r="G28" i="35"/>
  <c r="G30" i="35"/>
  <c r="G31" i="35"/>
  <c r="G32" i="35"/>
  <c r="G33" i="35"/>
  <c r="G34" i="35"/>
  <c r="G35" i="35"/>
  <c r="G36" i="35"/>
  <c r="G37" i="35"/>
  <c r="C38" i="35"/>
  <c r="D38" i="35"/>
  <c r="E38" i="35"/>
  <c r="F38" i="35"/>
  <c r="G38" i="35"/>
  <c r="C40" i="35"/>
  <c r="D40" i="35"/>
  <c r="E40" i="35"/>
  <c r="F40" i="35"/>
  <c r="G40" i="35"/>
  <c r="G48" i="35"/>
  <c r="C40" i="25"/>
  <c r="G48" i="25"/>
  <c r="G14" i="25"/>
  <c r="G40" i="25"/>
  <c r="C40" i="23"/>
  <c r="G48" i="23"/>
  <c r="G14" i="23"/>
  <c r="G40" i="23"/>
  <c r="F38" i="22"/>
  <c r="E38" i="22"/>
  <c r="D38" i="22"/>
  <c r="C38" i="22"/>
  <c r="G38" i="22"/>
  <c r="G37" i="22"/>
  <c r="G36" i="22"/>
  <c r="G35" i="22"/>
  <c r="G34" i="22"/>
  <c r="G33" i="22"/>
  <c r="G32" i="22"/>
  <c r="G31" i="22"/>
  <c r="G30" i="22"/>
  <c r="F28" i="22"/>
  <c r="E28" i="22"/>
  <c r="D28" i="22"/>
  <c r="C28" i="22"/>
  <c r="G28" i="22"/>
  <c r="G27" i="22"/>
  <c r="G26" i="22"/>
  <c r="G25" i="22"/>
  <c r="G24" i="22"/>
  <c r="G23" i="22"/>
  <c r="G22" i="22"/>
  <c r="G21" i="22"/>
  <c r="F19" i="22"/>
  <c r="E19" i="22"/>
  <c r="D19" i="22"/>
  <c r="C19" i="22"/>
  <c r="G19" i="22"/>
  <c r="G18" i="22"/>
  <c r="F17" i="22"/>
  <c r="E17" i="22"/>
  <c r="D17" i="22"/>
  <c r="C17" i="22"/>
  <c r="G17" i="22"/>
  <c r="G16" i="22"/>
  <c r="F14" i="22"/>
  <c r="F40" i="22"/>
  <c r="E14" i="22"/>
  <c r="E40" i="22"/>
  <c r="D14" i="22"/>
  <c r="D40" i="22"/>
  <c r="C14" i="22"/>
  <c r="G13" i="22"/>
  <c r="G12" i="22"/>
  <c r="G11" i="22"/>
  <c r="G10" i="22"/>
  <c r="C40" i="22"/>
  <c r="G48" i="22"/>
  <c r="G14" i="22"/>
  <c r="G40" i="22"/>
  <c r="F38" i="26"/>
  <c r="E38" i="26"/>
  <c r="D38" i="26"/>
  <c r="C38" i="26"/>
  <c r="G38" i="26"/>
  <c r="G37" i="26"/>
  <c r="G36" i="26"/>
  <c r="G35" i="26"/>
  <c r="G34" i="26"/>
  <c r="G33" i="26"/>
  <c r="G32" i="26"/>
  <c r="G31" i="26"/>
  <c r="G30" i="26"/>
  <c r="F28" i="26"/>
  <c r="E28" i="26"/>
  <c r="D28" i="26"/>
  <c r="C28" i="26"/>
  <c r="G28" i="26"/>
  <c r="G27" i="26"/>
  <c r="G26" i="26"/>
  <c r="G25" i="26"/>
  <c r="G24" i="26"/>
  <c r="G23" i="26"/>
  <c r="G22" i="26"/>
  <c r="G21" i="26"/>
  <c r="F19" i="26"/>
  <c r="E19" i="26"/>
  <c r="D19" i="26"/>
  <c r="C19" i="26"/>
  <c r="G19" i="26"/>
  <c r="G18" i="26"/>
  <c r="F17" i="26"/>
  <c r="E17" i="26"/>
  <c r="D17" i="26"/>
  <c r="C17" i="26"/>
  <c r="G17" i="26"/>
  <c r="G16" i="26"/>
  <c r="F14" i="26"/>
  <c r="F40" i="26"/>
  <c r="E14" i="26"/>
  <c r="E40" i="26"/>
  <c r="D14" i="26"/>
  <c r="D40" i="26"/>
  <c r="C14" i="26"/>
  <c r="G13" i="26"/>
  <c r="G12" i="26"/>
  <c r="G11" i="26"/>
  <c r="G10" i="26"/>
  <c r="C40" i="26"/>
  <c r="G48" i="26"/>
  <c r="G14" i="26"/>
  <c r="G40" i="26"/>
  <c r="F38" i="6"/>
  <c r="E38" i="6"/>
  <c r="D38" i="6"/>
  <c r="C38" i="6"/>
  <c r="G38" i="6"/>
  <c r="G37" i="6"/>
  <c r="G36" i="6"/>
  <c r="G35" i="6"/>
  <c r="G34" i="6"/>
  <c r="G33" i="6"/>
  <c r="G32" i="6"/>
  <c r="G31" i="6"/>
  <c r="G30" i="6"/>
  <c r="F28" i="6"/>
  <c r="E28" i="6"/>
  <c r="D28" i="6"/>
  <c r="C28" i="6"/>
  <c r="G28" i="6"/>
  <c r="G27" i="6"/>
  <c r="G26" i="6"/>
  <c r="G25" i="6"/>
  <c r="G24" i="6"/>
  <c r="G23" i="6"/>
  <c r="G22" i="6"/>
  <c r="G21" i="6"/>
  <c r="F19" i="6"/>
  <c r="E19" i="6"/>
  <c r="D19" i="6"/>
  <c r="C19" i="6"/>
  <c r="G19" i="6"/>
  <c r="G18" i="6"/>
  <c r="F17" i="6"/>
  <c r="E17" i="6"/>
  <c r="D17" i="6"/>
  <c r="C17" i="6"/>
  <c r="G17" i="6"/>
  <c r="G16" i="6"/>
  <c r="F14" i="6"/>
  <c r="F40" i="6"/>
  <c r="E14" i="6"/>
  <c r="E40" i="6"/>
  <c r="D14" i="6"/>
  <c r="D40" i="6"/>
  <c r="C14" i="6"/>
  <c r="G13" i="6"/>
  <c r="G12" i="6"/>
  <c r="G11" i="6"/>
  <c r="G10" i="6"/>
  <c r="C40" i="6"/>
  <c r="G48" i="6"/>
  <c r="G14" i="6"/>
  <c r="G40" i="6"/>
  <c r="F38" i="36"/>
  <c r="E38" i="36"/>
  <c r="D38" i="36"/>
  <c r="C38" i="36"/>
  <c r="G38" i="36"/>
  <c r="G37" i="36"/>
  <c r="G36" i="36"/>
  <c r="G35" i="36"/>
  <c r="G34" i="36"/>
  <c r="G33" i="36"/>
  <c r="G32" i="36"/>
  <c r="G31" i="36"/>
  <c r="G30" i="36"/>
  <c r="F28" i="36"/>
  <c r="E28" i="36"/>
  <c r="D28" i="36"/>
  <c r="C28" i="36"/>
  <c r="G28" i="36"/>
  <c r="G27" i="36"/>
  <c r="G26" i="36"/>
  <c r="G25" i="36"/>
  <c r="G24" i="36"/>
  <c r="G23" i="36"/>
  <c r="G22" i="36"/>
  <c r="G21" i="36"/>
  <c r="F19" i="36"/>
  <c r="E19" i="36"/>
  <c r="D19" i="36"/>
  <c r="C19" i="36"/>
  <c r="G19" i="36"/>
  <c r="G18" i="36"/>
  <c r="F17" i="36"/>
  <c r="E17" i="36"/>
  <c r="D17" i="36"/>
  <c r="C17" i="36"/>
  <c r="G17" i="36"/>
  <c r="G16" i="36"/>
  <c r="F14" i="36"/>
  <c r="F40" i="36"/>
  <c r="E14" i="36"/>
  <c r="E40" i="36"/>
  <c r="D14" i="36"/>
  <c r="D40" i="36"/>
  <c r="G13" i="36"/>
  <c r="G12" i="36"/>
  <c r="C11" i="36"/>
  <c r="G10" i="36"/>
  <c r="F38" i="18"/>
  <c r="E38" i="18"/>
  <c r="D38" i="18"/>
  <c r="C37" i="18"/>
  <c r="G37" i="18"/>
  <c r="G36" i="18"/>
  <c r="G35" i="18"/>
  <c r="G34" i="18"/>
  <c r="C33" i="18"/>
  <c r="G32" i="18"/>
  <c r="G31" i="18"/>
  <c r="G30" i="18"/>
  <c r="F28" i="18"/>
  <c r="E28" i="18"/>
  <c r="D28" i="18"/>
  <c r="G27" i="18"/>
  <c r="C26" i="18"/>
  <c r="G26" i="18"/>
  <c r="G25" i="18"/>
  <c r="G24" i="18"/>
  <c r="G23" i="18"/>
  <c r="G22" i="18"/>
  <c r="C21" i="18"/>
  <c r="F19" i="18"/>
  <c r="E19" i="18"/>
  <c r="D19" i="18"/>
  <c r="C18" i="18"/>
  <c r="F17" i="18"/>
  <c r="E17" i="18"/>
  <c r="D17" i="18"/>
  <c r="C17" i="18"/>
  <c r="G17" i="18"/>
  <c r="G16" i="18"/>
  <c r="F14" i="18"/>
  <c r="F40" i="18"/>
  <c r="E14" i="18"/>
  <c r="E40" i="18"/>
  <c r="D14" i="18"/>
  <c r="D40" i="18"/>
  <c r="C14" i="18"/>
  <c r="G13" i="18"/>
  <c r="G12" i="18"/>
  <c r="G11" i="18"/>
  <c r="G10" i="18"/>
  <c r="C14" i="36"/>
  <c r="G11" i="36"/>
  <c r="G14" i="18"/>
  <c r="C19" i="18"/>
  <c r="G18" i="18"/>
  <c r="C28" i="18"/>
  <c r="G28" i="18"/>
  <c r="G21" i="18"/>
  <c r="C38" i="18"/>
  <c r="G38" i="18"/>
  <c r="G33" i="18"/>
  <c r="F38" i="33"/>
  <c r="E38" i="33"/>
  <c r="D38" i="33"/>
  <c r="G37" i="33"/>
  <c r="G36" i="33"/>
  <c r="G35" i="33"/>
  <c r="G34" i="33"/>
  <c r="C33" i="33"/>
  <c r="G32" i="33"/>
  <c r="G31" i="33"/>
  <c r="G30" i="33"/>
  <c r="F28" i="33"/>
  <c r="E28" i="33"/>
  <c r="D28" i="33"/>
  <c r="C28" i="33"/>
  <c r="G28" i="33"/>
  <c r="G27" i="33"/>
  <c r="G26" i="33"/>
  <c r="G25" i="33"/>
  <c r="G24" i="33"/>
  <c r="G23" i="33"/>
  <c r="G22" i="33"/>
  <c r="G21" i="33"/>
  <c r="F19" i="33"/>
  <c r="E19" i="33"/>
  <c r="D19" i="33"/>
  <c r="C18" i="33"/>
  <c r="F17" i="33"/>
  <c r="E17" i="33"/>
  <c r="D17" i="33"/>
  <c r="C17" i="33"/>
  <c r="G17" i="33"/>
  <c r="G16" i="33"/>
  <c r="F14" i="33"/>
  <c r="F40" i="33"/>
  <c r="E14" i="33"/>
  <c r="E40" i="33"/>
  <c r="D14" i="33"/>
  <c r="D40" i="33"/>
  <c r="G13" i="33"/>
  <c r="G12" i="33"/>
  <c r="C11" i="33"/>
  <c r="G10" i="33"/>
  <c r="C40" i="36"/>
  <c r="G48" i="36"/>
  <c r="G14" i="36"/>
  <c r="G40" i="36"/>
  <c r="G19" i="18"/>
  <c r="C40" i="18"/>
  <c r="G48" i="18"/>
  <c r="G40" i="18"/>
  <c r="C14" i="33"/>
  <c r="G11" i="33"/>
  <c r="C19" i="33"/>
  <c r="G19" i="33"/>
  <c r="G18" i="33"/>
  <c r="C38" i="33"/>
  <c r="G38" i="33"/>
  <c r="G33" i="33"/>
  <c r="F38" i="1"/>
  <c r="E38" i="1"/>
  <c r="D38" i="1"/>
  <c r="C38" i="1"/>
  <c r="G38" i="1"/>
  <c r="G37" i="1"/>
  <c r="G36" i="1"/>
  <c r="G35" i="1"/>
  <c r="G34" i="1"/>
  <c r="G33" i="1"/>
  <c r="G32" i="1"/>
  <c r="G31" i="1"/>
  <c r="G30" i="1"/>
  <c r="F28" i="1"/>
  <c r="E28" i="1"/>
  <c r="D28" i="1"/>
  <c r="C28" i="1"/>
  <c r="G28" i="1"/>
  <c r="G27" i="1"/>
  <c r="G26" i="1"/>
  <c r="G25" i="1"/>
  <c r="G24" i="1"/>
  <c r="G23" i="1"/>
  <c r="G22" i="1"/>
  <c r="G21" i="1"/>
  <c r="F19" i="1"/>
  <c r="E19" i="1"/>
  <c r="D19" i="1"/>
  <c r="C19" i="1"/>
  <c r="G19" i="1"/>
  <c r="G18" i="1"/>
  <c r="F17" i="1"/>
  <c r="E17" i="1"/>
  <c r="D17" i="1"/>
  <c r="C17" i="1"/>
  <c r="G17" i="1"/>
  <c r="G16" i="1"/>
  <c r="F14" i="1"/>
  <c r="F40" i="1"/>
  <c r="E14" i="1"/>
  <c r="E40" i="1"/>
  <c r="D14" i="1"/>
  <c r="D40" i="1"/>
  <c r="C14" i="1"/>
  <c r="G13" i="1"/>
  <c r="G12" i="1"/>
  <c r="G11" i="1"/>
  <c r="G10" i="1"/>
  <c r="C40" i="33"/>
  <c r="G48" i="33"/>
  <c r="G14" i="33"/>
  <c r="G40" i="33"/>
  <c r="C40" i="1"/>
  <c r="G48" i="1"/>
  <c r="G14" i="1"/>
  <c r="G40" i="1"/>
  <c r="F38" i="24"/>
  <c r="E38" i="24"/>
  <c r="D38" i="24"/>
  <c r="C38" i="24"/>
  <c r="G38" i="24"/>
  <c r="G37" i="24"/>
  <c r="G36" i="24"/>
  <c r="G35" i="24"/>
  <c r="G34" i="24"/>
  <c r="G33" i="24"/>
  <c r="G32" i="24"/>
  <c r="G31" i="24"/>
  <c r="G30" i="24"/>
  <c r="F28" i="24"/>
  <c r="E28" i="24"/>
  <c r="D28" i="24"/>
  <c r="C28" i="24"/>
  <c r="G28" i="24"/>
  <c r="G27" i="24"/>
  <c r="G26" i="24"/>
  <c r="G25" i="24"/>
  <c r="G24" i="24"/>
  <c r="G23" i="24"/>
  <c r="G22" i="24"/>
  <c r="G21" i="24"/>
  <c r="F19" i="24"/>
  <c r="E19" i="24"/>
  <c r="D19" i="24"/>
  <c r="C19" i="24"/>
  <c r="G19" i="24"/>
  <c r="G18" i="24"/>
  <c r="F17" i="24"/>
  <c r="E17" i="24"/>
  <c r="D17" i="24"/>
  <c r="C17" i="24"/>
  <c r="G17" i="24"/>
  <c r="G16" i="24"/>
  <c r="F14" i="24"/>
  <c r="F40" i="24"/>
  <c r="E14" i="24"/>
  <c r="E40" i="24"/>
  <c r="D14" i="24"/>
  <c r="D40" i="24"/>
  <c r="C14" i="24"/>
  <c r="G13" i="24"/>
  <c r="G12" i="24"/>
  <c r="G11" i="24"/>
  <c r="G10" i="24"/>
  <c r="C40" i="24"/>
  <c r="G48" i="24"/>
  <c r="G14" i="24"/>
  <c r="G40" i="24"/>
  <c r="F38" i="32"/>
  <c r="E38" i="32"/>
  <c r="D38" i="32"/>
  <c r="C38" i="32"/>
  <c r="G38" i="32"/>
  <c r="G37" i="32"/>
  <c r="G36" i="32"/>
  <c r="G35" i="32"/>
  <c r="G34" i="32"/>
  <c r="G33" i="32"/>
  <c r="G32" i="32"/>
  <c r="G31" i="32"/>
  <c r="G30" i="32"/>
  <c r="F28" i="32"/>
  <c r="E28" i="32"/>
  <c r="D28" i="32"/>
  <c r="C28" i="32"/>
  <c r="G28" i="32"/>
  <c r="G27" i="32"/>
  <c r="G26" i="32"/>
  <c r="G25" i="32"/>
  <c r="G24" i="32"/>
  <c r="G23" i="32"/>
  <c r="G22" i="32"/>
  <c r="G21" i="32"/>
  <c r="F19" i="32"/>
  <c r="E19" i="32"/>
  <c r="D19" i="32"/>
  <c r="C19" i="32"/>
  <c r="G19" i="32"/>
  <c r="G18" i="32"/>
  <c r="F17" i="32"/>
  <c r="E17" i="32"/>
  <c r="D17" i="32"/>
  <c r="C17" i="32"/>
  <c r="G17" i="32"/>
  <c r="G16" i="32"/>
  <c r="F14" i="32"/>
  <c r="F40" i="32"/>
  <c r="E14" i="32"/>
  <c r="E40" i="32"/>
  <c r="D14" i="32"/>
  <c r="D40" i="32"/>
  <c r="C14" i="32"/>
  <c r="G13" i="32"/>
  <c r="G12" i="32"/>
  <c r="G11" i="32"/>
  <c r="G10" i="32"/>
  <c r="C40" i="32"/>
  <c r="G48" i="32"/>
  <c r="G14" i="32"/>
  <c r="G40" i="32"/>
  <c r="F38" i="34"/>
  <c r="E38" i="34"/>
  <c r="D38" i="34"/>
  <c r="C38" i="34"/>
  <c r="G38" i="34"/>
  <c r="G37" i="34"/>
  <c r="G36" i="34"/>
  <c r="G35" i="34"/>
  <c r="G34" i="34"/>
  <c r="G33" i="34"/>
  <c r="G32" i="34"/>
  <c r="G31" i="34"/>
  <c r="G30" i="34"/>
  <c r="F28" i="34"/>
  <c r="E28" i="34"/>
  <c r="D28" i="34"/>
  <c r="C28" i="34"/>
  <c r="G28" i="34"/>
  <c r="G27" i="34"/>
  <c r="G26" i="34"/>
  <c r="G25" i="34"/>
  <c r="G24" i="34"/>
  <c r="G23" i="34"/>
  <c r="G22" i="34"/>
  <c r="G21" i="34"/>
  <c r="F19" i="34"/>
  <c r="E19" i="34"/>
  <c r="D19" i="34"/>
  <c r="C19" i="34"/>
  <c r="G19" i="34"/>
  <c r="G18" i="34"/>
  <c r="F17" i="34"/>
  <c r="E17" i="34"/>
  <c r="D17" i="34"/>
  <c r="C17" i="34"/>
  <c r="G17" i="34"/>
  <c r="G16" i="34"/>
  <c r="F14" i="34"/>
  <c r="F40" i="34"/>
  <c r="E14" i="34"/>
  <c r="E40" i="34"/>
  <c r="D14" i="34"/>
  <c r="D40" i="34"/>
  <c r="C14" i="34"/>
  <c r="G13" i="34"/>
  <c r="G12" i="34"/>
  <c r="G11" i="34"/>
  <c r="G10" i="34"/>
  <c r="C40" i="34"/>
  <c r="G48" i="34"/>
  <c r="G14" i="34"/>
  <c r="G40" i="34"/>
  <c r="F38" i="16"/>
  <c r="E38" i="16"/>
  <c r="D38" i="16"/>
  <c r="C38" i="16"/>
  <c r="G38" i="16"/>
  <c r="G37" i="16"/>
  <c r="G36" i="16"/>
  <c r="G35" i="16"/>
  <c r="G34" i="16"/>
  <c r="G33" i="16"/>
  <c r="G32" i="16"/>
  <c r="G31" i="16"/>
  <c r="G30" i="16"/>
  <c r="F28" i="16"/>
  <c r="E28" i="16"/>
  <c r="D28" i="16"/>
  <c r="C28" i="16"/>
  <c r="G28" i="16"/>
  <c r="G27" i="16"/>
  <c r="G26" i="16"/>
  <c r="G25" i="16"/>
  <c r="G24" i="16"/>
  <c r="G23" i="16"/>
  <c r="G22" i="16"/>
  <c r="G21" i="16"/>
  <c r="F19" i="16"/>
  <c r="E19" i="16"/>
  <c r="D19" i="16"/>
  <c r="C19" i="16"/>
  <c r="G19" i="16"/>
  <c r="G18" i="16"/>
  <c r="F17" i="16"/>
  <c r="E17" i="16"/>
  <c r="D17" i="16"/>
  <c r="C17" i="16"/>
  <c r="G17" i="16"/>
  <c r="G16" i="16"/>
  <c r="F14" i="16"/>
  <c r="F40" i="16"/>
  <c r="E14" i="16"/>
  <c r="E40" i="16"/>
  <c r="D14" i="16"/>
  <c r="D40" i="16"/>
  <c r="C14" i="16"/>
  <c r="G13" i="16"/>
  <c r="G12" i="16"/>
  <c r="G11" i="16"/>
  <c r="G10" i="16"/>
  <c r="C40" i="16"/>
  <c r="G48" i="16"/>
  <c r="G14" i="16"/>
  <c r="G40" i="16"/>
  <c r="F38" i="29"/>
  <c r="E38" i="29"/>
  <c r="D38" i="29"/>
  <c r="C38" i="29"/>
  <c r="G38" i="29"/>
  <c r="G37" i="29"/>
  <c r="G36" i="29"/>
  <c r="G35" i="29"/>
  <c r="G34" i="29"/>
  <c r="G33" i="29"/>
  <c r="G32" i="29"/>
  <c r="G31" i="29"/>
  <c r="G30" i="29"/>
  <c r="F28" i="29"/>
  <c r="E28" i="29"/>
  <c r="D28" i="29"/>
  <c r="C28" i="29"/>
  <c r="G28" i="29"/>
  <c r="G27" i="29"/>
  <c r="G26" i="29"/>
  <c r="G25" i="29"/>
  <c r="G24" i="29"/>
  <c r="G23" i="29"/>
  <c r="G22" i="29"/>
  <c r="G21" i="29"/>
  <c r="F19" i="29"/>
  <c r="E19" i="29"/>
  <c r="D19" i="29"/>
  <c r="C19" i="29"/>
  <c r="G19" i="29"/>
  <c r="G18" i="29"/>
  <c r="F17" i="29"/>
  <c r="E17" i="29"/>
  <c r="D17" i="29"/>
  <c r="C17" i="29"/>
  <c r="G17" i="29"/>
  <c r="G16" i="29"/>
  <c r="F14" i="29"/>
  <c r="F40" i="29"/>
  <c r="E14" i="29"/>
  <c r="E40" i="29"/>
  <c r="D14" i="29"/>
  <c r="D40" i="29"/>
  <c r="C14" i="29"/>
  <c r="G13" i="29"/>
  <c r="G12" i="29"/>
  <c r="G11" i="29"/>
  <c r="G10" i="29"/>
  <c r="F38" i="31"/>
  <c r="E38" i="31"/>
  <c r="D38" i="31"/>
  <c r="C38" i="31"/>
  <c r="G38" i="31"/>
  <c r="G37" i="31"/>
  <c r="G36" i="31"/>
  <c r="G35" i="31"/>
  <c r="G34" i="31"/>
  <c r="G33" i="31"/>
  <c r="G32" i="31"/>
  <c r="G31" i="31"/>
  <c r="G30" i="31"/>
  <c r="F28" i="31"/>
  <c r="E28" i="31"/>
  <c r="D28" i="31"/>
  <c r="C28" i="31"/>
  <c r="G28" i="31"/>
  <c r="G27" i="31"/>
  <c r="G26" i="31"/>
  <c r="G25" i="31"/>
  <c r="G24" i="31"/>
  <c r="G23" i="31"/>
  <c r="G22" i="31"/>
  <c r="G21" i="31"/>
  <c r="F19" i="31"/>
  <c r="E19" i="31"/>
  <c r="D19" i="31"/>
  <c r="C19" i="31"/>
  <c r="G19" i="31"/>
  <c r="G18" i="31"/>
  <c r="F17" i="31"/>
  <c r="E17" i="31"/>
  <c r="D17" i="31"/>
  <c r="C17" i="31"/>
  <c r="G17" i="31"/>
  <c r="G16" i="31"/>
  <c r="F14" i="31"/>
  <c r="F40" i="31"/>
  <c r="E14" i="31"/>
  <c r="E40" i="31"/>
  <c r="D14" i="31"/>
  <c r="D40" i="31"/>
  <c r="C14" i="31"/>
  <c r="G13" i="31"/>
  <c r="G12" i="31"/>
  <c r="G11" i="31"/>
  <c r="G10" i="31"/>
  <c r="C40" i="29"/>
  <c r="G48" i="29"/>
  <c r="G14" i="29"/>
  <c r="G40" i="29"/>
  <c r="C40" i="31"/>
  <c r="G48" i="31"/>
  <c r="G14" i="31"/>
  <c r="G40" i="31"/>
  <c r="F38" i="5"/>
  <c r="E38" i="5"/>
  <c r="D38" i="5"/>
  <c r="C38" i="5"/>
  <c r="G38" i="5"/>
  <c r="G37" i="5"/>
  <c r="G36" i="5"/>
  <c r="G35" i="5"/>
  <c r="G34" i="5"/>
  <c r="G33" i="5"/>
  <c r="G32" i="5"/>
  <c r="G31" i="5"/>
  <c r="G30" i="5"/>
  <c r="F28" i="5"/>
  <c r="E28" i="5"/>
  <c r="D28" i="5"/>
  <c r="C28" i="5"/>
  <c r="G28" i="5"/>
  <c r="G27" i="5"/>
  <c r="G26" i="5"/>
  <c r="G25" i="5"/>
  <c r="G24" i="5"/>
  <c r="G23" i="5"/>
  <c r="G22" i="5"/>
  <c r="G21" i="5"/>
  <c r="F19" i="5"/>
  <c r="E19" i="5"/>
  <c r="D19" i="5"/>
  <c r="C19" i="5"/>
  <c r="G19" i="5"/>
  <c r="G18" i="5"/>
  <c r="F17" i="5"/>
  <c r="E17" i="5"/>
  <c r="D17" i="5"/>
  <c r="C17" i="5"/>
  <c r="G17" i="5"/>
  <c r="G16" i="5"/>
  <c r="F14" i="5"/>
  <c r="F40" i="5"/>
  <c r="E14" i="5"/>
  <c r="E40" i="5"/>
  <c r="D14" i="5"/>
  <c r="D40" i="5"/>
  <c r="C14" i="5"/>
  <c r="G13" i="5"/>
  <c r="G12" i="5"/>
  <c r="G11" i="5"/>
  <c r="G10" i="5"/>
  <c r="C40" i="5"/>
  <c r="G48" i="5"/>
  <c r="G14" i="5"/>
  <c r="G40" i="5"/>
  <c r="F38" i="28"/>
  <c r="E38" i="28"/>
  <c r="D38" i="28"/>
  <c r="C38" i="28"/>
  <c r="G38" i="28"/>
  <c r="G37" i="28"/>
  <c r="G36" i="28"/>
  <c r="G35" i="28"/>
  <c r="G34" i="28"/>
  <c r="G33" i="28"/>
  <c r="G32" i="28"/>
  <c r="G31" i="28"/>
  <c r="G30" i="28"/>
  <c r="F28" i="28"/>
  <c r="E28" i="28"/>
  <c r="D28" i="28"/>
  <c r="C28" i="28"/>
  <c r="G28" i="28"/>
  <c r="G27" i="28"/>
  <c r="G26" i="28"/>
  <c r="G25" i="28"/>
  <c r="G24" i="28"/>
  <c r="G23" i="28"/>
  <c r="G22" i="28"/>
  <c r="G21" i="28"/>
  <c r="F19" i="28"/>
  <c r="E19" i="28"/>
  <c r="D19" i="28"/>
  <c r="C18" i="28"/>
  <c r="F17" i="28"/>
  <c r="E17" i="28"/>
  <c r="D17" i="28"/>
  <c r="C17" i="28"/>
  <c r="G17" i="28"/>
  <c r="G16" i="28"/>
  <c r="F14" i="28"/>
  <c r="F40" i="28"/>
  <c r="E14" i="28"/>
  <c r="E40" i="28"/>
  <c r="D14" i="28"/>
  <c r="D40" i="28"/>
  <c r="G13" i="28"/>
  <c r="G12" i="28"/>
  <c r="C11" i="28"/>
  <c r="G10" i="28"/>
  <c r="C14" i="28"/>
  <c r="G11" i="28"/>
  <c r="C19" i="28"/>
  <c r="G19" i="28"/>
  <c r="G18" i="28"/>
  <c r="D10" i="8"/>
  <c r="E10" i="8"/>
  <c r="F10" i="8"/>
  <c r="D11" i="8"/>
  <c r="E11" i="8"/>
  <c r="F11" i="8"/>
  <c r="E12" i="8"/>
  <c r="F12" i="8"/>
  <c r="C13" i="8"/>
  <c r="D13" i="8"/>
  <c r="E13" i="8"/>
  <c r="F13" i="8"/>
  <c r="G13" i="8"/>
  <c r="E14" i="8"/>
  <c r="F14" i="8"/>
  <c r="C16" i="8"/>
  <c r="D16" i="8"/>
  <c r="E16" i="8"/>
  <c r="F16" i="8"/>
  <c r="G16" i="8"/>
  <c r="C17" i="8"/>
  <c r="D17" i="8"/>
  <c r="E17" i="8"/>
  <c r="F17" i="8"/>
  <c r="G17" i="8"/>
  <c r="I17" i="8"/>
  <c r="J17" i="8"/>
  <c r="E18" i="8"/>
  <c r="F18" i="8"/>
  <c r="E19" i="8"/>
  <c r="F19" i="8"/>
  <c r="E21" i="8"/>
  <c r="F21" i="8"/>
  <c r="E22" i="8"/>
  <c r="F22" i="8"/>
  <c r="C23" i="8"/>
  <c r="D23" i="8"/>
  <c r="E23" i="8"/>
  <c r="F23" i="8"/>
  <c r="G23" i="8"/>
  <c r="C24" i="8"/>
  <c r="E24" i="8"/>
  <c r="F24" i="8"/>
  <c r="D25" i="8"/>
  <c r="E25" i="8"/>
  <c r="F25" i="8"/>
  <c r="C26" i="8"/>
  <c r="D26" i="8"/>
  <c r="E26" i="8"/>
  <c r="F26" i="8"/>
  <c r="G26" i="8"/>
  <c r="C27" i="8"/>
  <c r="D27" i="8"/>
  <c r="E27" i="8"/>
  <c r="F27" i="8"/>
  <c r="G27" i="8"/>
  <c r="E28" i="8"/>
  <c r="F28" i="8"/>
  <c r="C30" i="8"/>
  <c r="D30" i="8"/>
  <c r="E30" i="8"/>
  <c r="F30" i="8"/>
  <c r="G30" i="8"/>
  <c r="C31" i="8"/>
  <c r="D31" i="8"/>
  <c r="E31" i="8"/>
  <c r="F31" i="8"/>
  <c r="G31" i="8"/>
  <c r="C32" i="8"/>
  <c r="D32" i="8"/>
  <c r="E32" i="8"/>
  <c r="F32" i="8"/>
  <c r="G32" i="8"/>
  <c r="E33" i="8"/>
  <c r="F33" i="8"/>
  <c r="C34" i="8"/>
  <c r="D34" i="8"/>
  <c r="E34" i="8"/>
  <c r="F34" i="8"/>
  <c r="G34" i="8"/>
  <c r="D35" i="8"/>
  <c r="E35" i="8"/>
  <c r="F35" i="8"/>
  <c r="C36" i="8"/>
  <c r="D36" i="8"/>
  <c r="E36" i="8"/>
  <c r="F36" i="8"/>
  <c r="G36" i="8"/>
  <c r="E37" i="8"/>
  <c r="F37" i="8"/>
  <c r="E38" i="8"/>
  <c r="F38" i="8"/>
  <c r="E40" i="8"/>
  <c r="F40" i="8"/>
  <c r="F38" i="7"/>
  <c r="E38" i="7"/>
  <c r="D38" i="7"/>
  <c r="C38" i="7"/>
  <c r="G38" i="7"/>
  <c r="G37" i="7"/>
  <c r="G36" i="7"/>
  <c r="G35" i="7"/>
  <c r="G34" i="7"/>
  <c r="G33" i="7"/>
  <c r="G32" i="7"/>
  <c r="G31" i="7"/>
  <c r="G30" i="7"/>
  <c r="F28" i="7"/>
  <c r="E28" i="7"/>
  <c r="D28" i="7"/>
  <c r="C28" i="7"/>
  <c r="G28" i="7"/>
  <c r="G27" i="7"/>
  <c r="G26" i="7"/>
  <c r="G25" i="7"/>
  <c r="G24" i="7"/>
  <c r="G23" i="7"/>
  <c r="G22" i="7"/>
  <c r="G21" i="7"/>
  <c r="F19" i="7"/>
  <c r="E19" i="7"/>
  <c r="D18" i="7"/>
  <c r="D18" i="8"/>
  <c r="D19" i="8"/>
  <c r="D19" i="7"/>
  <c r="C18" i="7"/>
  <c r="F17" i="7"/>
  <c r="E17" i="7"/>
  <c r="D17" i="7"/>
  <c r="C17" i="7"/>
  <c r="G17" i="7"/>
  <c r="G16" i="7"/>
  <c r="F14" i="7"/>
  <c r="F40" i="7"/>
  <c r="E14" i="7"/>
  <c r="E40" i="7"/>
  <c r="D14" i="7"/>
  <c r="D40" i="7"/>
  <c r="G13" i="7"/>
  <c r="C12" i="7"/>
  <c r="G12" i="7"/>
  <c r="C11" i="7"/>
  <c r="G11" i="7"/>
  <c r="C10" i="7"/>
  <c r="C14" i="7"/>
  <c r="G10" i="7"/>
  <c r="C19" i="7"/>
  <c r="G19" i="7"/>
  <c r="G18" i="7"/>
  <c r="F38" i="37"/>
  <c r="E38" i="37"/>
  <c r="D38" i="37"/>
  <c r="C38" i="37"/>
  <c r="G38" i="37"/>
  <c r="G37" i="37"/>
  <c r="G36" i="37"/>
  <c r="G35" i="37"/>
  <c r="G34" i="37"/>
  <c r="G33" i="37"/>
  <c r="G32" i="37"/>
  <c r="G31" i="37"/>
  <c r="G30" i="37"/>
  <c r="F28" i="37"/>
  <c r="E28" i="37"/>
  <c r="D28" i="37"/>
  <c r="G27" i="37"/>
  <c r="G26" i="37"/>
  <c r="C25" i="37"/>
  <c r="G24" i="37"/>
  <c r="G23" i="37"/>
  <c r="G22" i="37"/>
  <c r="G21" i="37"/>
  <c r="F19" i="37"/>
  <c r="E19" i="37"/>
  <c r="D19" i="37"/>
  <c r="C19" i="37"/>
  <c r="G19" i="37"/>
  <c r="G18" i="37"/>
  <c r="F17" i="37"/>
  <c r="E17" i="37"/>
  <c r="D17" i="37"/>
  <c r="C17" i="37"/>
  <c r="G17" i="37"/>
  <c r="G16" i="37"/>
  <c r="F14" i="37"/>
  <c r="F40" i="37"/>
  <c r="E14" i="37"/>
  <c r="E40" i="37"/>
  <c r="D14" i="37"/>
  <c r="D40" i="37"/>
  <c r="G13" i="37"/>
  <c r="C12" i="37"/>
  <c r="G11" i="37"/>
  <c r="G10" i="37"/>
  <c r="C40" i="7"/>
  <c r="G48" i="7"/>
  <c r="G14" i="7"/>
  <c r="G40" i="7"/>
  <c r="C14" i="37"/>
  <c r="G12" i="37"/>
  <c r="C28" i="37"/>
  <c r="G28" i="37"/>
  <c r="G25" i="37"/>
  <c r="F38" i="17"/>
  <c r="E38" i="17"/>
  <c r="D38" i="17"/>
  <c r="C38" i="17"/>
  <c r="G38" i="17"/>
  <c r="G37" i="17"/>
  <c r="G36" i="17"/>
  <c r="G35" i="17"/>
  <c r="G34" i="17"/>
  <c r="G33" i="17"/>
  <c r="G32" i="17"/>
  <c r="G31" i="17"/>
  <c r="G30" i="17"/>
  <c r="F28" i="17"/>
  <c r="E28" i="17"/>
  <c r="D28" i="17"/>
  <c r="G27" i="17"/>
  <c r="G26" i="17"/>
  <c r="G25" i="17"/>
  <c r="G24" i="17"/>
  <c r="G23" i="17"/>
  <c r="C22" i="17"/>
  <c r="C22" i="8"/>
  <c r="G22" i="17"/>
  <c r="C21" i="17"/>
  <c r="F19" i="17"/>
  <c r="E19" i="17"/>
  <c r="D19" i="17"/>
  <c r="C19" i="17"/>
  <c r="G19" i="17"/>
  <c r="G18" i="17"/>
  <c r="F17" i="17"/>
  <c r="E17" i="17"/>
  <c r="D17" i="17"/>
  <c r="C17" i="17"/>
  <c r="G17" i="17"/>
  <c r="G16" i="17"/>
  <c r="F14" i="17"/>
  <c r="F40" i="17"/>
  <c r="E14" i="17"/>
  <c r="E40" i="17"/>
  <c r="D14" i="17"/>
  <c r="D40" i="17"/>
  <c r="G13" i="17"/>
  <c r="G12" i="17"/>
  <c r="C11" i="17"/>
  <c r="C40" i="37"/>
  <c r="G48" i="37"/>
  <c r="G14" i="37"/>
  <c r="G40" i="37"/>
  <c r="C14" i="17"/>
  <c r="G11" i="17"/>
  <c r="C28" i="17"/>
  <c r="G28" i="17"/>
  <c r="G21" i="17"/>
  <c r="D33" i="8"/>
  <c r="C25" i="8"/>
  <c r="G25" i="8"/>
  <c r="D24" i="8"/>
  <c r="G24" i="8"/>
  <c r="D22" i="8"/>
  <c r="D21" i="8"/>
  <c r="D28" i="8"/>
  <c r="D12" i="8"/>
  <c r="D14" i="8"/>
  <c r="D37" i="8"/>
  <c r="C37" i="8"/>
  <c r="G37" i="8"/>
  <c r="C35" i="8"/>
  <c r="G35" i="8"/>
  <c r="C33" i="8"/>
  <c r="C18" i="8"/>
  <c r="AH39" i="14"/>
  <c r="AH29" i="14"/>
  <c r="AH20" i="14"/>
  <c r="AH15" i="14"/>
  <c r="AH39" i="13"/>
  <c r="AH29" i="13"/>
  <c r="AH20" i="13"/>
  <c r="AH15" i="13"/>
  <c r="AH29" i="12"/>
  <c r="AH27" i="12"/>
  <c r="AH20" i="12"/>
  <c r="AH15" i="12"/>
  <c r="AH41" i="11"/>
  <c r="AH39" i="11"/>
  <c r="AH29" i="11"/>
  <c r="AH20" i="11"/>
  <c r="AH15" i="11"/>
  <c r="AH29" i="10"/>
  <c r="AH20" i="10"/>
  <c r="AH15" i="10"/>
  <c r="AH39" i="10"/>
  <c r="C35" i="9"/>
  <c r="C34" i="9"/>
  <c r="C33" i="9"/>
  <c r="C32" i="9"/>
  <c r="C31" i="9"/>
  <c r="C30" i="9"/>
  <c r="C29" i="9"/>
  <c r="C28" i="9"/>
  <c r="C27" i="9"/>
  <c r="C25" i="9"/>
  <c r="C24" i="9"/>
  <c r="C23" i="9"/>
  <c r="C22" i="9"/>
  <c r="C21" i="9"/>
  <c r="C20" i="9"/>
  <c r="C19" i="9"/>
  <c r="C18" i="9"/>
  <c r="C17" i="9"/>
  <c r="C16" i="9"/>
  <c r="C15" i="9"/>
  <c r="C13" i="9"/>
  <c r="C12" i="9"/>
  <c r="C11" i="9"/>
  <c r="C10" i="9"/>
  <c r="C9" i="9"/>
  <c r="C8" i="9"/>
  <c r="C14" i="9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O32" i="12"/>
  <c r="N32" i="12"/>
  <c r="M32" i="12"/>
  <c r="L32" i="12"/>
  <c r="K32" i="12"/>
  <c r="J32" i="12"/>
  <c r="H32" i="12"/>
  <c r="G32" i="12"/>
  <c r="F32" i="12"/>
  <c r="E32" i="12"/>
  <c r="D32" i="12"/>
  <c r="C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C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D30" i="11"/>
  <c r="AC30" i="11"/>
  <c r="AB30" i="11"/>
  <c r="AA30" i="11"/>
  <c r="Z30" i="11"/>
  <c r="Z38" i="11"/>
  <c r="Y30" i="11"/>
  <c r="X30" i="11"/>
  <c r="W30" i="11"/>
  <c r="V30" i="11"/>
  <c r="U30" i="11"/>
  <c r="T30" i="11"/>
  <c r="T38" i="11"/>
  <c r="S30" i="11"/>
  <c r="S38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G26" i="11"/>
  <c r="F26" i="11"/>
  <c r="E26" i="11"/>
  <c r="D26" i="11"/>
  <c r="C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G22" i="11"/>
  <c r="F22" i="11"/>
  <c r="E22" i="11"/>
  <c r="D22" i="11"/>
  <c r="C22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G21" i="11"/>
  <c r="F21" i="11"/>
  <c r="E21" i="11"/>
  <c r="D21" i="11"/>
  <c r="C21" i="11"/>
  <c r="AD18" i="11"/>
  <c r="AC18" i="11"/>
  <c r="AC19" i="11"/>
  <c r="AB18" i="11"/>
  <c r="AB19" i="11"/>
  <c r="AA18" i="11"/>
  <c r="Z18" i="11"/>
  <c r="Y18" i="11"/>
  <c r="Y19" i="11"/>
  <c r="X18" i="11"/>
  <c r="X19" i="11"/>
  <c r="W18" i="11"/>
  <c r="W19" i="11"/>
  <c r="V18" i="11"/>
  <c r="U18" i="11"/>
  <c r="U19" i="11"/>
  <c r="T18" i="11"/>
  <c r="S18" i="11"/>
  <c r="S19" i="11"/>
  <c r="R18" i="11"/>
  <c r="Q18" i="11"/>
  <c r="Q19" i="11"/>
  <c r="P18" i="11"/>
  <c r="P19" i="11"/>
  <c r="O18" i="11"/>
  <c r="N18" i="11"/>
  <c r="M18" i="11"/>
  <c r="M19" i="11"/>
  <c r="L18" i="11"/>
  <c r="L19" i="11"/>
  <c r="K18" i="11"/>
  <c r="J18" i="11"/>
  <c r="J19" i="11"/>
  <c r="I18" i="11"/>
  <c r="I19" i="11"/>
  <c r="H18" i="11"/>
  <c r="H19" i="11"/>
  <c r="F18" i="11"/>
  <c r="F19" i="11"/>
  <c r="E18" i="11"/>
  <c r="E19" i="11"/>
  <c r="C18" i="11"/>
  <c r="C19" i="11"/>
  <c r="AD16" i="11"/>
  <c r="AC16" i="11"/>
  <c r="AC17" i="11"/>
  <c r="AB16" i="11"/>
  <c r="AB17" i="11"/>
  <c r="AA16" i="11"/>
  <c r="AA17" i="11"/>
  <c r="Z16" i="11"/>
  <c r="Z17" i="11"/>
  <c r="Y16" i="11"/>
  <c r="Y17" i="11"/>
  <c r="X16" i="11"/>
  <c r="W16" i="11"/>
  <c r="W17" i="11"/>
  <c r="V16" i="11"/>
  <c r="U16" i="11"/>
  <c r="U17" i="11"/>
  <c r="T16" i="11"/>
  <c r="T17" i="11"/>
  <c r="S16" i="11"/>
  <c r="S17" i="11"/>
  <c r="R16" i="11"/>
  <c r="R17" i="11"/>
  <c r="Q16" i="11"/>
  <c r="Q17" i="11"/>
  <c r="P16" i="11"/>
  <c r="O16" i="11"/>
  <c r="O17" i="11"/>
  <c r="N16" i="11"/>
  <c r="N17" i="11"/>
  <c r="M16" i="11"/>
  <c r="M17" i="11"/>
  <c r="L16" i="11"/>
  <c r="L17" i="11"/>
  <c r="K16" i="11"/>
  <c r="K17" i="11"/>
  <c r="J16" i="11"/>
  <c r="I16" i="11"/>
  <c r="I17" i="11"/>
  <c r="H16" i="11"/>
  <c r="H17" i="11"/>
  <c r="G16" i="11"/>
  <c r="G17" i="11"/>
  <c r="F16" i="11"/>
  <c r="E16" i="11"/>
  <c r="E17" i="11"/>
  <c r="D16" i="11"/>
  <c r="D17" i="11"/>
  <c r="C16" i="11"/>
  <c r="C17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D10" i="11"/>
  <c r="AC10" i="11"/>
  <c r="AB10" i="11"/>
  <c r="AA10" i="11"/>
  <c r="Z10" i="11"/>
  <c r="Y10" i="11"/>
  <c r="X10" i="11"/>
  <c r="X14" i="11"/>
  <c r="W10" i="11"/>
  <c r="V10" i="11"/>
  <c r="U10" i="11"/>
  <c r="T10" i="11"/>
  <c r="S10" i="11"/>
  <c r="S14" i="11"/>
  <c r="R10" i="11"/>
  <c r="R14" i="11"/>
  <c r="Q10" i="11"/>
  <c r="P10" i="11"/>
  <c r="O10" i="11"/>
  <c r="N10" i="11"/>
  <c r="M10" i="11"/>
  <c r="L10" i="11"/>
  <c r="L14" i="11"/>
  <c r="K10" i="11"/>
  <c r="J10" i="11"/>
  <c r="H10" i="11"/>
  <c r="G10" i="11"/>
  <c r="F10" i="11"/>
  <c r="E10" i="11"/>
  <c r="D10" i="11"/>
  <c r="C10" i="11"/>
  <c r="F17" i="11"/>
  <c r="J17" i="11"/>
  <c r="P17" i="11"/>
  <c r="V17" i="11"/>
  <c r="X17" i="11"/>
  <c r="AD17" i="11"/>
  <c r="K19" i="11"/>
  <c r="N19" i="11"/>
  <c r="O19" i="11"/>
  <c r="R19" i="11"/>
  <c r="T19" i="11"/>
  <c r="V19" i="11"/>
  <c r="Z19" i="11"/>
  <c r="AA19" i="11"/>
  <c r="AD19" i="11"/>
  <c r="N38" i="11"/>
  <c r="Z14" i="11"/>
  <c r="E14" i="11"/>
  <c r="J28" i="11"/>
  <c r="F38" i="11"/>
  <c r="R38" i="11"/>
  <c r="E38" i="11"/>
  <c r="N14" i="11"/>
  <c r="T14" i="11"/>
  <c r="AA38" i="11"/>
  <c r="J14" i="11"/>
  <c r="P14" i="11"/>
  <c r="O38" i="11"/>
  <c r="AD38" i="11"/>
  <c r="AC14" i="11"/>
  <c r="Z28" i="11"/>
  <c r="C38" i="11"/>
  <c r="Q38" i="11"/>
  <c r="G38" i="11"/>
  <c r="AD14" i="11"/>
  <c r="V38" i="11"/>
  <c r="V28" i="11"/>
  <c r="M14" i="11"/>
  <c r="W38" i="11"/>
  <c r="H14" i="11"/>
  <c r="AC38" i="11"/>
  <c r="Y14" i="11"/>
  <c r="P28" i="11"/>
  <c r="Q28" i="11"/>
  <c r="AC28" i="11"/>
  <c r="O14" i="11"/>
  <c r="U14" i="11"/>
  <c r="AA14" i="11"/>
  <c r="E28" i="11"/>
  <c r="J38" i="11"/>
  <c r="M38" i="11"/>
  <c r="Y38" i="11"/>
  <c r="V14" i="11"/>
  <c r="AB14" i="11"/>
  <c r="M28" i="11"/>
  <c r="K38" i="11"/>
  <c r="K14" i="11"/>
  <c r="Q14" i="11"/>
  <c r="W14" i="11"/>
  <c r="T28" i="11"/>
  <c r="L38" i="11"/>
  <c r="X38" i="11"/>
  <c r="I38" i="11"/>
  <c r="U38" i="11"/>
  <c r="U28" i="11"/>
  <c r="X28" i="11"/>
  <c r="P38" i="11"/>
  <c r="R28" i="11"/>
  <c r="F14" i="11"/>
  <c r="F28" i="11"/>
  <c r="N28" i="11"/>
  <c r="AB28" i="11"/>
  <c r="D28" i="11"/>
  <c r="AD28" i="11"/>
  <c r="H38" i="11"/>
  <c r="AB38" i="11"/>
  <c r="G14" i="11"/>
  <c r="D14" i="11"/>
  <c r="O28" i="11"/>
  <c r="W28" i="11"/>
  <c r="L28" i="11"/>
  <c r="C14" i="11"/>
  <c r="C28" i="11"/>
  <c r="AA28" i="11"/>
  <c r="Y28" i="11"/>
  <c r="S28" i="11"/>
  <c r="K28" i="11"/>
  <c r="I28" i="11"/>
  <c r="G28" i="11"/>
  <c r="J37" i="10"/>
  <c r="J37" i="14"/>
  <c r="J36" i="10"/>
  <c r="J36" i="14"/>
  <c r="J35" i="10"/>
  <c r="J35" i="14"/>
  <c r="J34" i="10"/>
  <c r="J34" i="14"/>
  <c r="J33" i="10"/>
  <c r="J33" i="14"/>
  <c r="J32" i="10"/>
  <c r="J32" i="14"/>
  <c r="J31" i="10"/>
  <c r="J31" i="14"/>
  <c r="J30" i="10"/>
  <c r="J30" i="14"/>
  <c r="AD37" i="10"/>
  <c r="AD37" i="14"/>
  <c r="AC37" i="10"/>
  <c r="AC37" i="14"/>
  <c r="AB37" i="10"/>
  <c r="AB37" i="14"/>
  <c r="AA37" i="10"/>
  <c r="AA37" i="14"/>
  <c r="Z37" i="10"/>
  <c r="Z37" i="14"/>
  <c r="Y37" i="10"/>
  <c r="Y37" i="14"/>
  <c r="X37" i="10"/>
  <c r="X37" i="14"/>
  <c r="W37" i="10"/>
  <c r="W37" i="14"/>
  <c r="V37" i="10"/>
  <c r="V37" i="14"/>
  <c r="U37" i="10"/>
  <c r="U37" i="14"/>
  <c r="T37" i="10"/>
  <c r="T37" i="14"/>
  <c r="S37" i="10"/>
  <c r="S37" i="14"/>
  <c r="R37" i="10"/>
  <c r="R37" i="14"/>
  <c r="Q37" i="10"/>
  <c r="Q37" i="14"/>
  <c r="AD36" i="10"/>
  <c r="AD36" i="14"/>
  <c r="AC36" i="10"/>
  <c r="AC36" i="14"/>
  <c r="AB36" i="10"/>
  <c r="AB36" i="14"/>
  <c r="AA36" i="10"/>
  <c r="AA36" i="14"/>
  <c r="Z36" i="10"/>
  <c r="Z36" i="14"/>
  <c r="Y36" i="10"/>
  <c r="Y36" i="14"/>
  <c r="X36" i="10"/>
  <c r="X36" i="14"/>
  <c r="W36" i="10"/>
  <c r="W36" i="14"/>
  <c r="V36" i="10"/>
  <c r="V36" i="14"/>
  <c r="U36" i="10"/>
  <c r="U36" i="14"/>
  <c r="T36" i="10"/>
  <c r="T36" i="14"/>
  <c r="S36" i="10"/>
  <c r="S36" i="14"/>
  <c r="R36" i="10"/>
  <c r="R36" i="14"/>
  <c r="Q36" i="10"/>
  <c r="Q36" i="14"/>
  <c r="AD35" i="10"/>
  <c r="AD35" i="14"/>
  <c r="AC35" i="10"/>
  <c r="AC35" i="14"/>
  <c r="AB35" i="10"/>
  <c r="AB35" i="14"/>
  <c r="AA35" i="10"/>
  <c r="AA35" i="14"/>
  <c r="Z35" i="10"/>
  <c r="Z35" i="14"/>
  <c r="Y35" i="10"/>
  <c r="Y35" i="14"/>
  <c r="X35" i="10"/>
  <c r="X35" i="14"/>
  <c r="W35" i="10"/>
  <c r="W35" i="14"/>
  <c r="V35" i="10"/>
  <c r="V35" i="14"/>
  <c r="U35" i="10"/>
  <c r="U35" i="14"/>
  <c r="T35" i="10"/>
  <c r="T35" i="14"/>
  <c r="S35" i="10"/>
  <c r="S35" i="14"/>
  <c r="R35" i="10"/>
  <c r="R35" i="14"/>
  <c r="Q35" i="10"/>
  <c r="Q35" i="14"/>
  <c r="AD34" i="10"/>
  <c r="AD34" i="14"/>
  <c r="AC34" i="10"/>
  <c r="AC34" i="14"/>
  <c r="AB34" i="10"/>
  <c r="AB34" i="14"/>
  <c r="AA34" i="10"/>
  <c r="AA34" i="14"/>
  <c r="Z34" i="10"/>
  <c r="Z34" i="14"/>
  <c r="Y34" i="10"/>
  <c r="Y34" i="14"/>
  <c r="X34" i="10"/>
  <c r="X34" i="14"/>
  <c r="W34" i="10"/>
  <c r="W34" i="14"/>
  <c r="V34" i="10"/>
  <c r="V34" i="14"/>
  <c r="U34" i="10"/>
  <c r="U34" i="14"/>
  <c r="T34" i="10"/>
  <c r="T34" i="14"/>
  <c r="S34" i="10"/>
  <c r="S34" i="14"/>
  <c r="R34" i="10"/>
  <c r="R34" i="14"/>
  <c r="Q34" i="10"/>
  <c r="Q34" i="14"/>
  <c r="AD33" i="10"/>
  <c r="AD33" i="14"/>
  <c r="AC33" i="10"/>
  <c r="AC33" i="14"/>
  <c r="AB33" i="10"/>
  <c r="AB33" i="14"/>
  <c r="AA33" i="10"/>
  <c r="AA33" i="14"/>
  <c r="Z33" i="10"/>
  <c r="Z33" i="14"/>
  <c r="Y33" i="10"/>
  <c r="Y33" i="14"/>
  <c r="X33" i="10"/>
  <c r="X33" i="14"/>
  <c r="W33" i="10"/>
  <c r="W33" i="14"/>
  <c r="V33" i="10"/>
  <c r="V33" i="14"/>
  <c r="U33" i="10"/>
  <c r="U33" i="14"/>
  <c r="T33" i="10"/>
  <c r="T33" i="14"/>
  <c r="S33" i="10"/>
  <c r="S33" i="14"/>
  <c r="R33" i="10"/>
  <c r="R33" i="14"/>
  <c r="Q33" i="10"/>
  <c r="Q33" i="14"/>
  <c r="AD32" i="10"/>
  <c r="AD32" i="14"/>
  <c r="AC32" i="10"/>
  <c r="AC32" i="14"/>
  <c r="AB32" i="10"/>
  <c r="AB32" i="14"/>
  <c r="AA32" i="10"/>
  <c r="AA32" i="14"/>
  <c r="Z32" i="10"/>
  <c r="Z32" i="14"/>
  <c r="Y32" i="10"/>
  <c r="Y32" i="14"/>
  <c r="X32" i="10"/>
  <c r="X32" i="14"/>
  <c r="W32" i="10"/>
  <c r="W32" i="14"/>
  <c r="V32" i="10"/>
  <c r="V32" i="14"/>
  <c r="U32" i="10"/>
  <c r="U32" i="14"/>
  <c r="T32" i="10"/>
  <c r="T32" i="14"/>
  <c r="S32" i="10"/>
  <c r="S32" i="14"/>
  <c r="R32" i="10"/>
  <c r="R32" i="14"/>
  <c r="Q32" i="10"/>
  <c r="Q32" i="14"/>
  <c r="AD31" i="10"/>
  <c r="AD31" i="14"/>
  <c r="AC31" i="10"/>
  <c r="AC31" i="14"/>
  <c r="AB31" i="10"/>
  <c r="AB31" i="14"/>
  <c r="AA31" i="10"/>
  <c r="AA31" i="14"/>
  <c r="Z31" i="10"/>
  <c r="Z31" i="14"/>
  <c r="Y31" i="10"/>
  <c r="Y31" i="14"/>
  <c r="X31" i="10"/>
  <c r="X31" i="14"/>
  <c r="W31" i="10"/>
  <c r="W31" i="14"/>
  <c r="V31" i="10"/>
  <c r="V31" i="14"/>
  <c r="U31" i="10"/>
  <c r="U31" i="14"/>
  <c r="T31" i="10"/>
  <c r="T31" i="14"/>
  <c r="S31" i="10"/>
  <c r="S31" i="14"/>
  <c r="R31" i="10"/>
  <c r="R31" i="14"/>
  <c r="Q31" i="10"/>
  <c r="Q31" i="14"/>
  <c r="AD30" i="10"/>
  <c r="AD30" i="14"/>
  <c r="AC30" i="10"/>
  <c r="AC30" i="14"/>
  <c r="AB30" i="10"/>
  <c r="AB30" i="14"/>
  <c r="AA30" i="10"/>
  <c r="AA30" i="14"/>
  <c r="Z30" i="10"/>
  <c r="Z30" i="14"/>
  <c r="Y30" i="10"/>
  <c r="Y30" i="14"/>
  <c r="X30" i="10"/>
  <c r="X30" i="14"/>
  <c r="W30" i="10"/>
  <c r="W30" i="14"/>
  <c r="V30" i="10"/>
  <c r="V30" i="14"/>
  <c r="U30" i="10"/>
  <c r="U30" i="14"/>
  <c r="T30" i="10"/>
  <c r="T30" i="14"/>
  <c r="S30" i="10"/>
  <c r="S30" i="14"/>
  <c r="R30" i="10"/>
  <c r="R30" i="14"/>
  <c r="Q30" i="10"/>
  <c r="Q30" i="14"/>
  <c r="AD27" i="10"/>
  <c r="AD27" i="14"/>
  <c r="AC27" i="10"/>
  <c r="AC27" i="14"/>
  <c r="AB27" i="10"/>
  <c r="AB27" i="14"/>
  <c r="AA27" i="10"/>
  <c r="AA27" i="14"/>
  <c r="Z27" i="10"/>
  <c r="Z27" i="14"/>
  <c r="Y27" i="10"/>
  <c r="Y27" i="14"/>
  <c r="X27" i="10"/>
  <c r="X27" i="14"/>
  <c r="W27" i="10"/>
  <c r="W27" i="14"/>
  <c r="V27" i="10"/>
  <c r="V27" i="14"/>
  <c r="U27" i="10"/>
  <c r="U27" i="14"/>
  <c r="T27" i="10"/>
  <c r="T27" i="14"/>
  <c r="S27" i="10"/>
  <c r="S27" i="14"/>
  <c r="R27" i="10"/>
  <c r="R27" i="14"/>
  <c r="Q27" i="10"/>
  <c r="Q27" i="14"/>
  <c r="AD26" i="10"/>
  <c r="AD26" i="14"/>
  <c r="AC26" i="10"/>
  <c r="AC26" i="14"/>
  <c r="AB26" i="10"/>
  <c r="AB26" i="14"/>
  <c r="AA26" i="10"/>
  <c r="AA26" i="14"/>
  <c r="Z26" i="10"/>
  <c r="Z26" i="14"/>
  <c r="Y26" i="10"/>
  <c r="Y26" i="14"/>
  <c r="X26" i="10"/>
  <c r="X26" i="14"/>
  <c r="W26" i="10"/>
  <c r="W26" i="14"/>
  <c r="V26" i="10"/>
  <c r="V26" i="14"/>
  <c r="U26" i="10"/>
  <c r="U26" i="14"/>
  <c r="T26" i="10"/>
  <c r="T26" i="14"/>
  <c r="S26" i="10"/>
  <c r="S26" i="14"/>
  <c r="R26" i="10"/>
  <c r="R26" i="14"/>
  <c r="Q26" i="10"/>
  <c r="Q26" i="14"/>
  <c r="AD25" i="10"/>
  <c r="AD25" i="14"/>
  <c r="AC25" i="10"/>
  <c r="AC25" i="14"/>
  <c r="AB25" i="10"/>
  <c r="AB25" i="14"/>
  <c r="AA25" i="10"/>
  <c r="AA25" i="14"/>
  <c r="Z25" i="10"/>
  <c r="Z25" i="14"/>
  <c r="Y25" i="10"/>
  <c r="Y25" i="14"/>
  <c r="X25" i="10"/>
  <c r="X25" i="14"/>
  <c r="W25" i="10"/>
  <c r="W25" i="14"/>
  <c r="V25" i="10"/>
  <c r="V25" i="14"/>
  <c r="U25" i="10"/>
  <c r="U25" i="14"/>
  <c r="T25" i="10"/>
  <c r="T25" i="14"/>
  <c r="S25" i="10"/>
  <c r="S25" i="14"/>
  <c r="R25" i="10"/>
  <c r="R25" i="14"/>
  <c r="Q25" i="10"/>
  <c r="Q25" i="14"/>
  <c r="AD24" i="10"/>
  <c r="AD24" i="14"/>
  <c r="AC24" i="10"/>
  <c r="AC24" i="14"/>
  <c r="AB24" i="10"/>
  <c r="AB24" i="14"/>
  <c r="AA24" i="10"/>
  <c r="AA24" i="14"/>
  <c r="Z24" i="10"/>
  <c r="Z24" i="14"/>
  <c r="Y24" i="10"/>
  <c r="Y24" i="14"/>
  <c r="X24" i="10"/>
  <c r="X24" i="14"/>
  <c r="W24" i="10"/>
  <c r="W24" i="14"/>
  <c r="V24" i="10"/>
  <c r="V24" i="14"/>
  <c r="U24" i="10"/>
  <c r="U24" i="14"/>
  <c r="T24" i="10"/>
  <c r="T24" i="14"/>
  <c r="S24" i="10"/>
  <c r="S24" i="14"/>
  <c r="R24" i="10"/>
  <c r="R24" i="14"/>
  <c r="Q24" i="10"/>
  <c r="Q24" i="14"/>
  <c r="AD23" i="10"/>
  <c r="AD23" i="14"/>
  <c r="AC23" i="10"/>
  <c r="AC23" i="14"/>
  <c r="AB23" i="10"/>
  <c r="AB23" i="14"/>
  <c r="AA23" i="10"/>
  <c r="AA23" i="14"/>
  <c r="Z23" i="10"/>
  <c r="Z23" i="14"/>
  <c r="Y23" i="10"/>
  <c r="Y23" i="14"/>
  <c r="X23" i="10"/>
  <c r="X23" i="14"/>
  <c r="W23" i="10"/>
  <c r="W23" i="14"/>
  <c r="V23" i="10"/>
  <c r="V23" i="14"/>
  <c r="U23" i="10"/>
  <c r="U23" i="14"/>
  <c r="T23" i="10"/>
  <c r="T23" i="14"/>
  <c r="S23" i="10"/>
  <c r="S23" i="14"/>
  <c r="R23" i="10"/>
  <c r="R23" i="14"/>
  <c r="Q23" i="10"/>
  <c r="Q23" i="14"/>
  <c r="AD22" i="10"/>
  <c r="AD22" i="14"/>
  <c r="AC22" i="10"/>
  <c r="AC22" i="14"/>
  <c r="AB22" i="10"/>
  <c r="AB22" i="14"/>
  <c r="AA22" i="10"/>
  <c r="AA22" i="14"/>
  <c r="Z22" i="10"/>
  <c r="Z22" i="14"/>
  <c r="Y22" i="10"/>
  <c r="Y22" i="14"/>
  <c r="X22" i="10"/>
  <c r="X22" i="14"/>
  <c r="W22" i="10"/>
  <c r="W22" i="14"/>
  <c r="V22" i="10"/>
  <c r="V22" i="14"/>
  <c r="U22" i="10"/>
  <c r="U22" i="14"/>
  <c r="T22" i="10"/>
  <c r="T22" i="14"/>
  <c r="S22" i="10"/>
  <c r="S22" i="14"/>
  <c r="R22" i="10"/>
  <c r="R22" i="14"/>
  <c r="Q22" i="10"/>
  <c r="Q22" i="14"/>
  <c r="AD21" i="10"/>
  <c r="AD21" i="14"/>
  <c r="AC21" i="10"/>
  <c r="AC21" i="14"/>
  <c r="AB21" i="10"/>
  <c r="AB21" i="14"/>
  <c r="AA21" i="10"/>
  <c r="AA21" i="14"/>
  <c r="Z21" i="10"/>
  <c r="Z21" i="14"/>
  <c r="Y21" i="10"/>
  <c r="Y21" i="14"/>
  <c r="X21" i="10"/>
  <c r="X21" i="14"/>
  <c r="W21" i="10"/>
  <c r="W21" i="14"/>
  <c r="V21" i="10"/>
  <c r="V21" i="14"/>
  <c r="U21" i="10"/>
  <c r="U21" i="14"/>
  <c r="T21" i="10"/>
  <c r="T21" i="14"/>
  <c r="S21" i="10"/>
  <c r="S21" i="14"/>
  <c r="R21" i="10"/>
  <c r="R21" i="14"/>
  <c r="Q21" i="10"/>
  <c r="Q21" i="14"/>
  <c r="AD18" i="10"/>
  <c r="AD18" i="14"/>
  <c r="AB18" i="10"/>
  <c r="AB18" i="14"/>
  <c r="AA18" i="10"/>
  <c r="AA18" i="14"/>
  <c r="Z18" i="10"/>
  <c r="Z18" i="14"/>
  <c r="Y18" i="10"/>
  <c r="Y18" i="14"/>
  <c r="X18" i="10"/>
  <c r="X18" i="14"/>
  <c r="W18" i="10"/>
  <c r="W18" i="14"/>
  <c r="V18" i="10"/>
  <c r="V18" i="14"/>
  <c r="U18" i="10"/>
  <c r="U18" i="14"/>
  <c r="S18" i="10"/>
  <c r="S18" i="14"/>
  <c r="R18" i="10"/>
  <c r="R18" i="14"/>
  <c r="Q18" i="10"/>
  <c r="Q18" i="14"/>
  <c r="AD16" i="10"/>
  <c r="AD16" i="14"/>
  <c r="AC16" i="10"/>
  <c r="AC16" i="14"/>
  <c r="AB16" i="10"/>
  <c r="AB16" i="14"/>
  <c r="AA16" i="10"/>
  <c r="AA16" i="14"/>
  <c r="Z16" i="10"/>
  <c r="Z16" i="14"/>
  <c r="Y16" i="10"/>
  <c r="Y16" i="14"/>
  <c r="X16" i="10"/>
  <c r="X16" i="14"/>
  <c r="W16" i="10"/>
  <c r="W16" i="14"/>
  <c r="V16" i="10"/>
  <c r="V16" i="14"/>
  <c r="U16" i="10"/>
  <c r="U16" i="14"/>
  <c r="T16" i="10"/>
  <c r="T16" i="14"/>
  <c r="S16" i="10"/>
  <c r="S16" i="14"/>
  <c r="R16" i="10"/>
  <c r="R16" i="14"/>
  <c r="Q16" i="10"/>
  <c r="Q16" i="14"/>
  <c r="AD13" i="10"/>
  <c r="AD13" i="14"/>
  <c r="AC13" i="10"/>
  <c r="AC13" i="14"/>
  <c r="AB13" i="10"/>
  <c r="AB13" i="14"/>
  <c r="AA13" i="10"/>
  <c r="AA13" i="14"/>
  <c r="Z13" i="10"/>
  <c r="Z13" i="14"/>
  <c r="Y13" i="10"/>
  <c r="Y13" i="14"/>
  <c r="X13" i="10"/>
  <c r="X13" i="14"/>
  <c r="W13" i="10"/>
  <c r="W13" i="14"/>
  <c r="V13" i="10"/>
  <c r="V13" i="14"/>
  <c r="U13" i="10"/>
  <c r="U13" i="14"/>
  <c r="T13" i="10"/>
  <c r="T13" i="14"/>
  <c r="S13" i="10"/>
  <c r="S13" i="14"/>
  <c r="R13" i="10"/>
  <c r="R13" i="14"/>
  <c r="Q13" i="10"/>
  <c r="Q13" i="14"/>
  <c r="AD12" i="10"/>
  <c r="AD12" i="14"/>
  <c r="AC12" i="10"/>
  <c r="AC12" i="14"/>
  <c r="AB12" i="10"/>
  <c r="AB12" i="14"/>
  <c r="AA12" i="10"/>
  <c r="AA12" i="14"/>
  <c r="Y12" i="10"/>
  <c r="Y12" i="14"/>
  <c r="X12" i="10"/>
  <c r="X12" i="14"/>
  <c r="W12" i="10"/>
  <c r="W12" i="14"/>
  <c r="U12" i="10"/>
  <c r="U12" i="14"/>
  <c r="S12" i="10"/>
  <c r="S12" i="14"/>
  <c r="R12" i="10"/>
  <c r="R12" i="14"/>
  <c r="Q12" i="10"/>
  <c r="Q12" i="14"/>
  <c r="AD11" i="10"/>
  <c r="AD11" i="14"/>
  <c r="AC11" i="10"/>
  <c r="AC11" i="14"/>
  <c r="AB11" i="10"/>
  <c r="AB11" i="14"/>
  <c r="AA11" i="10"/>
  <c r="AA11" i="14"/>
  <c r="Z11" i="10"/>
  <c r="Z11" i="14"/>
  <c r="Y11" i="10"/>
  <c r="Y11" i="14"/>
  <c r="X11" i="10"/>
  <c r="X11" i="14"/>
  <c r="U11" i="10"/>
  <c r="U11" i="14"/>
  <c r="T11" i="10"/>
  <c r="T11" i="14"/>
  <c r="S11" i="10"/>
  <c r="S11" i="14"/>
  <c r="Q11" i="10"/>
  <c r="Q11" i="14"/>
  <c r="AD10" i="10"/>
  <c r="AD10" i="14"/>
  <c r="AC10" i="10"/>
  <c r="AC10" i="14"/>
  <c r="AB10" i="10"/>
  <c r="AB10" i="14"/>
  <c r="AA10" i="10"/>
  <c r="AA10" i="14"/>
  <c r="Z10" i="10"/>
  <c r="Z10" i="14"/>
  <c r="Y10" i="10"/>
  <c r="Y10" i="14"/>
  <c r="X10" i="10"/>
  <c r="X10" i="14"/>
  <c r="W10" i="10"/>
  <c r="W10" i="14"/>
  <c r="V10" i="10"/>
  <c r="V10" i="14"/>
  <c r="U10" i="10"/>
  <c r="U10" i="14"/>
  <c r="T10" i="10"/>
  <c r="T10" i="14"/>
  <c r="S10" i="10"/>
  <c r="S10" i="14"/>
  <c r="R10" i="10"/>
  <c r="R10" i="14"/>
  <c r="Q10" i="10"/>
  <c r="Q10" i="14"/>
  <c r="P37" i="10"/>
  <c r="P37" i="14"/>
  <c r="P36" i="10"/>
  <c r="P36" i="14"/>
  <c r="P34" i="10"/>
  <c r="P34" i="14"/>
  <c r="P32" i="10"/>
  <c r="P30" i="10"/>
  <c r="P30" i="14"/>
  <c r="P27" i="10"/>
  <c r="P27" i="14"/>
  <c r="P26" i="10"/>
  <c r="P26" i="14"/>
  <c r="P24" i="10"/>
  <c r="P22" i="10"/>
  <c r="P22" i="14"/>
  <c r="P13" i="10"/>
  <c r="P13" i="14"/>
  <c r="P11" i="10"/>
  <c r="P11" i="14"/>
  <c r="P10" i="10"/>
  <c r="P10" i="14"/>
  <c r="O37" i="10"/>
  <c r="O37" i="14"/>
  <c r="O36" i="10"/>
  <c r="O36" i="14"/>
  <c r="O35" i="10"/>
  <c r="O35" i="14"/>
  <c r="O34" i="10"/>
  <c r="O34" i="14"/>
  <c r="O33" i="10"/>
  <c r="O33" i="14"/>
  <c r="O32" i="10"/>
  <c r="O32" i="14"/>
  <c r="O31" i="10"/>
  <c r="O31" i="14"/>
  <c r="O30" i="10"/>
  <c r="O30" i="14"/>
  <c r="O27" i="10"/>
  <c r="O27" i="14"/>
  <c r="O26" i="10"/>
  <c r="O26" i="14"/>
  <c r="O25" i="10"/>
  <c r="O25" i="14"/>
  <c r="O24" i="10"/>
  <c r="O24" i="14"/>
  <c r="O23" i="10"/>
  <c r="O23" i="14"/>
  <c r="O22" i="10"/>
  <c r="O22" i="14"/>
  <c r="O21" i="10"/>
  <c r="O21" i="14"/>
  <c r="O16" i="10"/>
  <c r="O16" i="14"/>
  <c r="O13" i="10"/>
  <c r="O13" i="14"/>
  <c r="O12" i="10"/>
  <c r="O12" i="14"/>
  <c r="O11" i="10"/>
  <c r="O11" i="14"/>
  <c r="O10" i="10"/>
  <c r="O10" i="14"/>
  <c r="N37" i="10"/>
  <c r="N37" i="14"/>
  <c r="N36" i="10"/>
  <c r="N36" i="14"/>
  <c r="N35" i="10"/>
  <c r="N35" i="14"/>
  <c r="N34" i="10"/>
  <c r="N34" i="14"/>
  <c r="N33" i="10"/>
  <c r="N33" i="14"/>
  <c r="N32" i="10"/>
  <c r="N32" i="14"/>
  <c r="N31" i="10"/>
  <c r="N31" i="14"/>
  <c r="N30" i="10"/>
  <c r="N30" i="14"/>
  <c r="N27" i="10"/>
  <c r="N27" i="14"/>
  <c r="N26" i="10"/>
  <c r="N26" i="14"/>
  <c r="N25" i="10"/>
  <c r="N25" i="14"/>
  <c r="N24" i="10"/>
  <c r="N24" i="14"/>
  <c r="N23" i="10"/>
  <c r="N23" i="14"/>
  <c r="N22" i="10"/>
  <c r="N22" i="14"/>
  <c r="N21" i="10"/>
  <c r="N21" i="14"/>
  <c r="N18" i="10"/>
  <c r="N18" i="14"/>
  <c r="N16" i="10"/>
  <c r="N16" i="14"/>
  <c r="N13" i="10"/>
  <c r="N13" i="14"/>
  <c r="N12" i="10"/>
  <c r="N12" i="14"/>
  <c r="N11" i="10"/>
  <c r="N11" i="14"/>
  <c r="N10" i="10"/>
  <c r="N10" i="14"/>
  <c r="N38" i="10"/>
  <c r="I32" i="12"/>
  <c r="D37" i="11"/>
  <c r="D38" i="11"/>
  <c r="M37" i="10"/>
  <c r="M37" i="14"/>
  <c r="M36" i="10"/>
  <c r="M36" i="14"/>
  <c r="M35" i="10"/>
  <c r="M35" i="14"/>
  <c r="M34" i="10"/>
  <c r="M34" i="14"/>
  <c r="M33" i="10"/>
  <c r="M33" i="14"/>
  <c r="M32" i="10"/>
  <c r="M32" i="14"/>
  <c r="M31" i="10"/>
  <c r="M31" i="14"/>
  <c r="M30" i="10"/>
  <c r="M30" i="14"/>
  <c r="M27" i="10"/>
  <c r="M27" i="14"/>
  <c r="M26" i="10"/>
  <c r="M26" i="14"/>
  <c r="M25" i="10"/>
  <c r="M25" i="14"/>
  <c r="M24" i="10"/>
  <c r="M24" i="14"/>
  <c r="M23" i="10"/>
  <c r="M23" i="14"/>
  <c r="M22" i="10"/>
  <c r="M22" i="14"/>
  <c r="M21" i="10"/>
  <c r="M21" i="14"/>
  <c r="M18" i="10"/>
  <c r="M18" i="14"/>
  <c r="M16" i="10"/>
  <c r="M16" i="14"/>
  <c r="M13" i="10"/>
  <c r="M13" i="14"/>
  <c r="M12" i="10"/>
  <c r="M12" i="14"/>
  <c r="M11" i="10"/>
  <c r="M11" i="14"/>
  <c r="M10" i="10"/>
  <c r="M10" i="14"/>
  <c r="L37" i="10"/>
  <c r="L37" i="14"/>
  <c r="L36" i="10"/>
  <c r="L36" i="14"/>
  <c r="L35" i="10"/>
  <c r="L35" i="14"/>
  <c r="L34" i="10"/>
  <c r="L34" i="14"/>
  <c r="L33" i="10"/>
  <c r="L33" i="14"/>
  <c r="L32" i="10"/>
  <c r="L32" i="14"/>
  <c r="L31" i="10"/>
  <c r="L31" i="14"/>
  <c r="L30" i="10"/>
  <c r="L30" i="14"/>
  <c r="L27" i="10"/>
  <c r="L27" i="14"/>
  <c r="L26" i="10"/>
  <c r="L26" i="14"/>
  <c r="L25" i="10"/>
  <c r="L25" i="14"/>
  <c r="L24" i="10"/>
  <c r="L24" i="14"/>
  <c r="L23" i="10"/>
  <c r="L23" i="14"/>
  <c r="L22" i="10"/>
  <c r="L22" i="14"/>
  <c r="L21" i="10"/>
  <c r="L21" i="14"/>
  <c r="L18" i="10"/>
  <c r="L18" i="14"/>
  <c r="L16" i="10"/>
  <c r="L16" i="14"/>
  <c r="L13" i="10"/>
  <c r="L13" i="14"/>
  <c r="L12" i="10"/>
  <c r="L12" i="14"/>
  <c r="L11" i="10"/>
  <c r="L11" i="14"/>
  <c r="L10" i="10"/>
  <c r="L10" i="14"/>
  <c r="K37" i="10"/>
  <c r="K37" i="14"/>
  <c r="K36" i="10"/>
  <c r="K36" i="14"/>
  <c r="K35" i="10"/>
  <c r="K35" i="14"/>
  <c r="K34" i="10"/>
  <c r="K34" i="14"/>
  <c r="K33" i="10"/>
  <c r="K33" i="14"/>
  <c r="K32" i="10"/>
  <c r="K32" i="14"/>
  <c r="K31" i="10"/>
  <c r="K31" i="14"/>
  <c r="K30" i="10"/>
  <c r="K30" i="14"/>
  <c r="K27" i="10"/>
  <c r="K27" i="14"/>
  <c r="K26" i="10"/>
  <c r="K26" i="14"/>
  <c r="K25" i="10"/>
  <c r="K25" i="14"/>
  <c r="K24" i="10"/>
  <c r="K24" i="14"/>
  <c r="K23" i="10"/>
  <c r="K23" i="14"/>
  <c r="K22" i="10"/>
  <c r="K22" i="14"/>
  <c r="K21" i="10"/>
  <c r="K21" i="14"/>
  <c r="K18" i="10"/>
  <c r="K18" i="14"/>
  <c r="K16" i="10"/>
  <c r="K16" i="14"/>
  <c r="K13" i="10"/>
  <c r="K13" i="14"/>
  <c r="K12" i="10"/>
  <c r="K12" i="14"/>
  <c r="K11" i="10"/>
  <c r="K11" i="14"/>
  <c r="K10" i="10"/>
  <c r="K10" i="14"/>
  <c r="J27" i="10"/>
  <c r="J27" i="14"/>
  <c r="J26" i="10"/>
  <c r="J26" i="14"/>
  <c r="J25" i="10"/>
  <c r="J25" i="14"/>
  <c r="J24" i="10"/>
  <c r="J24" i="14"/>
  <c r="J23" i="10"/>
  <c r="J23" i="14"/>
  <c r="J22" i="10"/>
  <c r="J22" i="14"/>
  <c r="J21" i="10"/>
  <c r="J21" i="14"/>
  <c r="J18" i="10"/>
  <c r="J18" i="14"/>
  <c r="J16" i="10"/>
  <c r="J16" i="14"/>
  <c r="J13" i="10"/>
  <c r="J13" i="14"/>
  <c r="J12" i="10"/>
  <c r="J12" i="14"/>
  <c r="J11" i="10"/>
  <c r="J11" i="14"/>
  <c r="J10" i="10"/>
  <c r="J10" i="14"/>
  <c r="I37" i="10"/>
  <c r="I37" i="14"/>
  <c r="I36" i="10"/>
  <c r="I36" i="14"/>
  <c r="I34" i="10"/>
  <c r="I34" i="14"/>
  <c r="I32" i="10"/>
  <c r="I32" i="14"/>
  <c r="I31" i="10"/>
  <c r="I31" i="14"/>
  <c r="I30" i="10"/>
  <c r="I30" i="14"/>
  <c r="I27" i="10"/>
  <c r="I27" i="14"/>
  <c r="I26" i="10"/>
  <c r="I26" i="14"/>
  <c r="I25" i="10"/>
  <c r="I25" i="14"/>
  <c r="I24" i="10"/>
  <c r="I24" i="14"/>
  <c r="I23" i="10"/>
  <c r="I23" i="14"/>
  <c r="I22" i="10"/>
  <c r="I22" i="14"/>
  <c r="I21" i="10"/>
  <c r="I21" i="14"/>
  <c r="I16" i="10"/>
  <c r="I16" i="14"/>
  <c r="I13" i="10"/>
  <c r="I13" i="14"/>
  <c r="I12" i="10"/>
  <c r="I12" i="14"/>
  <c r="I10" i="10"/>
  <c r="H36" i="10"/>
  <c r="H36" i="14"/>
  <c r="H35" i="10"/>
  <c r="H35" i="14"/>
  <c r="H34" i="10"/>
  <c r="H34" i="14"/>
  <c r="H33" i="10"/>
  <c r="H33" i="14"/>
  <c r="H32" i="10"/>
  <c r="H32" i="14"/>
  <c r="H31" i="10"/>
  <c r="H31" i="14"/>
  <c r="H30" i="10"/>
  <c r="H30" i="14"/>
  <c r="H27" i="10"/>
  <c r="H27" i="14"/>
  <c r="H26" i="10"/>
  <c r="H25" i="10"/>
  <c r="H25" i="14"/>
  <c r="H24" i="10"/>
  <c r="H24" i="14"/>
  <c r="H23" i="10"/>
  <c r="H23" i="14"/>
  <c r="H22" i="10"/>
  <c r="H21" i="10"/>
  <c r="H16" i="10"/>
  <c r="H16" i="14"/>
  <c r="H13" i="10"/>
  <c r="H13" i="14"/>
  <c r="H12" i="10"/>
  <c r="H12" i="14"/>
  <c r="H11" i="10"/>
  <c r="H11" i="14"/>
  <c r="H10" i="10"/>
  <c r="H10" i="14"/>
  <c r="G36" i="10"/>
  <c r="G36" i="14"/>
  <c r="G35" i="10"/>
  <c r="G35" i="14"/>
  <c r="G32" i="10"/>
  <c r="G32" i="14"/>
  <c r="G31" i="10"/>
  <c r="G31" i="14"/>
  <c r="G30" i="10"/>
  <c r="G30" i="14"/>
  <c r="G27" i="10"/>
  <c r="G27" i="14"/>
  <c r="G26" i="10"/>
  <c r="G26" i="14"/>
  <c r="G25" i="10"/>
  <c r="G25" i="14"/>
  <c r="G24" i="10"/>
  <c r="G24" i="14"/>
  <c r="G23" i="10"/>
  <c r="G23" i="14"/>
  <c r="G22" i="10"/>
  <c r="G22" i="14"/>
  <c r="G21" i="10"/>
  <c r="G21" i="14"/>
  <c r="G16" i="10"/>
  <c r="G16" i="14"/>
  <c r="G13" i="10"/>
  <c r="G13" i="14"/>
  <c r="G12" i="10"/>
  <c r="G12" i="14"/>
  <c r="G11" i="10"/>
  <c r="G11" i="14"/>
  <c r="G10" i="10"/>
  <c r="G10" i="14"/>
  <c r="F37" i="10"/>
  <c r="F37" i="14"/>
  <c r="F36" i="10"/>
  <c r="F36" i="14"/>
  <c r="F35" i="10"/>
  <c r="F35" i="14"/>
  <c r="F34" i="10"/>
  <c r="F34" i="14"/>
  <c r="F33" i="10"/>
  <c r="F33" i="14"/>
  <c r="F32" i="10"/>
  <c r="F32" i="14"/>
  <c r="F31" i="10"/>
  <c r="F31" i="14"/>
  <c r="F27" i="10"/>
  <c r="F27" i="14"/>
  <c r="F26" i="10"/>
  <c r="F26" i="14"/>
  <c r="F25" i="10"/>
  <c r="F25" i="14"/>
  <c r="F24" i="10"/>
  <c r="F24" i="14"/>
  <c r="F23" i="10"/>
  <c r="F23" i="14"/>
  <c r="F22" i="10"/>
  <c r="F22" i="14"/>
  <c r="F21" i="10"/>
  <c r="F21" i="14"/>
  <c r="F16" i="10"/>
  <c r="F16" i="14"/>
  <c r="F13" i="10"/>
  <c r="F13" i="14"/>
  <c r="F12" i="10"/>
  <c r="F12" i="14"/>
  <c r="F10" i="10"/>
  <c r="F10" i="14"/>
  <c r="E37" i="10"/>
  <c r="E37" i="14"/>
  <c r="E36" i="10"/>
  <c r="E36" i="14"/>
  <c r="E35" i="10"/>
  <c r="E35" i="14"/>
  <c r="E34" i="10"/>
  <c r="E34" i="14"/>
  <c r="E33" i="10"/>
  <c r="E33" i="14"/>
  <c r="E32" i="10"/>
  <c r="E32" i="14"/>
  <c r="E31" i="10"/>
  <c r="E31" i="14"/>
  <c r="E30" i="10"/>
  <c r="E30" i="14"/>
  <c r="E27" i="10"/>
  <c r="E27" i="14"/>
  <c r="E26" i="10"/>
  <c r="E26" i="14"/>
  <c r="E25" i="10"/>
  <c r="E25" i="14"/>
  <c r="E24" i="10"/>
  <c r="E24" i="14"/>
  <c r="E23" i="10"/>
  <c r="E23" i="14"/>
  <c r="E22" i="10"/>
  <c r="E22" i="14"/>
  <c r="E21" i="10"/>
  <c r="E21" i="14"/>
  <c r="E18" i="10"/>
  <c r="E18" i="14"/>
  <c r="E16" i="10"/>
  <c r="E16" i="14"/>
  <c r="E13" i="10"/>
  <c r="E13" i="14"/>
  <c r="E12" i="10"/>
  <c r="E12" i="14"/>
  <c r="E11" i="10"/>
  <c r="E11" i="14"/>
  <c r="E10" i="10"/>
  <c r="E10" i="14"/>
  <c r="D11" i="10"/>
  <c r="D11" i="14"/>
  <c r="D21" i="10"/>
  <c r="D21" i="14"/>
  <c r="D22" i="10"/>
  <c r="D22" i="14"/>
  <c r="D23" i="10"/>
  <c r="D23" i="14"/>
  <c r="D24" i="10"/>
  <c r="D24" i="14"/>
  <c r="D25" i="10"/>
  <c r="D25" i="14"/>
  <c r="D26" i="10"/>
  <c r="D26" i="14"/>
  <c r="D27" i="10"/>
  <c r="D27" i="14"/>
  <c r="D37" i="10"/>
  <c r="D37" i="14"/>
  <c r="D36" i="10"/>
  <c r="D36" i="14"/>
  <c r="D35" i="10"/>
  <c r="D35" i="14"/>
  <c r="D34" i="10"/>
  <c r="D34" i="14"/>
  <c r="D33" i="10"/>
  <c r="D33" i="14"/>
  <c r="D32" i="10"/>
  <c r="D32" i="14"/>
  <c r="D31" i="10"/>
  <c r="D31" i="14"/>
  <c r="D30" i="10"/>
  <c r="D30" i="14"/>
  <c r="D18" i="10"/>
  <c r="D16" i="10"/>
  <c r="D16" i="14"/>
  <c r="D13" i="10"/>
  <c r="D13" i="14"/>
  <c r="D12" i="10"/>
  <c r="D12" i="14"/>
  <c r="D10" i="10"/>
  <c r="D10" i="14"/>
  <c r="C37" i="10"/>
  <c r="C36" i="10"/>
  <c r="C35" i="10"/>
  <c r="C34" i="10"/>
  <c r="C33" i="10"/>
  <c r="C32" i="10"/>
  <c r="C31" i="10"/>
  <c r="C30" i="10"/>
  <c r="C27" i="10"/>
  <c r="C26" i="10"/>
  <c r="C25" i="10"/>
  <c r="C24" i="10"/>
  <c r="C23" i="10"/>
  <c r="C22" i="10"/>
  <c r="C21" i="10"/>
  <c r="C18" i="10"/>
  <c r="C16" i="10"/>
  <c r="C13" i="10"/>
  <c r="C12" i="10"/>
  <c r="C11" i="10"/>
  <c r="C10" i="10"/>
  <c r="C10" i="14"/>
  <c r="C16" i="14"/>
  <c r="C17" i="14"/>
  <c r="C23" i="14"/>
  <c r="C27" i="14"/>
  <c r="C33" i="14"/>
  <c r="C37" i="14"/>
  <c r="C11" i="14"/>
  <c r="C18" i="14"/>
  <c r="C19" i="14"/>
  <c r="C24" i="14"/>
  <c r="C30" i="14"/>
  <c r="C34" i="14"/>
  <c r="C12" i="14"/>
  <c r="C21" i="14"/>
  <c r="C25" i="14"/>
  <c r="C31" i="14"/>
  <c r="C35" i="14"/>
  <c r="C13" i="14"/>
  <c r="C22" i="14"/>
  <c r="C26" i="14"/>
  <c r="C32" i="14"/>
  <c r="C36" i="14"/>
  <c r="C28" i="14"/>
  <c r="C38" i="14"/>
  <c r="C14" i="14"/>
  <c r="C40" i="14"/>
  <c r="AC18" i="10"/>
  <c r="AC18" i="14"/>
  <c r="B34" i="9"/>
  <c r="B33" i="9"/>
  <c r="B32" i="9"/>
  <c r="Z12" i="10"/>
  <c r="Z12" i="14"/>
  <c r="B31" i="9"/>
  <c r="B30" i="9"/>
  <c r="D30" i="9"/>
  <c r="W11" i="10"/>
  <c r="W11" i="14"/>
  <c r="B28" i="9"/>
  <c r="V11" i="10"/>
  <c r="V11" i="14"/>
  <c r="V12" i="10"/>
  <c r="V12" i="14"/>
  <c r="B27" i="9"/>
  <c r="C26" i="9"/>
  <c r="B26" i="9"/>
  <c r="T12" i="10"/>
  <c r="T12" i="14"/>
  <c r="T18" i="10"/>
  <c r="T18" i="14"/>
  <c r="B25" i="9"/>
  <c r="B24" i="9"/>
  <c r="R11" i="10"/>
  <c r="R11" i="14"/>
  <c r="B22" i="9"/>
  <c r="P35" i="10"/>
  <c r="P35" i="14"/>
  <c r="P12" i="10"/>
  <c r="P12" i="14"/>
  <c r="P18" i="10"/>
  <c r="P18" i="14"/>
  <c r="P21" i="10"/>
  <c r="P21" i="14"/>
  <c r="P24" i="12"/>
  <c r="P24" i="14"/>
  <c r="P32" i="12"/>
  <c r="P32" i="14"/>
  <c r="P25" i="10"/>
  <c r="P25" i="14"/>
  <c r="P33" i="10"/>
  <c r="P33" i="14"/>
  <c r="P16" i="10"/>
  <c r="P16" i="14"/>
  <c r="P23" i="10"/>
  <c r="P23" i="14"/>
  <c r="P31" i="10"/>
  <c r="P31" i="14"/>
  <c r="B21" i="9"/>
  <c r="O18" i="10"/>
  <c r="O18" i="14"/>
  <c r="B20" i="9"/>
  <c r="B18" i="9"/>
  <c r="B17" i="9"/>
  <c r="B16" i="9"/>
  <c r="H37" i="10"/>
  <c r="H37" i="14"/>
  <c r="H18" i="10"/>
  <c r="H18" i="14"/>
  <c r="H26" i="11"/>
  <c r="H26" i="14"/>
  <c r="H22" i="11"/>
  <c r="H22" i="14"/>
  <c r="H21" i="11"/>
  <c r="H28" i="11"/>
  <c r="H21" i="14"/>
  <c r="B13" i="9"/>
  <c r="G18" i="11"/>
  <c r="G19" i="11"/>
  <c r="G18" i="10"/>
  <c r="G18" i="14"/>
  <c r="G34" i="10"/>
  <c r="G34" i="14"/>
  <c r="G33" i="10"/>
  <c r="G33" i="14"/>
  <c r="G37" i="10"/>
  <c r="G37" i="14"/>
  <c r="B12" i="9"/>
  <c r="D18" i="11"/>
  <c r="D19" i="11"/>
  <c r="D18" i="14"/>
  <c r="B9" i="9"/>
  <c r="D9" i="9"/>
  <c r="B8" i="9"/>
  <c r="F18" i="10"/>
  <c r="F18" i="14"/>
  <c r="F11" i="10"/>
  <c r="F11" i="14"/>
  <c r="F30" i="10"/>
  <c r="F30" i="14"/>
  <c r="B35" i="9"/>
  <c r="B15" i="9"/>
  <c r="AD38" i="14"/>
  <c r="AC38" i="14"/>
  <c r="AB38" i="14"/>
  <c r="AA38" i="14"/>
  <c r="Z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G38" i="14"/>
  <c r="F38" i="14"/>
  <c r="E38" i="14"/>
  <c r="D38" i="14"/>
  <c r="AD28" i="14"/>
  <c r="AC28" i="14"/>
  <c r="AA28" i="14"/>
  <c r="Z28" i="14"/>
  <c r="Y28" i="14"/>
  <c r="W28" i="14"/>
  <c r="V28" i="14"/>
  <c r="U28" i="14"/>
  <c r="S28" i="14"/>
  <c r="R28" i="14"/>
  <c r="Q28" i="14"/>
  <c r="O28" i="14"/>
  <c r="N28" i="14"/>
  <c r="M28" i="14"/>
  <c r="K28" i="14"/>
  <c r="J28" i="14"/>
  <c r="I28" i="14"/>
  <c r="G28" i="14"/>
  <c r="F28" i="14"/>
  <c r="E28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G19" i="14"/>
  <c r="F19" i="14"/>
  <c r="E19" i="14"/>
  <c r="D19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H14" i="14"/>
  <c r="G14" i="14"/>
  <c r="F14" i="14"/>
  <c r="E14" i="14"/>
  <c r="D14" i="14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AD14" i="13"/>
  <c r="AC14" i="13"/>
  <c r="AB14" i="13"/>
  <c r="AB40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P40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D40" i="13"/>
  <c r="C14" i="13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B38" i="10"/>
  <c r="AA38" i="10"/>
  <c r="X38" i="10"/>
  <c r="W38" i="10"/>
  <c r="T38" i="10"/>
  <c r="S38" i="10"/>
  <c r="P38" i="10"/>
  <c r="O38" i="10"/>
  <c r="L38" i="10"/>
  <c r="K38" i="10"/>
  <c r="J38" i="10"/>
  <c r="H38" i="10"/>
  <c r="G38" i="10"/>
  <c r="F38" i="10"/>
  <c r="E38" i="10"/>
  <c r="D38" i="10"/>
  <c r="C38" i="10"/>
  <c r="AB28" i="10"/>
  <c r="X28" i="10"/>
  <c r="T28" i="10"/>
  <c r="P28" i="10"/>
  <c r="M28" i="10"/>
  <c r="L28" i="10"/>
  <c r="K28" i="10"/>
  <c r="J28" i="10"/>
  <c r="I28" i="10"/>
  <c r="H28" i="10"/>
  <c r="G28" i="10"/>
  <c r="F28" i="10"/>
  <c r="E28" i="10"/>
  <c r="D28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G19" i="10"/>
  <c r="F19" i="10"/>
  <c r="E19" i="10"/>
  <c r="D19" i="10"/>
  <c r="C19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C14" i="10"/>
  <c r="Y14" i="10"/>
  <c r="U14" i="10"/>
  <c r="Q14" i="10"/>
  <c r="M14" i="10"/>
  <c r="L14" i="10"/>
  <c r="K14" i="10"/>
  <c r="J14" i="10"/>
  <c r="H14" i="10"/>
  <c r="G14" i="10"/>
  <c r="F14" i="10"/>
  <c r="E14" i="10"/>
  <c r="D14" i="10"/>
  <c r="C14" i="10"/>
  <c r="C36" i="9"/>
  <c r="D35" i="9"/>
  <c r="D34" i="9"/>
  <c r="D33" i="9"/>
  <c r="D32" i="9"/>
  <c r="D31" i="9"/>
  <c r="D28" i="9"/>
  <c r="D27" i="9"/>
  <c r="D26" i="9"/>
  <c r="D25" i="9"/>
  <c r="D24" i="9"/>
  <c r="D22" i="9"/>
  <c r="D21" i="9"/>
  <c r="D20" i="9"/>
  <c r="D18" i="9"/>
  <c r="D17" i="9"/>
  <c r="D16" i="9"/>
  <c r="D15" i="9"/>
  <c r="D13" i="9"/>
  <c r="D12" i="9"/>
  <c r="D8" i="9"/>
  <c r="L40" i="13"/>
  <c r="X40" i="13"/>
  <c r="H40" i="13"/>
  <c r="T40" i="13"/>
  <c r="Z40" i="12"/>
  <c r="R40" i="12"/>
  <c r="V40" i="12"/>
  <c r="N40" i="12"/>
  <c r="J40" i="12"/>
  <c r="F40" i="12"/>
  <c r="AD14" i="12"/>
  <c r="AD40" i="12"/>
  <c r="V14" i="10"/>
  <c r="Y28" i="10"/>
  <c r="R14" i="10"/>
  <c r="AD14" i="10"/>
  <c r="U28" i="10"/>
  <c r="O14" i="10"/>
  <c r="W14" i="10"/>
  <c r="R28" i="10"/>
  <c r="Z28" i="10"/>
  <c r="Y38" i="10"/>
  <c r="N14" i="10"/>
  <c r="Z14" i="10"/>
  <c r="Q28" i="10"/>
  <c r="AC28" i="10"/>
  <c r="S14" i="10"/>
  <c r="AA14" i="10"/>
  <c r="N28" i="10"/>
  <c r="V28" i="10"/>
  <c r="AD28" i="10"/>
  <c r="Q38" i="10"/>
  <c r="U38" i="10"/>
  <c r="AC38" i="10"/>
  <c r="P14" i="10"/>
  <c r="P40" i="10"/>
  <c r="T14" i="10"/>
  <c r="T40" i="10"/>
  <c r="X14" i="10"/>
  <c r="X40" i="10"/>
  <c r="AB14" i="10"/>
  <c r="AB40" i="10"/>
  <c r="O28" i="10"/>
  <c r="S28" i="10"/>
  <c r="W28" i="10"/>
  <c r="AA28" i="10"/>
  <c r="R38" i="10"/>
  <c r="V38" i="10"/>
  <c r="Z38" i="10"/>
  <c r="AD38" i="10"/>
  <c r="M38" i="10"/>
  <c r="M40" i="10"/>
  <c r="AE22" i="13"/>
  <c r="AH22" i="13"/>
  <c r="AE23" i="13"/>
  <c r="AH23" i="13"/>
  <c r="AE24" i="13"/>
  <c r="AH24" i="13"/>
  <c r="AE25" i="13"/>
  <c r="AH25" i="13"/>
  <c r="AE27" i="13"/>
  <c r="AH27" i="13"/>
  <c r="AE31" i="13"/>
  <c r="AH31" i="13"/>
  <c r="AE32" i="13"/>
  <c r="AH32" i="13"/>
  <c r="AE33" i="13"/>
  <c r="AH33" i="13"/>
  <c r="AE34" i="13"/>
  <c r="AH34" i="13"/>
  <c r="AE35" i="13"/>
  <c r="AH35" i="13"/>
  <c r="AE36" i="13"/>
  <c r="AH36" i="13"/>
  <c r="AE37" i="13"/>
  <c r="AH37" i="13"/>
  <c r="AE26" i="13"/>
  <c r="AH26" i="13"/>
  <c r="Y38" i="14"/>
  <c r="Y40" i="14"/>
  <c r="D40" i="10"/>
  <c r="H40" i="10"/>
  <c r="L40" i="10"/>
  <c r="Q40" i="14"/>
  <c r="F40" i="10"/>
  <c r="J40" i="10"/>
  <c r="AE22" i="11"/>
  <c r="AH22" i="11"/>
  <c r="AE23" i="11"/>
  <c r="AH23" i="11"/>
  <c r="AE24" i="11"/>
  <c r="AH24" i="11"/>
  <c r="AE25" i="11"/>
  <c r="AH25" i="11"/>
  <c r="AE26" i="11"/>
  <c r="AH26" i="11"/>
  <c r="AE27" i="11"/>
  <c r="AH27" i="11"/>
  <c r="AE31" i="11"/>
  <c r="AH31" i="11"/>
  <c r="AE32" i="11"/>
  <c r="AH32" i="11"/>
  <c r="AE33" i="11"/>
  <c r="AH33" i="11"/>
  <c r="AE34" i="11"/>
  <c r="AH34" i="11"/>
  <c r="AE35" i="11"/>
  <c r="AH35" i="11"/>
  <c r="AE36" i="11"/>
  <c r="AH36" i="11"/>
  <c r="AE37" i="11"/>
  <c r="AH37" i="11"/>
  <c r="AE11" i="12"/>
  <c r="AH11" i="12"/>
  <c r="AE12" i="12"/>
  <c r="AH12" i="12"/>
  <c r="AE13" i="12"/>
  <c r="AH13" i="12"/>
  <c r="AE16" i="12"/>
  <c r="AH16" i="12"/>
  <c r="AE16" i="14"/>
  <c r="F40" i="11"/>
  <c r="J40" i="11"/>
  <c r="N40" i="11"/>
  <c r="R40" i="11"/>
  <c r="V40" i="11"/>
  <c r="Z40" i="11"/>
  <c r="AD40" i="11"/>
  <c r="M40" i="14"/>
  <c r="AC40" i="14"/>
  <c r="K40" i="12"/>
  <c r="W40" i="12"/>
  <c r="AE22" i="12"/>
  <c r="AH22" i="12"/>
  <c r="AE23" i="12"/>
  <c r="AH23" i="12"/>
  <c r="AE24" i="12"/>
  <c r="AH24" i="12"/>
  <c r="AE25" i="12"/>
  <c r="AH25" i="12"/>
  <c r="AE26" i="12"/>
  <c r="AH26" i="12"/>
  <c r="AE31" i="12"/>
  <c r="AH31" i="12"/>
  <c r="AE32" i="12"/>
  <c r="AH32" i="12"/>
  <c r="AE33" i="12"/>
  <c r="AH33" i="12"/>
  <c r="AE34" i="12"/>
  <c r="AH34" i="12"/>
  <c r="AE35" i="12"/>
  <c r="AH35" i="12"/>
  <c r="AE36" i="12"/>
  <c r="AH36" i="12"/>
  <c r="AE37" i="12"/>
  <c r="AH37" i="12"/>
  <c r="AE11" i="13"/>
  <c r="AH11" i="13"/>
  <c r="AE12" i="13"/>
  <c r="AH12" i="13"/>
  <c r="AE13" i="13"/>
  <c r="AH13" i="13"/>
  <c r="AE21" i="14"/>
  <c r="AH21" i="14"/>
  <c r="AE22" i="14"/>
  <c r="AH22" i="14"/>
  <c r="AE23" i="14"/>
  <c r="AH23" i="14"/>
  <c r="AE24" i="14"/>
  <c r="AH24" i="14"/>
  <c r="AE25" i="14"/>
  <c r="AH25" i="14"/>
  <c r="AE26" i="14"/>
  <c r="AH26" i="14"/>
  <c r="AE27" i="14"/>
  <c r="AH27" i="14"/>
  <c r="AE31" i="14"/>
  <c r="AH31" i="14"/>
  <c r="AE32" i="14"/>
  <c r="AH32" i="14"/>
  <c r="AE34" i="14"/>
  <c r="AH34" i="14"/>
  <c r="AE36" i="14"/>
  <c r="AH36" i="14"/>
  <c r="AE37" i="14"/>
  <c r="AH37" i="14"/>
  <c r="G40" i="12"/>
  <c r="O40" i="12"/>
  <c r="AA40" i="12"/>
  <c r="G40" i="10"/>
  <c r="K40" i="10"/>
  <c r="AE12" i="10"/>
  <c r="AH12" i="10"/>
  <c r="AE13" i="10"/>
  <c r="AH13" i="10"/>
  <c r="AE16" i="10"/>
  <c r="AH16" i="10"/>
  <c r="AE21" i="10"/>
  <c r="AH21" i="10"/>
  <c r="AE22" i="10"/>
  <c r="AH22" i="10"/>
  <c r="AE23" i="10"/>
  <c r="AH23" i="10"/>
  <c r="AE24" i="10"/>
  <c r="AH24" i="10"/>
  <c r="AE25" i="10"/>
  <c r="AH25" i="10"/>
  <c r="AE26" i="10"/>
  <c r="AH26" i="10"/>
  <c r="AE27" i="10"/>
  <c r="AH27" i="10"/>
  <c r="AE31" i="10"/>
  <c r="AH31" i="10"/>
  <c r="AE32" i="10"/>
  <c r="AH32" i="10"/>
  <c r="AE34" i="10"/>
  <c r="AH34" i="10"/>
  <c r="AE36" i="10"/>
  <c r="AH36" i="10"/>
  <c r="AE37" i="10"/>
  <c r="AH37" i="10"/>
  <c r="G40" i="11"/>
  <c r="K40" i="11"/>
  <c r="O40" i="11"/>
  <c r="S40" i="11"/>
  <c r="W40" i="11"/>
  <c r="AA40" i="11"/>
  <c r="AE11" i="11"/>
  <c r="AH11" i="11"/>
  <c r="AE12" i="11"/>
  <c r="AH12" i="11"/>
  <c r="AE13" i="11"/>
  <c r="AH13" i="11"/>
  <c r="D28" i="14"/>
  <c r="D40" i="14"/>
  <c r="H28" i="14"/>
  <c r="H40" i="14"/>
  <c r="L28" i="14"/>
  <c r="L40" i="14"/>
  <c r="P28" i="14"/>
  <c r="P40" i="14"/>
  <c r="T28" i="14"/>
  <c r="T40" i="14"/>
  <c r="X28" i="14"/>
  <c r="X40" i="14"/>
  <c r="AB28" i="14"/>
  <c r="AB40" i="14"/>
  <c r="S40" i="12"/>
  <c r="C17" i="12"/>
  <c r="C40" i="12"/>
  <c r="E40" i="10"/>
  <c r="E40" i="11"/>
  <c r="M40" i="11"/>
  <c r="Q40" i="11"/>
  <c r="U40" i="11"/>
  <c r="Y40" i="11"/>
  <c r="AC40" i="11"/>
  <c r="D40" i="12"/>
  <c r="H40" i="12"/>
  <c r="L40" i="12"/>
  <c r="P40" i="12"/>
  <c r="T40" i="12"/>
  <c r="X40" i="12"/>
  <c r="AB40" i="12"/>
  <c r="AE12" i="14"/>
  <c r="AH12" i="14"/>
  <c r="AE13" i="14"/>
  <c r="AH13" i="14"/>
  <c r="F40" i="14"/>
  <c r="J40" i="14"/>
  <c r="N40" i="14"/>
  <c r="R40" i="14"/>
  <c r="V40" i="14"/>
  <c r="Z40" i="14"/>
  <c r="AD40" i="14"/>
  <c r="G40" i="14"/>
  <c r="K40" i="14"/>
  <c r="O40" i="14"/>
  <c r="S40" i="14"/>
  <c r="W40" i="14"/>
  <c r="AA40" i="14"/>
  <c r="E40" i="14"/>
  <c r="U40" i="14"/>
  <c r="AE30" i="14"/>
  <c r="AH30" i="14"/>
  <c r="E40" i="13"/>
  <c r="M40" i="13"/>
  <c r="Y40" i="13"/>
  <c r="F40" i="13"/>
  <c r="J40" i="13"/>
  <c r="N40" i="13"/>
  <c r="R40" i="13"/>
  <c r="V40" i="13"/>
  <c r="Z40" i="13"/>
  <c r="AD40" i="13"/>
  <c r="C40" i="13"/>
  <c r="G40" i="13"/>
  <c r="K40" i="13"/>
  <c r="O40" i="13"/>
  <c r="S40" i="13"/>
  <c r="W40" i="13"/>
  <c r="AA40" i="13"/>
  <c r="I40" i="13"/>
  <c r="Q40" i="13"/>
  <c r="U40" i="13"/>
  <c r="AC40" i="13"/>
  <c r="AE16" i="13"/>
  <c r="AH16" i="13"/>
  <c r="AE18" i="13"/>
  <c r="AH18" i="13"/>
  <c r="AE21" i="13"/>
  <c r="AE28" i="13"/>
  <c r="AH21" i="13"/>
  <c r="AE10" i="13"/>
  <c r="AH10" i="13"/>
  <c r="AE30" i="13"/>
  <c r="AH30" i="13"/>
  <c r="E40" i="12"/>
  <c r="I40" i="12"/>
  <c r="M40" i="12"/>
  <c r="Q40" i="12"/>
  <c r="U40" i="12"/>
  <c r="Y40" i="12"/>
  <c r="AC40" i="12"/>
  <c r="AE10" i="12"/>
  <c r="AH10" i="12"/>
  <c r="AE18" i="12"/>
  <c r="AH18" i="12"/>
  <c r="AE21" i="12"/>
  <c r="AH21" i="12"/>
  <c r="AE30" i="12"/>
  <c r="AH30" i="12"/>
  <c r="D40" i="11"/>
  <c r="H40" i="11"/>
  <c r="L40" i="11"/>
  <c r="P40" i="11"/>
  <c r="T40" i="11"/>
  <c r="X40" i="11"/>
  <c r="AB40" i="11"/>
  <c r="C40" i="11"/>
  <c r="AE21" i="11"/>
  <c r="AH21" i="11"/>
  <c r="AE16" i="11"/>
  <c r="AH16" i="11"/>
  <c r="AE18" i="11"/>
  <c r="AH18" i="11"/>
  <c r="AE30" i="11"/>
  <c r="AH30" i="11"/>
  <c r="C17" i="10"/>
  <c r="C28" i="10"/>
  <c r="AE30" i="10"/>
  <c r="AH30" i="10"/>
  <c r="AE10" i="10"/>
  <c r="AH10" i="10"/>
  <c r="AE17" i="14"/>
  <c r="AH17" i="14"/>
  <c r="AH16" i="14"/>
  <c r="I33" i="10"/>
  <c r="Q40" i="10"/>
  <c r="I10" i="11"/>
  <c r="I18" i="10"/>
  <c r="I35" i="10"/>
  <c r="I11" i="10"/>
  <c r="Z40" i="10"/>
  <c r="U40" i="10"/>
  <c r="AA40" i="10"/>
  <c r="AC40" i="10"/>
  <c r="O40" i="10"/>
  <c r="Y40" i="10"/>
  <c r="S40" i="10"/>
  <c r="N40" i="10"/>
  <c r="W40" i="10"/>
  <c r="AD40" i="10"/>
  <c r="AE17" i="10"/>
  <c r="AH17" i="10"/>
  <c r="AE19" i="13"/>
  <c r="AE19" i="12"/>
  <c r="AE17" i="13"/>
  <c r="AH17" i="13"/>
  <c r="AE17" i="12"/>
  <c r="AE14" i="12"/>
  <c r="AE17" i="11"/>
  <c r="AE19" i="11"/>
  <c r="AH28" i="13"/>
  <c r="R40" i="10"/>
  <c r="V40" i="10"/>
  <c r="AE38" i="13"/>
  <c r="AH38" i="13"/>
  <c r="AE38" i="11"/>
  <c r="AE28" i="11"/>
  <c r="AE28" i="14"/>
  <c r="AH28" i="14"/>
  <c r="AE38" i="12"/>
  <c r="AE14" i="13"/>
  <c r="AH14" i="13"/>
  <c r="AE28" i="12"/>
  <c r="AE28" i="10"/>
  <c r="AH28" i="10"/>
  <c r="C40" i="10"/>
  <c r="AH19" i="13"/>
  <c r="AH17" i="12"/>
  <c r="AH28" i="12"/>
  <c r="AH38" i="12"/>
  <c r="AH14" i="12"/>
  <c r="AH19" i="12"/>
  <c r="AH38" i="11"/>
  <c r="AH19" i="11"/>
  <c r="AH28" i="11"/>
  <c r="AH17" i="11"/>
  <c r="I11" i="14"/>
  <c r="AE11" i="14"/>
  <c r="AH11" i="14"/>
  <c r="I14" i="10"/>
  <c r="AE11" i="10"/>
  <c r="I14" i="11"/>
  <c r="I10" i="14"/>
  <c r="AE10" i="11"/>
  <c r="AH10" i="11"/>
  <c r="I18" i="14"/>
  <c r="I19" i="10"/>
  <c r="AE18" i="10"/>
  <c r="I33" i="14"/>
  <c r="I38" i="10"/>
  <c r="AE33" i="10"/>
  <c r="AH33" i="10"/>
  <c r="I35" i="14"/>
  <c r="AE35" i="14"/>
  <c r="AH35" i="14"/>
  <c r="AE35" i="10"/>
  <c r="AH35" i="10"/>
  <c r="AE40" i="13"/>
  <c r="AH40" i="13"/>
  <c r="AE40" i="12"/>
  <c r="AH40" i="12"/>
  <c r="AE19" i="10"/>
  <c r="AH19" i="10"/>
  <c r="AH18" i="10"/>
  <c r="AE14" i="10"/>
  <c r="AH11" i="10"/>
  <c r="AI19" i="13"/>
  <c r="AI14" i="12"/>
  <c r="AI28" i="12"/>
  <c r="AI19" i="12"/>
  <c r="AI38" i="12"/>
  <c r="AI17" i="12"/>
  <c r="B14" i="9"/>
  <c r="D14" i="9"/>
  <c r="AE38" i="10"/>
  <c r="AH38" i="10"/>
  <c r="AE14" i="11"/>
  <c r="I19" i="14"/>
  <c r="AE18" i="14"/>
  <c r="I14" i="14"/>
  <c r="AE10" i="14"/>
  <c r="AH10" i="14"/>
  <c r="I40" i="10"/>
  <c r="I38" i="14"/>
  <c r="AE33" i="14"/>
  <c r="I40" i="11"/>
  <c r="AE38" i="14"/>
  <c r="AH38" i="14"/>
  <c r="AH33" i="14"/>
  <c r="AE19" i="14"/>
  <c r="AH19" i="14"/>
  <c r="AH18" i="14"/>
  <c r="AH14" i="10"/>
  <c r="AI40" i="12"/>
  <c r="AH14" i="11"/>
  <c r="I40" i="14"/>
  <c r="AE40" i="10"/>
  <c r="B29" i="9"/>
  <c r="D29" i="9"/>
  <c r="AE14" i="14"/>
  <c r="AE40" i="11"/>
  <c r="AI14" i="11"/>
  <c r="AI19" i="10"/>
  <c r="AI17" i="10"/>
  <c r="AH40" i="10"/>
  <c r="AI38" i="10"/>
  <c r="AI28" i="10"/>
  <c r="AH14" i="14"/>
  <c r="AI14" i="10"/>
  <c r="AH40" i="11"/>
  <c r="AI38" i="11"/>
  <c r="AI28" i="11"/>
  <c r="AI19" i="11"/>
  <c r="AI17" i="11"/>
  <c r="AE40" i="14"/>
  <c r="AI14" i="14"/>
  <c r="AI40" i="11"/>
  <c r="AI40" i="10"/>
  <c r="AI17" i="14"/>
  <c r="AI19" i="14"/>
  <c r="AI38" i="14"/>
  <c r="AH40" i="14"/>
  <c r="AI28" i="14"/>
  <c r="B19" i="9"/>
  <c r="D19" i="9"/>
  <c r="AI40" i="14"/>
  <c r="B10" i="9"/>
  <c r="D10" i="9"/>
  <c r="C40" i="17"/>
  <c r="G14" i="17"/>
  <c r="G48" i="17"/>
  <c r="B11" i="9"/>
  <c r="D11" i="9"/>
  <c r="G18" i="8"/>
  <c r="I19" i="8"/>
  <c r="C19" i="8"/>
  <c r="G19" i="8"/>
  <c r="J19" i="8"/>
  <c r="G33" i="8"/>
  <c r="I38" i="8"/>
  <c r="C38" i="8"/>
  <c r="C12" i="8"/>
  <c r="G12" i="8"/>
  <c r="D38" i="8"/>
  <c r="D40" i="8"/>
  <c r="E46" i="8"/>
  <c r="C11" i="8"/>
  <c r="G11" i="8"/>
  <c r="C21" i="8"/>
  <c r="G22" i="8"/>
  <c r="C10" i="8"/>
  <c r="G10" i="8"/>
  <c r="I14" i="8"/>
  <c r="C14" i="8"/>
  <c r="G21" i="8"/>
  <c r="C28" i="8"/>
  <c r="G28" i="8"/>
  <c r="G38" i="8"/>
  <c r="J38" i="8"/>
  <c r="G14" i="8"/>
  <c r="C40" i="8"/>
  <c r="I40" i="8"/>
  <c r="E48" i="8"/>
  <c r="J14" i="8"/>
  <c r="G40" i="8"/>
  <c r="J40" i="8"/>
  <c r="C40" i="28"/>
  <c r="G14" i="28"/>
  <c r="G40" i="28"/>
  <c r="G48" i="28"/>
  <c r="B23" i="9"/>
  <c r="D23" i="9"/>
  <c r="B36" i="9"/>
  <c r="D36" i="9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Source: J:\Finance\Reports &amp; Surveys\Cost Analysis\Cost Analysis - 2016-17\Cost Analysis Consolidations\2016-17 Consolidated CA-2 Detail WIP.xlsx
</t>
        </r>
      </text>
    </comment>
  </commentList>
</comments>
</file>

<file path=xl/sharedStrings.xml><?xml version="1.0" encoding="utf-8"?>
<sst xmlns="http://schemas.openxmlformats.org/spreadsheetml/2006/main" count="2768" uniqueCount="173">
  <si>
    <t>THE FLORIDA COLLEGE SYSTEM</t>
  </si>
  <si>
    <t>REPORT OF ACTUAL SERVICES AND EXPENDITURES FOR STUDENTS WITH DISABILITIES</t>
  </si>
  <si>
    <t>FOR THE PERIOD OF JULY 1, 2019 - JUNE 30, 2020</t>
  </si>
  <si>
    <t>SYSTEM SUMMARY</t>
  </si>
  <si>
    <t>FUNCTION</t>
  </si>
  <si>
    <t>ACTUAL FUND 1 EXPENDITURES</t>
  </si>
  <si>
    <t>ACTUAL FUND 2 EXPENDITURES</t>
  </si>
  <si>
    <t>ACTUAL FUND 7 EXPENDITURES</t>
  </si>
  <si>
    <t>ACTUAL ALL OTHER FUNDS</t>
  </si>
  <si>
    <t>TOTAL</t>
  </si>
  <si>
    <t>A.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</si>
  <si>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</si>
  <si>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</si>
  <si>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</si>
  <si>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</si>
  <si>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</si>
  <si>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</si>
  <si>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B.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</si>
  <si>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</si>
  <si>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</si>
  <si>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</si>
  <si>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C.</t>
  </si>
  <si>
    <t>DIRECT STUDENT SERVICES (INTERPRETERS, NOTE TAKERS, READERS, ETC.)</t>
  </si>
  <si>
    <t>SUBTOTAL (DIRECT STUDENT SERVICES)</t>
  </si>
  <si>
    <t>D.</t>
  </si>
  <si>
    <t>PRODUCTS AND DEVICES</t>
  </si>
  <si>
    <t xml:space="preserve">   Adaptive Equipment and Devices</t>
  </si>
  <si>
    <t xml:space="preserve">   Alternative Textbooks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</si>
  <si>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</si>
  <si>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</si>
  <si>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</si>
  <si>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</si>
  <si>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</si>
  <si>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</si>
  <si>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E.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</si>
  <si>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</si>
  <si>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</si>
  <si>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</si>
  <si>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</si>
  <si>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</si>
  <si>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</si>
  <si>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</si>
  <si>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</si>
  <si>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</si>
  <si>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SUBTOTAL (OTHER)</t>
  </si>
  <si>
    <t>GRAND TOTAL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</si>
  <si>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</si>
  <si>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</si>
  <si>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Enter the amount reported on the Annual Cost Analysis Report (CA-2, ICS Code 5.8100 - Svcs Student w/ Disabilities):</t>
  </si>
  <si>
    <t>Cell E48 should be "zero (0)". If this cell is red, please verify the amounts reported in Cells C40 and E46:</t>
  </si>
  <si>
    <t xml:space="preserve"> </t>
  </si>
  <si>
    <t>COLLEGE NAME</t>
  </si>
  <si>
    <t>EASTERN FLORIDA STATE COLLEGE</t>
  </si>
  <si>
    <t>BROWARD COLLEGE</t>
  </si>
  <si>
    <t>COLLEGE OF CENTRAL FLORIDA</t>
  </si>
  <si>
    <t>CHIPOLA COLLEGE</t>
  </si>
  <si>
    <t>DAYTONA STATE COLLEGE</t>
  </si>
  <si>
    <t>EDISON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</si>
  <si>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</si>
  <si>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</si>
  <si>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</si>
  <si>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</si>
  <si>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</si>
  <si>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</si>
  <si>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</si>
  <si>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</si>
  <si>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</si>
  <si>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</si>
  <si>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</si>
  <si>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</si>
  <si>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COMMUNITY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</si>
  <si>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</si>
  <si>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</si>
  <si>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</si>
  <si>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</si>
  <si>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</si>
  <si>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</si>
  <si>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</si>
  <si>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</si>
  <si>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</si>
  <si>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Florida College System</t>
  </si>
  <si>
    <t>Comparison of the Student with Disabilities Report to the Annual Cost Analysis (CA-2)</t>
  </si>
  <si>
    <t>Actual Fund 1 Expenditures</t>
  </si>
  <si>
    <t>FY 2016-17</t>
  </si>
  <si>
    <t>PENDING COST ANALYSIS DATA APPROVAL</t>
  </si>
  <si>
    <t>COLLEGE</t>
  </si>
  <si>
    <t>Annual Student Disabilities Report
Actual Fund 1 Expenditures</t>
  </si>
  <si>
    <t>CA-2 - 5.8100 Services  Students with Disabilities Total Cost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</si>
  <si>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</si>
  <si>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</si>
  <si>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</si>
  <si>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</si>
  <si>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</si>
  <si>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</si>
  <si>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</si>
  <si>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</si>
  <si>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</si>
  <si>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</si>
  <si>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</si>
  <si>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</si>
  <si>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</si>
  <si>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</si>
  <si>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</si>
  <si>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</si>
  <si>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</si>
  <si>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</si>
  <si>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</si>
  <si>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</si>
  <si>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</si>
  <si>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</si>
  <si>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</si>
  <si>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</si>
  <si>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</si>
  <si>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</si>
  <si>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</si>
  <si>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</si>
  <si>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</si>
  <si>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Note:   Difference due to rounding.</t>
  </si>
  <si>
    <t xml:space="preserve">Source:  2016-17 Student with Disabilities Report and 2016-17 Annual Cost Analysis Report (CA-2), Information Classification Structure (ICS) 5.8100, Svcs. Students w/ Disabilties. </t>
  </si>
  <si>
    <t>ACTUAL FUND 1 EXPENDITURES (SUMMARY)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</si>
  <si>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</si>
  <si>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</si>
  <si>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</si>
  <si>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</si>
  <si>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</si>
  <si>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</si>
  <si>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</si>
  <si>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</si>
  <si>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</si>
  <si>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</si>
  <si>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</si>
  <si>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</si>
  <si>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</si>
  <si>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</si>
  <si>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</si>
  <si>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</si>
  <si>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</si>
  <si>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</si>
  <si>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</si>
  <si>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</si>
  <si>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</si>
  <si>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</si>
  <si>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</si>
  <si>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</si>
  <si>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</si>
  <si>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</si>
  <si>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</si>
  <si>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</si>
  <si>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</si>
  <si>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</si>
  <si>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</si>
  <si>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</si>
  <si>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</si>
  <si>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</si>
  <si>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2019-20 REPORT OF ACTUAL SERVICES AND EXPENDITURES FOR STUDENTS WITH DISABILITIES</t>
  </si>
  <si>
    <t>COLLEGE NAME:</t>
  </si>
  <si>
    <t xml:space="preserve">Enter amounts only for cells color-coded in light yellow.  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</si>
  <si>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</si>
  <si>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</si>
  <si>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>COMPLETE THE CHECK BELOW:</t>
  </si>
  <si>
    <t>Enter the amount reported on the 2019-20 Annual Cost Analysis Report (CA-2, ICS Code 5.8100 - Svcs Student w/ Disabilities):</t>
  </si>
  <si>
    <t>Cell G48 should be "zero (0)". If this cell turns red, verify that the amounts reported in Cells C40 and G46 agree:</t>
  </si>
  <si>
    <r>
      <t xml:space="preserve">The completed report should be submitted electronically to collegereporting@fldoe.org, no later than Friday, </t>
    </r>
    <r>
      <rPr>
        <b/>
        <u/>
        <sz val="18"/>
        <color rgb="FFFF0000"/>
        <rFont val="Calibri"/>
        <family val="2"/>
        <scheme val="minor"/>
      </rPr>
      <t>October 16</t>
    </r>
    <r>
      <rPr>
        <b/>
        <u/>
        <sz val="16"/>
        <color rgb="FFFF0000"/>
        <rFont val="Calibri"/>
        <family val="2"/>
        <scheme val="minor"/>
      </rPr>
      <t>, 2020.</t>
    </r>
  </si>
  <si>
    <t>PLEASE SELECT COLLEGE NAME</t>
  </si>
  <si>
    <t>FLORIDA SOUTHWESTERN STATE COLLEGE</t>
  </si>
  <si>
    <t>COLLEGE OF THE FLORIDA KEYS</t>
  </si>
  <si>
    <t>NORTH FLORIDA COLLEGE</t>
  </si>
  <si>
    <t>PASCO-HERNANDO STATE COLLEGE</t>
  </si>
  <si>
    <t>FOR THE PERIOD OF JULY 1, 2019 - June 30, 2020</t>
  </si>
  <si>
    <t xml:space="preserve">DIRECT STUDENT SERVICES (INTERPRETERS, NOTE TAKERS, READERS, ETC.) </t>
  </si>
  <si>
    <t xml:space="preserve">   Software </t>
  </si>
  <si>
    <t>Enter the amount reported on the 2018-19 Annual Cost Analysis Report (CA-2, ICS Code 5.8100 - Svcs Student w/ Disabilities):</t>
  </si>
  <si>
    <t>The completed report should be submitted electronically to collegereporting@fldoe.org, no later than Friday, October 16,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</si>
</sst>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_(* #,##0_);_(* \(#,##0\);_(* &quot;-&quot;??_);_(@_)"/>
    <numFmt numFmtId="170" formatCode="[$$-409]#,##0.00"/>
    <numFmt numFmtId="171" formatCode="0.0%"/>
  </numFmts>
  <fonts count="11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6"/>
      <color indexed="8"/>
      <name val="Calibri"/>
    </font>
    <font>
      <sz val="12"/>
      <name val="Calibri"/>
    </font>
    <font>
      <b/>
      <sz val="18"/>
      <color indexed="8"/>
      <name val="Calibri"/>
    </font>
    <font>
      <sz val="12"/>
      <color indexed="8"/>
      <name val="Calibri"/>
    </font>
    <font>
      <b/>
      <sz val="16"/>
      <color indexed="8"/>
      <name val="Calibri"/>
    </font>
    <font>
      <sz val="18"/>
      <color indexed="8"/>
      <name val="Calibri"/>
    </font>
    <font>
      <b/>
      <sz val="14"/>
      <color indexed="8"/>
      <name val="Calibri"/>
    </font>
    <font>
      <sz val="11"/>
      <color indexed="8"/>
      <name val="Calibri"/>
    </font>
    <font>
      <sz val="16"/>
      <name val="Calibri"/>
    </font>
    <font>
      <b/>
      <sz val="12"/>
      <color indexed="8"/>
      <name val="Calibri"/>
    </font>
    <font>
      <b/>
      <sz val="18"/>
      <color rgb="FF000000"/>
      <name val="Calibri"/>
    </font>
    <font>
      <b/>
      <sz val="18"/>
      <color theme="1"/>
      <name val="Calibri"/>
    </font>
    <font>
      <sz val="18"/>
      <name val="Calibri"/>
    </font>
    <font>
      <b/>
      <sz val="18"/>
      <name val="Calibri"/>
    </font>
    <font>
      <sz val="24"/>
      <name val="Calibri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9389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0" fillId="49" borderId="0" applyNumberFormat="0" applyBorder="0" applyAlignment="0" applyProtection="0"/>
    <xf numFmtId="0" fontId="26" fillId="49" borderId="0" applyNumberFormat="0" applyBorder="0" applyAlignment="0" applyProtection="0"/>
    <xf numFmtId="0" fontId="3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0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2" fillId="60" borderId="15" applyNumberFormat="0" applyAlignment="0" applyProtection="0"/>
    <xf numFmtId="0" fontId="20" fillId="60" borderId="15" applyNumberFormat="0" applyAlignment="0" applyProtection="0"/>
    <xf numFmtId="0" fontId="20" fillId="60" borderId="15" applyNumberFormat="0" applyAlignment="0" applyProtection="0"/>
    <xf numFmtId="0" fontId="33" fillId="61" borderId="16" applyNumberFormat="0" applyAlignment="0" applyProtection="0"/>
    <xf numFmtId="0" fontId="22" fillId="61" borderId="16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15" fillId="44" borderId="0" applyNumberFormat="0" applyBorder="0" applyAlignment="0" applyProtection="0"/>
    <xf numFmtId="0" fontId="36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7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38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47" borderId="15" applyNumberFormat="0" applyAlignment="0" applyProtection="0"/>
    <xf numFmtId="0" fontId="18" fillId="47" borderId="15" applyNumberFormat="0" applyAlignment="0" applyProtection="0"/>
    <xf numFmtId="0" fontId="40" fillId="0" borderId="20" applyNumberFormat="0" applyFill="0" applyAlignment="0" applyProtection="0"/>
    <xf numFmtId="0" fontId="21" fillId="0" borderId="20" applyNumberFormat="0" applyFill="0" applyAlignment="0" applyProtection="0"/>
    <xf numFmtId="0" fontId="41" fillId="62" borderId="0" applyNumberFormat="0" applyBorder="0" applyAlignment="0" applyProtection="0"/>
    <xf numFmtId="0" fontId="17" fillId="6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7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42" fillId="60" borderId="22" applyNumberFormat="0" applyAlignment="0" applyProtection="0"/>
    <xf numFmtId="0" fontId="19" fillId="60" borderId="22" applyNumberFormat="0" applyAlignment="0" applyProtection="0"/>
    <xf numFmtId="0" fontId="19" fillId="60" borderId="2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44" fontId="8" fillId="0" borderId="0" applyFont="0" applyFill="0" applyBorder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9" fontId="8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18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50" fillId="19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50" fillId="2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50" fillId="27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50" fillId="31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50" fillId="39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50" fillId="20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24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50" fillId="28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50" fillId="32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6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40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5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3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7" borderId="0" applyNumberFormat="0" applyBorder="0" applyAlignment="0" applyProtection="0"/>
    <xf numFmtId="0" fontId="51" fillId="41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51" fillId="18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51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51" fillId="26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3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2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3" fillId="15" borderId="9" applyNumberFormat="0" applyAlignment="0" applyProtection="0"/>
    <xf numFmtId="0" fontId="54" fillId="16" borderId="1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7" fillId="0" borderId="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8" fillId="0" borderId="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59" fillId="0" borderId="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0" fillId="14" borderId="9" applyNumberFormat="0" applyAlignment="0" applyProtection="0"/>
    <xf numFmtId="0" fontId="61" fillId="0" borderId="11" applyNumberFormat="0" applyFill="0" applyAlignment="0" applyProtection="0"/>
    <xf numFmtId="0" fontId="62" fillId="13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0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63" borderId="29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63" fillId="15" borderId="1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66" fillId="0" borderId="0" applyBorder="0" applyProtection="0"/>
    <xf numFmtId="0" fontId="67" fillId="0" borderId="0" applyNumberFormat="0" applyBorder="0" applyProtection="0">
      <alignment horizontal="center"/>
    </xf>
    <xf numFmtId="0" fontId="67" fillId="0" borderId="0" applyNumberFormat="0" applyBorder="0" applyProtection="0">
      <alignment horizontal="center" textRotation="90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 applyNumberFormat="0" applyBorder="0" applyProtection="0"/>
    <xf numFmtId="167" fontId="68" fillId="0" borderId="0" applyBorder="0" applyProtection="0"/>
    <xf numFmtId="40" fontId="7" fillId="65" borderId="36"/>
    <xf numFmtId="40" fontId="7" fillId="66" borderId="36"/>
    <xf numFmtId="49" fontId="69" fillId="67" borderId="37">
      <alignment horizontal="center"/>
    </xf>
    <xf numFmtId="49" fontId="69" fillId="67" borderId="37">
      <alignment horizontal="center"/>
    </xf>
    <xf numFmtId="49" fontId="7" fillId="67" borderId="37">
      <alignment horizontal="center"/>
    </xf>
    <xf numFmtId="49" fontId="7" fillId="67" borderId="37">
      <alignment horizontal="center"/>
    </xf>
    <xf numFmtId="49" fontId="70" fillId="0" borderId="0"/>
    <xf numFmtId="49" fontId="70" fillId="0" borderId="0"/>
    <xf numFmtId="0" fontId="7" fillId="68" borderId="38"/>
    <xf numFmtId="0" fontId="7" fillId="68" borderId="38"/>
    <xf numFmtId="40" fontId="7" fillId="65" borderId="38"/>
    <xf numFmtId="40" fontId="7" fillId="65" borderId="38"/>
    <xf numFmtId="40" fontId="7" fillId="66" borderId="38"/>
    <xf numFmtId="40" fontId="7" fillId="66" borderId="38"/>
    <xf numFmtId="49" fontId="69" fillId="67" borderId="37">
      <alignment vertical="center"/>
    </xf>
    <xf numFmtId="49" fontId="69" fillId="67" borderId="37">
      <alignment vertical="center"/>
    </xf>
    <xf numFmtId="49" fontId="7" fillId="67" borderId="37">
      <alignment vertical="center"/>
    </xf>
    <xf numFmtId="49" fontId="7" fillId="67" borderId="37">
      <alignment vertical="center"/>
    </xf>
    <xf numFmtId="49" fontId="7" fillId="0" borderId="0">
      <alignment horizontal="right"/>
    </xf>
    <xf numFmtId="49" fontId="7" fillId="0" borderId="0">
      <alignment horizontal="right"/>
    </xf>
    <xf numFmtId="40" fontId="7" fillId="69" borderId="38"/>
    <xf numFmtId="40" fontId="7" fillId="69" borderId="38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43" fontId="72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447">
    <xf numFmtId="0" fontId="0" fillId="0" borderId="0" xfId="0"/>
    <xf numFmtId="0" fontId="73" fillId="0" borderId="0" xfId="49383" applyFont="1"/>
    <xf numFmtId="3" fontId="75" fillId="0" borderId="39" xfId="49383" applyNumberFormat="1" applyFont="1" applyFill="1" applyBorder="1" applyAlignment="1">
      <alignment horizontal="center"/>
    </xf>
    <xf numFmtId="43" fontId="74" fillId="0" borderId="39" xfId="49384" applyFont="1" applyBorder="1" applyAlignment="1">
      <alignment horizontal="center" wrapText="1"/>
    </xf>
    <xf numFmtId="0" fontId="73" fillId="0" borderId="1" xfId="0" applyNumberFormat="1" applyFont="1" applyBorder="1" applyAlignment="1"/>
    <xf numFmtId="0" fontId="73" fillId="0" borderId="2" xfId="0" applyNumberFormat="1" applyFont="1" applyBorder="1" applyAlignment="1"/>
    <xf numFmtId="0" fontId="73" fillId="0" borderId="0" xfId="0" applyFont="1"/>
    <xf numFmtId="0" fontId="73" fillId="0" borderId="0" xfId="49383" applyFont="1" applyFill="1"/>
    <xf numFmtId="0" fontId="73" fillId="0" borderId="2" xfId="0" applyNumberFormat="1" applyFont="1" applyFill="1" applyBorder="1" applyAlignment="1"/>
    <xf numFmtId="0" fontId="77" fillId="0" borderId="0" xfId="49383" applyFont="1" applyFill="1"/>
    <xf numFmtId="0" fontId="74" fillId="0" borderId="39" xfId="49383" applyNumberFormat="1" applyFont="1" applyFill="1" applyBorder="1" applyAlignment="1"/>
    <xf numFmtId="37" fontId="74" fillId="0" borderId="40" xfId="49384" applyNumberFormat="1" applyFont="1" applyBorder="1"/>
    <xf numFmtId="0" fontId="78" fillId="0" borderId="44" xfId="49383" applyNumberFormat="1" applyFont="1" applyFill="1" applyBorder="1" applyAlignment="1"/>
    <xf numFmtId="43" fontId="73" fillId="0" borderId="0" xfId="49384" applyNumberFormat="1" applyFont="1"/>
    <xf numFmtId="3" fontId="73" fillId="0" borderId="43" xfId="49384" applyNumberFormat="1" applyFont="1" applyFill="1" applyBorder="1"/>
    <xf numFmtId="3" fontId="74" fillId="0" borderId="3" xfId="49384" applyNumberFormat="1" applyFont="1" applyBorder="1"/>
    <xf numFmtId="3" fontId="74" fillId="0" borderId="39" xfId="49384" applyNumberFormat="1" applyFont="1" applyBorder="1"/>
    <xf numFmtId="0" fontId="76" fillId="0" borderId="0" xfId="49383" applyFont="1" applyFill="1"/>
    <xf numFmtId="0" fontId="78" fillId="0" borderId="0" xfId="49383" applyFont="1" applyFill="1"/>
    <xf numFmtId="0" fontId="74" fillId="0" borderId="0" xfId="49383" applyFont="1" applyFill="1"/>
    <xf numFmtId="3" fontId="73" fillId="0" borderId="45" xfId="49384" applyNumberFormat="1" applyFont="1" applyFill="1" applyBorder="1"/>
    <xf numFmtId="3" fontId="73" fillId="0" borderId="32" xfId="49384" applyNumberFormat="1" applyFont="1" applyFill="1" applyBorder="1"/>
    <xf numFmtId="37" fontId="73" fillId="0" borderId="49" xfId="49384" applyNumberFormat="1" applyFont="1" applyFill="1" applyBorder="1"/>
    <xf numFmtId="37" fontId="73" fillId="0" borderId="42" xfId="49384" applyNumberFormat="1" applyFont="1" applyFill="1" applyBorder="1"/>
    <xf numFmtId="37" fontId="73" fillId="0" borderId="43" xfId="49384" applyNumberFormat="1" applyFont="1" applyFill="1" applyBorder="1"/>
    <xf numFmtId="37" fontId="73" fillId="0" borderId="48" xfId="49384" applyNumberFormat="1" applyFont="1" applyFill="1" applyBorder="1"/>
    <xf numFmtId="3" fontId="77" fillId="71" borderId="0" xfId="49383" applyNumberFormat="1" applyFont="1" applyFill="1" applyAlignment="1">
      <alignment horizontal="left"/>
    </xf>
    <xf numFmtId="0" fontId="91" fillId="2" borderId="0" xfId="49346" applyNumberFormat="1" applyFont="1" applyFill="1" applyAlignment="1"/>
    <xf numFmtId="0" fontId="84" fillId="2" borderId="0" xfId="49346" applyNumberFormat="1" applyFont="1" applyFill="1" applyAlignment="1">
      <alignment horizontal="left"/>
    </xf>
    <xf numFmtId="0" fontId="92" fillId="2" borderId="0" xfId="49346" applyNumberFormat="1" applyFont="1" applyFill="1" applyAlignment="1"/>
    <xf numFmtId="0" fontId="93" fillId="2" borderId="0" xfId="49346" applyNumberFormat="1" applyFont="1" applyFill="1" applyAlignment="1"/>
    <xf numFmtId="0" fontId="84" fillId="0" borderId="0" xfId="49346" applyNumberFormat="1" applyFont="1" applyFill="1" applyAlignment="1"/>
    <xf numFmtId="0" fontId="84" fillId="2" borderId="0" xfId="49346" applyNumberFormat="1" applyFont="1" applyFill="1" applyAlignment="1"/>
    <xf numFmtId="0" fontId="73" fillId="0" borderId="0" xfId="49346" applyFont="1" applyAlignment="1"/>
    <xf numFmtId="0" fontId="94" fillId="0" borderId="39" xfId="49347" applyNumberFormat="1" applyFont="1" applyFill="1" applyBorder="1" applyAlignment="1"/>
    <xf numFmtId="0" fontId="84" fillId="0" borderId="39" xfId="49347" applyNumberFormat="1" applyFont="1" applyBorder="1" applyAlignment="1">
      <alignment horizontal="center"/>
    </xf>
    <xf numFmtId="0" fontId="84" fillId="0" borderId="39" xfId="49346" applyNumberFormat="1" applyFont="1" applyFill="1" applyBorder="1" applyAlignment="1">
      <alignment horizontal="center" wrapText="1"/>
    </xf>
    <xf numFmtId="0" fontId="84" fillId="0" borderId="39" xfId="49346" applyNumberFormat="1" applyFont="1" applyFill="1" applyBorder="1" applyAlignment="1">
      <alignment horizontal="center"/>
    </xf>
    <xf numFmtId="0" fontId="81" fillId="4" borderId="41" xfId="49346" applyNumberFormat="1" applyFont="1" applyFill="1" applyBorder="1" applyAlignment="1">
      <alignment horizontal="center"/>
    </xf>
    <xf numFmtId="0" fontId="81" fillId="4" borderId="41" xfId="49346" applyNumberFormat="1" applyFont="1" applyFill="1" applyBorder="1" applyAlignment="1">
      <alignment wrapText="1"/>
    </xf>
    <xf numFmtId="4" fontId="81" fillId="4" borderId="41" xfId="49346" applyNumberFormat="1" applyFont="1" applyFill="1" applyBorder="1" applyAlignment="1">
      <alignment wrapText="1"/>
    </xf>
    <xf numFmtId="0" fontId="93" fillId="2" borderId="0" xfId="49346" applyNumberFormat="1" applyFont="1" applyFill="1" applyBorder="1" applyAlignment="1"/>
    <xf numFmtId="0" fontId="91" fillId="2" borderId="43" xfId="49346" applyNumberFormat="1" applyFont="1" applyFill="1" applyBorder="1" applyAlignment="1">
      <alignment horizontal="center"/>
    </xf>
    <xf numFmtId="0" fontId="92" fillId="2" borderId="43" xfId="49346" applyNumberFormat="1" applyFont="1" applyFill="1" applyBorder="1" applyAlignment="1">
      <alignment wrapText="1"/>
    </xf>
    <xf numFmtId="165" fontId="91" fillId="0" borderId="43" xfId="0" applyNumberFormat="1" applyFont="1" applyBorder="1" applyAlignment="1"/>
    <xf numFmtId="165" fontId="81" fillId="2" borderId="43" xfId="49346" applyNumberFormat="1" applyFont="1" applyFill="1" applyBorder="1" applyAlignment="1"/>
    <xf numFmtId="169" fontId="93" fillId="2" borderId="0" xfId="49387" applyNumberFormat="1" applyFont="1" applyFill="1" applyAlignment="1"/>
    <xf numFmtId="3" fontId="93" fillId="2" borderId="0" xfId="49346" applyNumberFormat="1" applyFont="1" applyFill="1" applyBorder="1" applyAlignment="1"/>
    <xf numFmtId="3" fontId="91" fillId="4" borderId="43" xfId="49346" applyNumberFormat="1" applyFont="1" applyFill="1" applyBorder="1" applyAlignment="1">
      <alignment horizontal="center"/>
    </xf>
    <xf numFmtId="0" fontId="91" fillId="5" borderId="43" xfId="49346" applyNumberFormat="1" applyFont="1" applyFill="1" applyBorder="1" applyAlignment="1">
      <alignment horizontal="center"/>
    </xf>
    <xf numFmtId="0" fontId="81" fillId="5" borderId="43" xfId="49346" applyNumberFormat="1" applyFont="1" applyFill="1" applyBorder="1" applyAlignment="1">
      <alignment wrapText="1"/>
    </xf>
    <xf numFmtId="165" fontId="91" fillId="7" borderId="43" xfId="0" applyNumberFormat="1" applyFont="1" applyFill="1" applyBorder="1" applyAlignment="1"/>
    <xf numFmtId="165" fontId="81" fillId="5" borderId="43" xfId="49346" applyNumberFormat="1" applyFont="1" applyFill="1" applyBorder="1" applyAlignment="1">
      <alignment wrapText="1"/>
    </xf>
    <xf numFmtId="9" fontId="93" fillId="2" borderId="0" xfId="49388" applyFont="1" applyFill="1" applyAlignment="1"/>
    <xf numFmtId="0" fontId="81" fillId="4" borderId="43" xfId="49346" applyNumberFormat="1" applyFont="1" applyFill="1" applyBorder="1" applyAlignment="1">
      <alignment horizontal="center"/>
    </xf>
    <xf numFmtId="0" fontId="81" fillId="4" borderId="43" xfId="49346" applyNumberFormat="1" applyFont="1" applyFill="1" applyBorder="1" applyAlignment="1">
      <alignment wrapText="1"/>
    </xf>
    <xf numFmtId="165" fontId="81" fillId="4" borderId="43" xfId="49346" applyNumberFormat="1" applyFont="1" applyFill="1" applyBorder="1" applyAlignment="1"/>
    <xf numFmtId="0" fontId="91" fillId="4" borderId="43" xfId="49346" applyNumberFormat="1" applyFont="1" applyFill="1" applyBorder="1" applyAlignment="1">
      <alignment horizontal="center"/>
    </xf>
    <xf numFmtId="0" fontId="92" fillId="4" borderId="43" xfId="49346" applyNumberFormat="1" applyFont="1" applyFill="1" applyBorder="1" applyAlignment="1">
      <alignment wrapText="1"/>
    </xf>
    <xf numFmtId="0" fontId="91" fillId="6" borderId="43" xfId="49346" applyNumberFormat="1" applyFont="1" applyFill="1" applyBorder="1" applyAlignment="1">
      <alignment horizontal="center"/>
    </xf>
    <xf numFmtId="0" fontId="81" fillId="6" borderId="43" xfId="49346" applyNumberFormat="1" applyFont="1" applyFill="1" applyBorder="1" applyAlignment="1">
      <alignment wrapText="1"/>
    </xf>
    <xf numFmtId="165" fontId="91" fillId="0" borderId="43" xfId="49349" applyNumberFormat="1" applyFont="1" applyBorder="1" applyAlignment="1"/>
    <xf numFmtId="165" fontId="91" fillId="0" borderId="43" xfId="49348" applyNumberFormat="1" applyFont="1" applyBorder="1" applyAlignment="1"/>
    <xf numFmtId="165" fontId="91" fillId="0" borderId="43" xfId="49350" applyNumberFormat="1" applyFont="1" applyBorder="1" applyAlignment="1"/>
    <xf numFmtId="165" fontId="73" fillId="0" borderId="43" xfId="49351" applyNumberFormat="1" applyFont="1" applyBorder="1" applyAlignment="1"/>
    <xf numFmtId="165" fontId="91" fillId="0" borderId="43" xfId="49352" applyNumberFormat="1" applyFont="1" applyBorder="1" applyAlignment="1"/>
    <xf numFmtId="165" fontId="91" fillId="0" borderId="43" xfId="49353" applyNumberFormat="1" applyFont="1" applyBorder="1" applyAlignment="1"/>
    <xf numFmtId="165" fontId="91" fillId="0" borderId="43" xfId="49354" applyNumberFormat="1" applyFont="1" applyBorder="1" applyAlignment="1"/>
    <xf numFmtId="165" fontId="91" fillId="0" borderId="43" xfId="49355" applyNumberFormat="1" applyFont="1" applyBorder="1" applyAlignment="1"/>
    <xf numFmtId="165" fontId="91" fillId="0" borderId="43" xfId="49356" applyNumberFormat="1" applyFont="1" applyBorder="1" applyAlignment="1"/>
    <xf numFmtId="165" fontId="91" fillId="0" borderId="43" xfId="49357" applyNumberFormat="1" applyFont="1" applyBorder="1" applyAlignment="1"/>
    <xf numFmtId="165" fontId="91" fillId="0" borderId="43" xfId="49358" applyNumberFormat="1" applyFont="1" applyBorder="1" applyAlignment="1"/>
    <xf numFmtId="0" fontId="81" fillId="8" borderId="43" xfId="49346" applyNumberFormat="1" applyFont="1" applyFill="1" applyBorder="1" applyAlignment="1">
      <alignment horizontal="center"/>
    </xf>
    <xf numFmtId="165" fontId="91" fillId="3" borderId="43" xfId="49351" applyNumberFormat="1" applyFont="1" applyFill="1" applyBorder="1" applyAlignment="1"/>
    <xf numFmtId="0" fontId="92" fillId="2" borderId="43" xfId="49346" applyNumberFormat="1" applyFont="1" applyFill="1" applyBorder="1" applyAlignment="1"/>
    <xf numFmtId="0" fontId="91" fillId="6" borderId="43" xfId="49346" applyNumberFormat="1" applyFont="1" applyFill="1" applyBorder="1" applyAlignment="1"/>
    <xf numFmtId="165" fontId="81" fillId="7" borderId="43" xfId="49346" applyNumberFormat="1" applyFont="1" applyFill="1" applyBorder="1" applyAlignment="1"/>
    <xf numFmtId="0" fontId="91" fillId="9" borderId="50" xfId="49346" applyNumberFormat="1" applyFont="1" applyFill="1" applyBorder="1" applyAlignment="1"/>
    <xf numFmtId="0" fontId="81" fillId="9" borderId="50" xfId="49346" applyNumberFormat="1" applyFont="1" applyFill="1" applyBorder="1" applyAlignment="1">
      <alignment wrapText="1"/>
    </xf>
    <xf numFmtId="3" fontId="81" fillId="70" borderId="50" xfId="0" applyNumberFormat="1" applyFont="1" applyFill="1" applyBorder="1" applyAlignment="1"/>
    <xf numFmtId="3" fontId="81" fillId="70" borderId="50" xfId="49349" applyNumberFormat="1" applyFont="1" applyFill="1" applyBorder="1" applyAlignment="1"/>
    <xf numFmtId="3" fontId="81" fillId="70" borderId="50" xfId="49348" applyNumberFormat="1" applyFont="1" applyFill="1" applyBorder="1" applyAlignment="1"/>
    <xf numFmtId="3" fontId="81" fillId="70" borderId="50" xfId="49350" applyNumberFormat="1" applyFont="1" applyFill="1" applyBorder="1" applyAlignment="1"/>
    <xf numFmtId="3" fontId="81" fillId="9" borderId="50" xfId="49351" applyNumberFormat="1" applyFont="1" applyFill="1" applyBorder="1" applyAlignment="1"/>
    <xf numFmtId="3" fontId="81" fillId="70" borderId="50" xfId="49352" applyNumberFormat="1" applyFont="1" applyFill="1" applyBorder="1" applyAlignment="1"/>
    <xf numFmtId="3" fontId="81" fillId="70" borderId="50" xfId="49353" applyNumberFormat="1" applyFont="1" applyFill="1" applyBorder="1" applyAlignment="1"/>
    <xf numFmtId="3" fontId="81" fillId="70" borderId="50" xfId="49354" applyNumberFormat="1" applyFont="1" applyFill="1" applyBorder="1" applyAlignment="1"/>
    <xf numFmtId="3" fontId="81" fillId="70" borderId="50" xfId="49355" applyNumberFormat="1" applyFont="1" applyFill="1" applyBorder="1" applyAlignment="1"/>
    <xf numFmtId="3" fontId="81" fillId="70" borderId="50" xfId="49356" applyNumberFormat="1" applyFont="1" applyFill="1" applyBorder="1" applyAlignment="1"/>
    <xf numFmtId="3" fontId="81" fillId="70" borderId="50" xfId="49357" applyNumberFormat="1" applyFont="1" applyFill="1" applyBorder="1" applyAlignment="1"/>
    <xf numFmtId="3" fontId="81" fillId="70" borderId="50" xfId="49358" applyNumberFormat="1" applyFont="1" applyFill="1" applyBorder="1" applyAlignment="1"/>
    <xf numFmtId="3" fontId="81" fillId="9" borderId="50" xfId="49346" applyNumberFormat="1" applyFont="1" applyFill="1" applyBorder="1" applyAlignment="1"/>
    <xf numFmtId="0" fontId="81" fillId="2" borderId="39" xfId="49346" applyNumberFormat="1" applyFont="1" applyFill="1" applyBorder="1" applyAlignment="1">
      <alignment horizontal="center"/>
    </xf>
    <xf numFmtId="0" fontId="84" fillId="2" borderId="39" xfId="49346" applyNumberFormat="1" applyFont="1" applyFill="1" applyBorder="1" applyAlignment="1">
      <alignment wrapText="1"/>
    </xf>
    <xf numFmtId="165" fontId="81" fillId="0" borderId="39" xfId="0" applyNumberFormat="1" applyFont="1" applyBorder="1" applyAlignment="1"/>
    <xf numFmtId="165" fontId="81" fillId="2" borderId="39" xfId="49346" applyNumberFormat="1" applyFont="1" applyFill="1" applyBorder="1" applyAlignment="1"/>
    <xf numFmtId="9" fontId="93" fillId="2" borderId="0" xfId="49388" applyNumberFormat="1" applyFont="1" applyFill="1" applyAlignment="1"/>
    <xf numFmtId="0" fontId="75" fillId="0" borderId="0" xfId="49346" applyNumberFormat="1" applyFont="1" applyAlignment="1"/>
    <xf numFmtId="3" fontId="75" fillId="2" borderId="0" xfId="49346" applyNumberFormat="1" applyFont="1" applyFill="1" applyAlignment="1"/>
    <xf numFmtId="169" fontId="75" fillId="2" borderId="0" xfId="49387" applyNumberFormat="1" applyFont="1" applyFill="1" applyAlignment="1"/>
    <xf numFmtId="0" fontId="74" fillId="0" borderId="0" xfId="49346" applyNumberFormat="1" applyFont="1" applyAlignment="1"/>
    <xf numFmtId="0" fontId="73" fillId="0" borderId="0" xfId="49346" applyNumberFormat="1" applyFont="1" applyAlignment="1"/>
    <xf numFmtId="164" fontId="93" fillId="2" borderId="0" xfId="49346" applyNumberFormat="1" applyFont="1" applyFill="1" applyAlignment="1"/>
    <xf numFmtId="0" fontId="73" fillId="2" borderId="0" xfId="49346" applyNumberFormat="1" applyFont="1" applyFill="1"/>
    <xf numFmtId="4" fontId="93" fillId="2" borderId="0" xfId="49346" applyNumberFormat="1" applyFont="1" applyFill="1" applyAlignment="1"/>
    <xf numFmtId="0" fontId="93" fillId="2" borderId="0" xfId="49346" applyNumberFormat="1" applyFont="1" applyFill="1" applyAlignment="1">
      <alignment horizontal="left"/>
    </xf>
    <xf numFmtId="0" fontId="95" fillId="2" borderId="0" xfId="49346" applyNumberFormat="1" applyFont="1" applyFill="1" applyAlignment="1"/>
    <xf numFmtId="0" fontId="94" fillId="0" borderId="49" xfId="49347" applyNumberFormat="1" applyFont="1" applyFill="1" applyBorder="1" applyAlignment="1"/>
    <xf numFmtId="0" fontId="84" fillId="0" borderId="49" xfId="49347" applyNumberFormat="1" applyFont="1" applyBorder="1" applyAlignment="1">
      <alignment horizontal="center"/>
    </xf>
    <xf numFmtId="0" fontId="84" fillId="0" borderId="49" xfId="49346" applyNumberFormat="1" applyFont="1" applyFill="1" applyBorder="1" applyAlignment="1">
      <alignment horizontal="center" wrapText="1"/>
    </xf>
    <xf numFmtId="0" fontId="84" fillId="0" borderId="49" xfId="49346" applyNumberFormat="1" applyFont="1" applyFill="1" applyBorder="1" applyAlignment="1">
      <alignment horizontal="center"/>
    </xf>
    <xf numFmtId="0" fontId="75" fillId="0" borderId="0" xfId="49346" applyNumberFormat="1" applyFont="1" applyFill="1" applyBorder="1" applyAlignment="1">
      <alignment horizontal="center"/>
    </xf>
    <xf numFmtId="0" fontId="93" fillId="0" borderId="0" xfId="49346" applyNumberFormat="1" applyFont="1" applyFill="1" applyAlignment="1"/>
    <xf numFmtId="0" fontId="81" fillId="3" borderId="43" xfId="49347" applyNumberFormat="1" applyFont="1" applyFill="1" applyBorder="1" applyAlignment="1">
      <alignment horizontal="center"/>
    </xf>
    <xf numFmtId="0" fontId="81" fillId="3" borderId="43" xfId="49347" applyNumberFormat="1" applyFont="1" applyFill="1" applyBorder="1" applyAlignment="1">
      <alignment wrapText="1"/>
    </xf>
    <xf numFmtId="3" fontId="81" fillId="4" borderId="43" xfId="49346" applyNumberFormat="1" applyFont="1" applyFill="1" applyBorder="1" applyAlignment="1">
      <alignment wrapText="1"/>
    </xf>
    <xf numFmtId="0" fontId="91" fillId="0" borderId="43" xfId="0" applyNumberFormat="1" applyFont="1" applyBorder="1" applyAlignment="1">
      <alignment horizontal="center"/>
    </xf>
    <xf numFmtId="0" fontId="91" fillId="0" borderId="43" xfId="0" applyNumberFormat="1" applyFont="1" applyBorder="1" applyAlignment="1">
      <alignment wrapText="1"/>
    </xf>
    <xf numFmtId="165" fontId="93" fillId="2" borderId="0" xfId="49346" applyNumberFormat="1" applyFont="1" applyFill="1" applyAlignment="1"/>
    <xf numFmtId="3" fontId="91" fillId="4" borderId="43" xfId="0" applyNumberFormat="1" applyFont="1" applyFill="1" applyBorder="1" applyAlignment="1">
      <alignment horizontal="center"/>
    </xf>
    <xf numFmtId="0" fontId="91" fillId="0" borderId="43" xfId="0" applyNumberFormat="1" applyFont="1" applyBorder="1" applyAlignment="1"/>
    <xf numFmtId="0" fontId="91" fillId="5" borderId="43" xfId="49347" applyNumberFormat="1" applyFont="1" applyFill="1" applyBorder="1" applyAlignment="1">
      <alignment horizontal="center"/>
    </xf>
    <xf numFmtId="0" fontId="81" fillId="5" borderId="43" xfId="49347" applyNumberFormat="1" applyFont="1" applyFill="1" applyBorder="1" applyAlignment="1">
      <alignment wrapText="1"/>
    </xf>
    <xf numFmtId="165" fontId="81" fillId="6" borderId="43" xfId="49346" applyNumberFormat="1" applyFont="1" applyFill="1" applyBorder="1" applyAlignment="1"/>
    <xf numFmtId="171" fontId="93" fillId="2" borderId="0" xfId="49388" applyNumberFormat="1" applyFont="1" applyFill="1" applyAlignment="1"/>
    <xf numFmtId="0" fontId="91" fillId="0" borderId="43" xfId="49347" applyNumberFormat="1" applyFont="1" applyFill="1" applyBorder="1" applyAlignment="1">
      <alignment horizontal="center"/>
    </xf>
    <xf numFmtId="0" fontId="91" fillId="0" borderId="43" xfId="49347" applyNumberFormat="1" applyFont="1" applyFill="1" applyBorder="1" applyAlignment="1">
      <alignment wrapText="1"/>
    </xf>
    <xf numFmtId="0" fontId="91" fillId="6" borderId="43" xfId="49347" applyNumberFormat="1" applyFont="1" applyFill="1" applyBorder="1" applyAlignment="1">
      <alignment horizontal="center"/>
    </xf>
    <xf numFmtId="0" fontId="81" fillId="6" borderId="43" xfId="49347" applyNumberFormat="1" applyFont="1" applyFill="1" applyBorder="1" applyAlignment="1">
      <alignment wrapText="1"/>
    </xf>
    <xf numFmtId="0" fontId="91" fillId="0" borderId="43" xfId="497" applyNumberFormat="1" applyFont="1" applyBorder="1" applyAlignment="1">
      <alignment horizontal="center"/>
    </xf>
    <xf numFmtId="0" fontId="91" fillId="0" borderId="43" xfId="497" applyNumberFormat="1" applyFont="1" applyBorder="1" applyAlignment="1">
      <alignment wrapText="1"/>
    </xf>
    <xf numFmtId="0" fontId="91" fillId="0" borderId="43" xfId="497" applyNumberFormat="1" applyFont="1" applyFill="1" applyBorder="1" applyAlignment="1">
      <alignment wrapText="1"/>
    </xf>
    <xf numFmtId="165" fontId="83" fillId="2" borderId="43" xfId="49346" applyNumberFormat="1" applyFont="1" applyFill="1" applyBorder="1" applyAlignment="1"/>
    <xf numFmtId="0" fontId="81" fillId="8" borderId="43" xfId="49347" applyNumberFormat="1" applyFont="1" applyFill="1" applyBorder="1" applyAlignment="1">
      <alignment horizontal="center"/>
    </xf>
    <xf numFmtId="0" fontId="84" fillId="3" borderId="43" xfId="49347" applyNumberFormat="1" applyFont="1" applyFill="1" applyBorder="1" applyAlignment="1">
      <alignment wrapText="1"/>
    </xf>
    <xf numFmtId="0" fontId="91" fillId="0" borderId="43" xfId="49347" applyNumberFormat="1" applyFont="1" applyBorder="1" applyAlignment="1">
      <alignment horizontal="center"/>
    </xf>
    <xf numFmtId="0" fontId="91" fillId="0" borderId="43" xfId="49347" applyNumberFormat="1" applyFont="1" applyBorder="1" applyAlignment="1">
      <alignment wrapText="1"/>
    </xf>
    <xf numFmtId="0" fontId="92" fillId="0" borderId="0" xfId="49346" applyNumberFormat="1" applyFont="1" applyFill="1" applyBorder="1" applyAlignment="1"/>
    <xf numFmtId="0" fontId="91" fillId="0" borderId="43" xfId="49347" applyNumberFormat="1" applyFont="1" applyBorder="1" applyAlignment="1"/>
    <xf numFmtId="0" fontId="89" fillId="0" borderId="43" xfId="49347" applyNumberFormat="1" applyFont="1" applyBorder="1" applyAlignment="1"/>
    <xf numFmtId="0" fontId="91" fillId="3" borderId="43" xfId="49347" applyNumberFormat="1" applyFont="1" applyFill="1" applyBorder="1" applyAlignment="1">
      <alignment wrapText="1"/>
    </xf>
    <xf numFmtId="0" fontId="91" fillId="6" borderId="43" xfId="49347" applyNumberFormat="1" applyFont="1" applyFill="1" applyBorder="1" applyAlignment="1"/>
    <xf numFmtId="0" fontId="91" fillId="9" borderId="43" xfId="49347" applyNumberFormat="1" applyFont="1" applyFill="1" applyBorder="1" applyAlignment="1"/>
    <xf numFmtId="0" fontId="81" fillId="9" borderId="43" xfId="49347" applyNumberFormat="1" applyFont="1" applyFill="1" applyBorder="1" applyAlignment="1">
      <alignment wrapText="1"/>
    </xf>
    <xf numFmtId="3" fontId="81" fillId="70" borderId="43" xfId="0" applyNumberFormat="1" applyFont="1" applyFill="1" applyBorder="1" applyAlignment="1"/>
    <xf numFmtId="0" fontId="81" fillId="0" borderId="48" xfId="49347" applyNumberFormat="1" applyFont="1" applyBorder="1" applyAlignment="1">
      <alignment horizontal="center"/>
    </xf>
    <xf numFmtId="0" fontId="81" fillId="0" borderId="48" xfId="49347" applyNumberFormat="1" applyFont="1" applyBorder="1" applyAlignment="1">
      <alignment wrapText="1"/>
    </xf>
    <xf numFmtId="165" fontId="81" fillId="0" borderId="48" xfId="0" applyNumberFormat="1" applyFont="1" applyBorder="1" applyAlignment="1"/>
    <xf numFmtId="165" fontId="81" fillId="0" borderId="48" xfId="0" applyNumberFormat="1" applyFont="1" applyFill="1" applyBorder="1" applyAlignment="1"/>
    <xf numFmtId="165" fontId="81" fillId="0" borderId="48" xfId="49346" applyNumberFormat="1" applyFont="1" applyFill="1" applyBorder="1" applyAlignment="1"/>
    <xf numFmtId="171" fontId="93" fillId="0" borderId="0" xfId="49388" applyNumberFormat="1" applyFont="1" applyFill="1" applyAlignment="1"/>
    <xf numFmtId="0" fontId="93" fillId="0" borderId="0" xfId="49346" applyNumberFormat="1" applyFont="1" applyFill="1" applyBorder="1" applyAlignment="1"/>
    <xf numFmtId="0" fontId="75" fillId="0" borderId="0" xfId="49347" applyNumberFormat="1" applyFont="1" applyAlignment="1"/>
    <xf numFmtId="0" fontId="74" fillId="0" borderId="0" xfId="49346" applyFont="1" applyFill="1" applyBorder="1" applyAlignment="1"/>
    <xf numFmtId="0" fontId="74" fillId="0" borderId="0" xfId="49346" applyFont="1" applyFill="1" applyAlignment="1"/>
    <xf numFmtId="0" fontId="75" fillId="0" borderId="0" xfId="49346" applyNumberFormat="1" applyFont="1" applyFill="1" applyAlignment="1"/>
    <xf numFmtId="3" fontId="75" fillId="0" borderId="0" xfId="49346" applyNumberFormat="1" applyFont="1" applyFill="1" applyAlignment="1"/>
    <xf numFmtId="0" fontId="75" fillId="0" borderId="0" xfId="49346" applyNumberFormat="1" applyFont="1" applyFill="1" applyBorder="1" applyAlignment="1"/>
    <xf numFmtId="168" fontId="93" fillId="0" borderId="0" xfId="49346" applyNumberFormat="1" applyFont="1" applyFill="1" applyAlignment="1"/>
    <xf numFmtId="0" fontId="73" fillId="0" borderId="0" xfId="49346" applyFont="1" applyBorder="1" applyAlignment="1"/>
    <xf numFmtId="164" fontId="93" fillId="0" borderId="0" xfId="49346" applyNumberFormat="1" applyFont="1" applyFill="1" applyAlignment="1"/>
    <xf numFmtId="0" fontId="75" fillId="2" borderId="0" xfId="49346" quotePrefix="1" applyNumberFormat="1" applyFont="1" applyFill="1" applyBorder="1" applyAlignment="1">
      <alignment horizontal="center"/>
    </xf>
    <xf numFmtId="0" fontId="75" fillId="2" borderId="0" xfId="49346" applyNumberFormat="1" applyFont="1" applyFill="1" applyBorder="1" applyAlignment="1">
      <alignment horizontal="center"/>
    </xf>
    <xf numFmtId="3" fontId="73" fillId="0" borderId="0" xfId="49346" applyNumberFormat="1" applyFont="1" applyBorder="1" applyAlignment="1"/>
    <xf numFmtId="4" fontId="73" fillId="0" borderId="0" xfId="49346" applyNumberFormat="1" applyFont="1" applyBorder="1" applyAlignment="1"/>
    <xf numFmtId="0" fontId="73" fillId="0" borderId="0" xfId="49346" applyNumberFormat="1" applyFont="1" applyBorder="1" applyAlignment="1"/>
    <xf numFmtId="0" fontId="73" fillId="0" borderId="0" xfId="49346" applyFont="1" applyBorder="1" applyAlignment="1">
      <alignment horizontal="left"/>
    </xf>
    <xf numFmtId="165" fontId="81" fillId="7" borderId="43" xfId="0" applyNumberFormat="1" applyFont="1" applyFill="1" applyBorder="1" applyAlignment="1"/>
    <xf numFmtId="3" fontId="93" fillId="2" borderId="0" xfId="49346" applyNumberFormat="1" applyFont="1" applyFill="1" applyAlignment="1"/>
    <xf numFmtId="165" fontId="81" fillId="0" borderId="43" xfId="0" applyNumberFormat="1" applyFont="1" applyBorder="1" applyAlignment="1"/>
    <xf numFmtId="165" fontId="81" fillId="0" borderId="43" xfId="49349" applyNumberFormat="1" applyFont="1" applyBorder="1" applyAlignment="1"/>
    <xf numFmtId="165" fontId="81" fillId="0" borderId="43" xfId="49348" applyNumberFormat="1" applyFont="1" applyBorder="1" applyAlignment="1"/>
    <xf numFmtId="165" fontId="81" fillId="0" borderId="43" xfId="49350" applyNumberFormat="1" applyFont="1" applyBorder="1" applyAlignment="1"/>
    <xf numFmtId="165" fontId="81" fillId="0" borderId="43" xfId="49352" applyNumberFormat="1" applyFont="1" applyBorder="1" applyAlignment="1"/>
    <xf numFmtId="165" fontId="81" fillId="0" borderId="43" xfId="49353" applyNumberFormat="1" applyFont="1" applyBorder="1" applyAlignment="1"/>
    <xf numFmtId="165" fontId="81" fillId="0" borderId="43" xfId="49354" applyNumberFormat="1" applyFont="1" applyBorder="1" applyAlignment="1"/>
    <xf numFmtId="165" fontId="81" fillId="0" borderId="43" xfId="49355" applyNumberFormat="1" applyFont="1" applyBorder="1" applyAlignment="1"/>
    <xf numFmtId="165" fontId="81" fillId="0" borderId="43" xfId="49356" applyNumberFormat="1" applyFont="1" applyBorder="1" applyAlignment="1"/>
    <xf numFmtId="165" fontId="81" fillId="0" borderId="43" xfId="49357" applyNumberFormat="1" applyFont="1" applyBorder="1" applyAlignment="1"/>
    <xf numFmtId="165" fontId="81" fillId="0" borderId="43" xfId="49358" applyNumberFormat="1" applyFont="1" applyBorder="1" applyAlignment="1"/>
    <xf numFmtId="165" fontId="81" fillId="3" borderId="43" xfId="49351" applyNumberFormat="1" applyFont="1" applyFill="1" applyBorder="1" applyAlignment="1"/>
    <xf numFmtId="10" fontId="93" fillId="2" borderId="0" xfId="49388" applyNumberFormat="1" applyFont="1" applyFill="1" applyAlignment="1"/>
    <xf numFmtId="0" fontId="74" fillId="2" borderId="0" xfId="49346" applyNumberFormat="1" applyFont="1" applyFill="1"/>
    <xf numFmtId="169" fontId="93" fillId="2" borderId="0" xfId="49346" applyNumberFormat="1" applyFont="1" applyFill="1" applyAlignment="1"/>
    <xf numFmtId="3" fontId="91" fillId="70" borderId="50" xfId="0" applyNumberFormat="1" applyFont="1" applyFill="1" applyBorder="1" applyAlignment="1"/>
    <xf numFmtId="3" fontId="91" fillId="70" borderId="50" xfId="49349" applyNumberFormat="1" applyFont="1" applyFill="1" applyBorder="1" applyAlignment="1"/>
    <xf numFmtId="3" fontId="91" fillId="70" borderId="50" xfId="49348" applyNumberFormat="1" applyFont="1" applyFill="1" applyBorder="1" applyAlignment="1"/>
    <xf numFmtId="3" fontId="91" fillId="70" borderId="50" xfId="49350" applyNumberFormat="1" applyFont="1" applyFill="1" applyBorder="1" applyAlignment="1"/>
    <xf numFmtId="3" fontId="91" fillId="9" borderId="50" xfId="49351" applyNumberFormat="1" applyFont="1" applyFill="1" applyBorder="1" applyAlignment="1"/>
    <xf numFmtId="3" fontId="91" fillId="70" borderId="50" xfId="49352" applyNumberFormat="1" applyFont="1" applyFill="1" applyBorder="1" applyAlignment="1"/>
    <xf numFmtId="3" fontId="91" fillId="70" borderId="50" xfId="49353" applyNumberFormat="1" applyFont="1" applyFill="1" applyBorder="1" applyAlignment="1"/>
    <xf numFmtId="3" fontId="91" fillId="70" borderId="50" xfId="49354" applyNumberFormat="1" applyFont="1" applyFill="1" applyBorder="1" applyAlignment="1"/>
    <xf numFmtId="3" fontId="91" fillId="70" borderId="50" xfId="49355" applyNumberFormat="1" applyFont="1" applyFill="1" applyBorder="1" applyAlignment="1"/>
    <xf numFmtId="3" fontId="91" fillId="70" borderId="50" xfId="49356" applyNumberFormat="1" applyFont="1" applyFill="1" applyBorder="1" applyAlignment="1"/>
    <xf numFmtId="3" fontId="91" fillId="70" borderId="50" xfId="49357" applyNumberFormat="1" applyFont="1" applyFill="1" applyBorder="1" applyAlignment="1"/>
    <xf numFmtId="3" fontId="91" fillId="70" borderId="50" xfId="49358" applyNumberFormat="1" applyFont="1" applyFill="1" applyBorder="1" applyAlignment="1"/>
    <xf numFmtId="0" fontId="91" fillId="0" borderId="43" xfId="0" applyNumberFormat="1" applyFont="1" applyFill="1" applyBorder="1" applyAlignment="1">
      <alignment wrapText="1"/>
    </xf>
    <xf numFmtId="0" fontId="91" fillId="2" borderId="39" xfId="49346" applyNumberFormat="1" applyFont="1" applyFill="1" applyBorder="1" applyAlignment="1">
      <alignment horizontal="center"/>
    </xf>
    <xf numFmtId="0" fontId="84" fillId="0" borderId="0" xfId="0" applyNumberFormat="1" applyFont="1" applyAlignment="1">
      <alignment horizontal="left"/>
    </xf>
    <xf numFmtId="0" fontId="81" fillId="0" borderId="0" xfId="0" applyNumberFormat="1" applyFont="1" applyAlignment="1">
      <alignment horizontal="left"/>
    </xf>
    <xf numFmtId="0" fontId="84" fillId="0" borderId="0" xfId="49346" applyNumberFormat="1" applyFont="1" applyFill="1" applyAlignment="1">
      <alignment horizontal="left"/>
    </xf>
    <xf numFmtId="0" fontId="84" fillId="0" borderId="0" xfId="49347" applyNumberFormat="1" applyFont="1" applyAlignment="1">
      <alignment horizontal="left"/>
    </xf>
    <xf numFmtId="0" fontId="75" fillId="2" borderId="0" xfId="49346" applyNumberFormat="1" applyFont="1" applyFill="1" applyAlignment="1"/>
    <xf numFmtId="0" fontId="74" fillId="0" borderId="0" xfId="49346" applyFont="1" applyAlignment="1"/>
    <xf numFmtId="0" fontId="74" fillId="0" borderId="0" xfId="49346" applyFont="1" applyBorder="1" applyAlignment="1"/>
    <xf numFmtId="0" fontId="84" fillId="0" borderId="0" xfId="0" applyNumberFormat="1" applyFont="1" applyAlignment="1">
      <alignment horizontal="center"/>
    </xf>
    <xf numFmtId="0" fontId="84" fillId="2" borderId="0" xfId="49346" applyNumberFormat="1" applyFont="1" applyFill="1" applyAlignment="1">
      <alignment horizontal="center"/>
    </xf>
    <xf numFmtId="0" fontId="82" fillId="2" borderId="39" xfId="49346" applyNumberFormat="1" applyFont="1" applyFill="1" applyBorder="1" applyAlignment="1">
      <alignment horizontal="center"/>
    </xf>
    <xf numFmtId="0" fontId="82" fillId="2" borderId="0" xfId="49346" applyNumberFormat="1" applyFont="1" applyFill="1" applyAlignment="1">
      <alignment horizontal="center"/>
    </xf>
    <xf numFmtId="0" fontId="75" fillId="2" borderId="0" xfId="49346" applyNumberFormat="1" applyFont="1" applyFill="1" applyAlignment="1">
      <alignment horizontal="center"/>
    </xf>
    <xf numFmtId="0" fontId="84" fillId="0" borderId="0" xfId="49347" applyNumberFormat="1" applyFont="1" applyBorder="1" applyAlignment="1">
      <alignment horizontal="left"/>
    </xf>
    <xf numFmtId="0" fontId="84" fillId="2" borderId="0" xfId="49346" applyNumberFormat="1" applyFont="1" applyFill="1" applyBorder="1" applyAlignment="1">
      <alignment horizontal="center"/>
    </xf>
    <xf numFmtId="0" fontId="84" fillId="0" borderId="0" xfId="49346" applyNumberFormat="1" applyFont="1" applyFill="1" applyBorder="1" applyAlignment="1">
      <alignment horizontal="left"/>
    </xf>
    <xf numFmtId="0" fontId="84" fillId="0" borderId="0" xfId="49346" applyNumberFormat="1" applyFont="1" applyFill="1" applyBorder="1" applyAlignment="1"/>
    <xf numFmtId="0" fontId="93" fillId="0" borderId="0" xfId="0" applyFo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94" fillId="0" borderId="3" xfId="0" applyFont="1" applyBorder="1"/>
    <xf numFmtId="0" fontId="82" fillId="0" borderId="4" xfId="0" applyFont="1" applyBorder="1" applyAlignment="1">
      <alignment horizontal="center" wrapText="1"/>
    </xf>
    <xf numFmtId="0" fontId="82" fillId="0" borderId="5" xfId="0" applyFont="1" applyBorder="1" applyAlignment="1">
      <alignment horizontal="center" wrapText="1"/>
    </xf>
    <xf numFmtId="0" fontId="81" fillId="3" borderId="1" xfId="0" applyFont="1" applyFill="1" applyBorder="1" applyAlignment="1">
      <alignment horizontal="center"/>
    </xf>
    <xf numFmtId="0" fontId="81" fillId="3" borderId="1" xfId="0" applyFont="1" applyFill="1" applyBorder="1" applyAlignment="1">
      <alignment wrapText="1"/>
    </xf>
    <xf numFmtId="0" fontId="82" fillId="3" borderId="1" xfId="0" applyFont="1" applyFill="1" applyBorder="1"/>
    <xf numFmtId="0" fontId="81" fillId="3" borderId="1" xfId="0" applyFont="1" applyFill="1" applyBorder="1"/>
    <xf numFmtId="0" fontId="93" fillId="0" borderId="1" xfId="0" applyFont="1" applyBorder="1"/>
    <xf numFmtId="0" fontId="91" fillId="0" borderId="2" xfId="0" applyFont="1" applyBorder="1" applyAlignment="1">
      <alignment horizontal="center"/>
    </xf>
    <xf numFmtId="0" fontId="91" fillId="0" borderId="2" xfId="0" applyFont="1" applyBorder="1" applyAlignment="1">
      <alignment wrapText="1"/>
    </xf>
    <xf numFmtId="168" fontId="81" fillId="64" borderId="2" xfId="0" applyNumberFormat="1" applyFont="1" applyFill="1" applyBorder="1" applyProtection="1">
      <protection locked="0"/>
    </xf>
    <xf numFmtId="4" fontId="81" fillId="0" borderId="2" xfId="0" applyNumberFormat="1" applyFont="1" applyBorder="1"/>
    <xf numFmtId="4" fontId="81" fillId="64" borderId="2" xfId="0" applyNumberFormat="1" applyFont="1" applyFill="1" applyBorder="1" applyProtection="1">
      <protection locked="0"/>
    </xf>
    <xf numFmtId="3" fontId="91" fillId="4" borderId="2" xfId="0" applyNumberFormat="1" applyFont="1" applyFill="1" applyBorder="1" applyAlignment="1">
      <alignment horizontal="center"/>
    </xf>
    <xf numFmtId="0" fontId="91" fillId="5" borderId="2" xfId="0" applyFont="1" applyFill="1" applyBorder="1" applyAlignment="1">
      <alignment horizontal="center"/>
    </xf>
    <xf numFmtId="0" fontId="81" fillId="5" borderId="2" xfId="0" applyFont="1" applyFill="1" applyBorder="1" applyAlignment="1">
      <alignment horizontal="left" wrapText="1"/>
    </xf>
    <xf numFmtId="4" fontId="81" fillId="6" borderId="2" xfId="0" applyNumberFormat="1" applyFont="1" applyFill="1" applyBorder="1"/>
    <xf numFmtId="4" fontId="81" fillId="7" borderId="2" xfId="0" applyNumberFormat="1" applyFont="1" applyFill="1" applyBorder="1"/>
    <xf numFmtId="164" fontId="73" fillId="0" borderId="0" xfId="0" applyNumberFormat="1" applyFont="1"/>
    <xf numFmtId="0" fontId="81" fillId="3" borderId="2" xfId="0" applyFont="1" applyFill="1" applyBorder="1" applyAlignment="1">
      <alignment horizontal="center"/>
    </xf>
    <xf numFmtId="0" fontId="81" fillId="3" borderId="2" xfId="0" applyFont="1" applyFill="1" applyBorder="1" applyAlignment="1">
      <alignment wrapText="1"/>
    </xf>
    <xf numFmtId="3" fontId="81" fillId="3" borderId="2" xfId="0" applyNumberFormat="1" applyFont="1" applyFill="1" applyBorder="1"/>
    <xf numFmtId="3" fontId="81" fillId="0" borderId="2" xfId="0" applyNumberFormat="1" applyFont="1" applyBorder="1"/>
    <xf numFmtId="0" fontId="91" fillId="6" borderId="2" xfId="0" applyFont="1" applyFill="1" applyBorder="1" applyAlignment="1">
      <alignment horizontal="center"/>
    </xf>
    <xf numFmtId="0" fontId="81" fillId="6" borderId="2" xfId="0" applyFont="1" applyFill="1" applyBorder="1" applyAlignment="1">
      <alignment wrapText="1"/>
    </xf>
    <xf numFmtId="3" fontId="73" fillId="0" borderId="0" xfId="0" applyNumberFormat="1" applyFont="1"/>
    <xf numFmtId="0" fontId="81" fillId="8" borderId="2" xfId="0" applyFont="1" applyFill="1" applyBorder="1" applyAlignment="1">
      <alignment horizontal="center"/>
    </xf>
    <xf numFmtId="0" fontId="93" fillId="2" borderId="1" xfId="0" applyFont="1" applyFill="1" applyBorder="1"/>
    <xf numFmtId="0" fontId="84" fillId="3" borderId="2" xfId="0" applyFont="1" applyFill="1" applyBorder="1" applyAlignment="1">
      <alignment wrapText="1"/>
    </xf>
    <xf numFmtId="0" fontId="81" fillId="3" borderId="2" xfId="0" applyFont="1" applyFill="1" applyBorder="1"/>
    <xf numFmtId="0" fontId="91" fillId="0" borderId="2" xfId="0" applyFont="1" applyBorder="1"/>
    <xf numFmtId="0" fontId="89" fillId="0" borderId="2" xfId="0" applyFont="1" applyBorder="1"/>
    <xf numFmtId="0" fontId="73" fillId="0" borderId="1" xfId="0" applyFont="1" applyBorder="1"/>
    <xf numFmtId="0" fontId="91" fillId="3" borderId="2" xfId="0" applyFont="1" applyFill="1" applyBorder="1" applyAlignment="1">
      <alignment wrapText="1"/>
    </xf>
    <xf numFmtId="0" fontId="91" fillId="6" borderId="2" xfId="0" applyFont="1" applyFill="1" applyBorder="1"/>
    <xf numFmtId="0" fontId="91" fillId="9" borderId="2" xfId="0" applyFont="1" applyFill="1" applyBorder="1"/>
    <xf numFmtId="0" fontId="81" fillId="9" borderId="2" xfId="0" applyFont="1" applyFill="1" applyBorder="1" applyAlignment="1">
      <alignment wrapText="1"/>
    </xf>
    <xf numFmtId="3" fontId="81" fillId="9" borderId="2" xfId="0" applyNumberFormat="1" applyFont="1" applyFill="1" applyBorder="1"/>
    <xf numFmtId="0" fontId="91" fillId="0" borderId="3" xfId="0" applyFont="1" applyBorder="1" applyAlignment="1">
      <alignment horizontal="center"/>
    </xf>
    <xf numFmtId="0" fontId="81" fillId="0" borderId="4" xfId="0" applyFont="1" applyBorder="1" applyAlignment="1">
      <alignment wrapText="1"/>
    </xf>
    <xf numFmtId="170" fontId="81" fillId="0" borderId="4" xfId="0" applyNumberFormat="1" applyFont="1" applyBorder="1"/>
    <xf numFmtId="170" fontId="81" fillId="0" borderId="5" xfId="0" applyNumberFormat="1" applyFont="1" applyBorder="1"/>
    <xf numFmtId="3" fontId="93" fillId="0" borderId="0" xfId="0" applyNumberFormat="1" applyFont="1"/>
    <xf numFmtId="0" fontId="75" fillId="0" borderId="0" xfId="0" applyFont="1" applyAlignment="1">
      <alignment horizontal="centerContinuous" wrapText="1"/>
    </xf>
    <xf numFmtId="0" fontId="75" fillId="64" borderId="0" xfId="0" applyFont="1" applyFill="1" applyAlignment="1">
      <alignment horizontal="left" wrapText="1"/>
    </xf>
    <xf numFmtId="0" fontId="75" fillId="0" borderId="0" xfId="0" applyFont="1"/>
    <xf numFmtId="3" fontId="94" fillId="0" borderId="0" xfId="0" applyNumberFormat="1" applyFont="1"/>
    <xf numFmtId="0" fontId="79" fillId="0" borderId="0" xfId="0" applyFont="1" applyAlignment="1">
      <alignment horizontal="centerContinuous" vertical="center" wrapText="1"/>
    </xf>
    <xf numFmtId="0" fontId="80" fillId="0" borderId="0" xfId="2" applyFont="1" applyAlignment="1">
      <alignment horizontal="left"/>
    </xf>
    <xf numFmtId="0" fontId="90" fillId="0" borderId="0" xfId="0" applyFont="1"/>
    <xf numFmtId="165" fontId="92" fillId="0" borderId="0" xfId="0" applyNumberFormat="1" applyFont="1"/>
    <xf numFmtId="0" fontId="81" fillId="0" borderId="0" xfId="0" applyFont="1" applyAlignment="1">
      <alignment horizontal="centerContinuous" wrapText="1"/>
    </xf>
    <xf numFmtId="0" fontId="77" fillId="0" borderId="0" xfId="0" applyFont="1"/>
    <xf numFmtId="0" fontId="80" fillId="0" borderId="0" xfId="2" applyFont="1" applyAlignment="1">
      <alignment horizontal="centerContinuous"/>
    </xf>
    <xf numFmtId="0" fontId="90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3" fontId="93" fillId="0" borderId="0" xfId="0" applyNumberFormat="1" applyFont="1" applyAlignment="1">
      <alignment horizontal="centerContinuous"/>
    </xf>
    <xf numFmtId="0" fontId="73" fillId="0" borderId="0" xfId="665" applyFont="1"/>
    <xf numFmtId="0" fontId="84" fillId="0" borderId="0" xfId="665" applyFont="1" applyAlignment="1">
      <alignment horizontal="center"/>
    </xf>
    <xf numFmtId="0" fontId="93" fillId="0" borderId="0" xfId="665" applyFont="1"/>
    <xf numFmtId="0" fontId="96" fillId="0" borderId="0" xfId="665" applyFont="1" applyAlignment="1">
      <alignment horizontal="center"/>
    </xf>
    <xf numFmtId="0" fontId="81" fillId="0" borderId="0" xfId="665" applyFont="1" applyAlignment="1">
      <alignment horizontal="center"/>
    </xf>
    <xf numFmtId="0" fontId="81" fillId="0" borderId="0" xfId="665" applyFont="1" applyAlignment="1">
      <alignment horizontal="right"/>
    </xf>
    <xf numFmtId="0" fontId="94" fillId="0" borderId="3" xfId="665" applyFont="1" applyBorder="1"/>
    <xf numFmtId="0" fontId="82" fillId="0" borderId="4" xfId="665" applyFont="1" applyBorder="1" applyAlignment="1">
      <alignment horizontal="center" wrapText="1"/>
    </xf>
    <xf numFmtId="0" fontId="82" fillId="0" borderId="5" xfId="665" applyFont="1" applyBorder="1" applyAlignment="1">
      <alignment horizontal="center" wrapText="1"/>
    </xf>
    <xf numFmtId="0" fontId="81" fillId="3" borderId="1" xfId="665" applyFont="1" applyFill="1" applyBorder="1" applyAlignment="1">
      <alignment horizontal="center"/>
    </xf>
    <xf numFmtId="0" fontId="81" fillId="3" borderId="1" xfId="665" applyFont="1" applyFill="1" applyBorder="1" applyAlignment="1">
      <alignment wrapText="1"/>
    </xf>
    <xf numFmtId="0" fontId="82" fillId="3" borderId="1" xfId="665" applyFont="1" applyFill="1" applyBorder="1"/>
    <xf numFmtId="0" fontId="81" fillId="3" borderId="1" xfId="665" applyFont="1" applyFill="1" applyBorder="1"/>
    <xf numFmtId="0" fontId="93" fillId="0" borderId="1" xfId="665" applyFont="1" applyBorder="1"/>
    <xf numFmtId="0" fontId="91" fillId="0" borderId="2" xfId="665" applyFont="1" applyBorder="1" applyAlignment="1">
      <alignment horizontal="center"/>
    </xf>
    <xf numFmtId="0" fontId="91" fillId="0" borderId="2" xfId="665" applyFont="1" applyBorder="1" applyAlignment="1">
      <alignment wrapText="1"/>
    </xf>
    <xf numFmtId="168" fontId="81" fillId="64" borderId="2" xfId="665" applyNumberFormat="1" applyFont="1" applyFill="1" applyBorder="1" applyProtection="1">
      <protection locked="0"/>
    </xf>
    <xf numFmtId="4" fontId="81" fillId="0" borderId="2" xfId="665" applyNumberFormat="1" applyFont="1" applyBorder="1"/>
    <xf numFmtId="4" fontId="81" fillId="64" borderId="2" xfId="665" applyNumberFormat="1" applyFont="1" applyFill="1" applyBorder="1" applyProtection="1">
      <protection locked="0"/>
    </xf>
    <xf numFmtId="3" fontId="91" fillId="4" borderId="2" xfId="665" applyNumberFormat="1" applyFont="1" applyFill="1" applyBorder="1" applyAlignment="1">
      <alignment horizontal="center"/>
    </xf>
    <xf numFmtId="0" fontId="91" fillId="5" borderId="2" xfId="665" applyFont="1" applyFill="1" applyBorder="1" applyAlignment="1">
      <alignment horizontal="center"/>
    </xf>
    <xf numFmtId="0" fontId="81" fillId="5" borderId="2" xfId="665" applyFont="1" applyFill="1" applyBorder="1" applyAlignment="1">
      <alignment horizontal="left" wrapText="1"/>
    </xf>
    <xf numFmtId="4" fontId="81" fillId="6" borderId="2" xfId="665" applyNumberFormat="1" applyFont="1" applyFill="1" applyBorder="1"/>
    <xf numFmtId="4" fontId="81" fillId="7" borderId="2" xfId="665" applyNumberFormat="1" applyFont="1" applyFill="1" applyBorder="1"/>
    <xf numFmtId="164" fontId="73" fillId="0" borderId="0" xfId="665" applyNumberFormat="1" applyFont="1"/>
    <xf numFmtId="0" fontId="81" fillId="3" borderId="2" xfId="665" applyFont="1" applyFill="1" applyBorder="1" applyAlignment="1">
      <alignment horizontal="center"/>
    </xf>
    <xf numFmtId="0" fontId="81" fillId="3" borderId="2" xfId="665" applyFont="1" applyFill="1" applyBorder="1" applyAlignment="1">
      <alignment wrapText="1"/>
    </xf>
    <xf numFmtId="3" fontId="81" fillId="3" borderId="2" xfId="665" applyNumberFormat="1" applyFont="1" applyFill="1" applyBorder="1"/>
    <xf numFmtId="3" fontId="81" fillId="0" borderId="2" xfId="665" applyNumberFormat="1" applyFont="1" applyBorder="1"/>
    <xf numFmtId="0" fontId="91" fillId="6" borderId="2" xfId="665" applyFont="1" applyFill="1" applyBorder="1" applyAlignment="1">
      <alignment horizontal="center"/>
    </xf>
    <xf numFmtId="0" fontId="81" fillId="6" borderId="2" xfId="665" applyFont="1" applyFill="1" applyBorder="1" applyAlignment="1">
      <alignment wrapText="1"/>
    </xf>
    <xf numFmtId="3" fontId="73" fillId="0" borderId="0" xfId="665" applyNumberFormat="1" applyFont="1"/>
    <xf numFmtId="0" fontId="81" fillId="8" borderId="2" xfId="665" applyFont="1" applyFill="1" applyBorder="1" applyAlignment="1">
      <alignment horizontal="center"/>
    </xf>
    <xf numFmtId="0" fontId="93" fillId="2" borderId="1" xfId="665" applyFont="1" applyFill="1" applyBorder="1"/>
    <xf numFmtId="0" fontId="84" fillId="3" borderId="2" xfId="665" applyFont="1" applyFill="1" applyBorder="1" applyAlignment="1">
      <alignment wrapText="1"/>
    </xf>
    <xf numFmtId="0" fontId="81" fillId="3" borderId="2" xfId="665" applyFont="1" applyFill="1" applyBorder="1"/>
    <xf numFmtId="0" fontId="91" fillId="0" borderId="2" xfId="665" applyFont="1" applyBorder="1"/>
    <xf numFmtId="0" fontId="89" fillId="0" borderId="2" xfId="665" applyFont="1" applyBorder="1"/>
    <xf numFmtId="0" fontId="73" fillId="0" borderId="1" xfId="665" applyFont="1" applyBorder="1"/>
    <xf numFmtId="0" fontId="91" fillId="3" borderId="2" xfId="665" applyFont="1" applyFill="1" applyBorder="1" applyAlignment="1">
      <alignment wrapText="1"/>
    </xf>
    <xf numFmtId="0" fontId="91" fillId="6" borderId="2" xfId="665" applyFont="1" applyFill="1" applyBorder="1"/>
    <xf numFmtId="0" fontId="91" fillId="9" borderId="2" xfId="665" applyFont="1" applyFill="1" applyBorder="1"/>
    <xf numFmtId="0" fontId="81" fillId="9" borderId="2" xfId="665" applyFont="1" applyFill="1" applyBorder="1" applyAlignment="1">
      <alignment wrapText="1"/>
    </xf>
    <xf numFmtId="3" fontId="81" fillId="9" borderId="2" xfId="665" applyNumberFormat="1" applyFont="1" applyFill="1" applyBorder="1"/>
    <xf numFmtId="0" fontId="91" fillId="0" borderId="3" xfId="665" applyFont="1" applyBorder="1" applyAlignment="1">
      <alignment horizontal="center"/>
    </xf>
    <xf numFmtId="0" fontId="81" fillId="0" borderId="4" xfId="665" applyFont="1" applyBorder="1" applyAlignment="1">
      <alignment wrapText="1"/>
    </xf>
    <xf numFmtId="170" fontId="81" fillId="0" borderId="4" xfId="665" applyNumberFormat="1" applyFont="1" applyBorder="1"/>
    <xf numFmtId="170" fontId="81" fillId="0" borderId="5" xfId="665" applyNumberFormat="1" applyFont="1" applyBorder="1"/>
    <xf numFmtId="3" fontId="93" fillId="0" borderId="0" xfId="665" applyNumberFormat="1" applyFont="1"/>
    <xf numFmtId="0" fontId="75" fillId="0" borderId="0" xfId="665" applyFont="1" applyAlignment="1">
      <alignment horizontal="centerContinuous" wrapText="1"/>
    </xf>
    <xf numFmtId="0" fontId="75" fillId="0" borderId="0" xfId="665" applyFont="1" applyAlignment="1">
      <alignment horizontal="left" wrapText="1"/>
    </xf>
    <xf numFmtId="0" fontId="86" fillId="64" borderId="0" xfId="665" applyFont="1" applyFill="1" applyAlignment="1">
      <alignment horizontal="left" wrapText="1"/>
    </xf>
    <xf numFmtId="0" fontId="75" fillId="64" borderId="0" xfId="665" applyFont="1" applyFill="1" applyAlignment="1">
      <alignment horizontal="left" wrapText="1"/>
    </xf>
    <xf numFmtId="0" fontId="75" fillId="0" borderId="0" xfId="665" applyFont="1"/>
    <xf numFmtId="3" fontId="94" fillId="0" borderId="0" xfId="665" applyNumberFormat="1" applyFont="1"/>
    <xf numFmtId="0" fontId="79" fillId="0" borderId="0" xfId="665" applyFont="1" applyAlignment="1">
      <alignment horizontal="centerContinuous" vertical="center" wrapText="1"/>
    </xf>
    <xf numFmtId="0" fontId="79" fillId="0" borderId="0" xfId="665" applyFont="1" applyAlignment="1">
      <alignment horizontal="left" vertical="center" wrapText="1"/>
    </xf>
    <xf numFmtId="0" fontId="90" fillId="0" borderId="0" xfId="665" applyFont="1"/>
    <xf numFmtId="165" fontId="92" fillId="0" borderId="0" xfId="665" applyNumberFormat="1" applyFont="1"/>
    <xf numFmtId="0" fontId="81" fillId="0" borderId="0" xfId="665" applyFont="1" applyAlignment="1">
      <alignment horizontal="centerContinuous" wrapText="1"/>
    </xf>
    <xf numFmtId="0" fontId="81" fillId="0" borderId="0" xfId="665" applyFont="1" applyAlignment="1">
      <alignment horizontal="left" wrapText="1"/>
    </xf>
    <xf numFmtId="0" fontId="97" fillId="0" borderId="0" xfId="665" applyFont="1" applyAlignment="1">
      <alignment horizontal="left"/>
    </xf>
    <xf numFmtId="0" fontId="77" fillId="0" borderId="0" xfId="665" applyFont="1"/>
    <xf numFmtId="168" fontId="84" fillId="10" borderId="51" xfId="0" applyNumberFormat="1" applyFont="1" applyFill="1" applyBorder="1" applyProtection="1">
      <protection locked="0"/>
    </xf>
    <xf numFmtId="168" fontId="87" fillId="0" borderId="51" xfId="0" applyNumberFormat="1" applyFont="1" applyBorder="1"/>
    <xf numFmtId="0" fontId="73" fillId="10" borderId="51" xfId="0" applyFont="1" applyFill="1" applyBorder="1"/>
    <xf numFmtId="0" fontId="73" fillId="10" borderId="51" xfId="665" applyFont="1" applyFill="1" applyBorder="1"/>
    <xf numFmtId="0" fontId="85" fillId="10" borderId="51" xfId="665" applyFont="1" applyFill="1" applyBorder="1" applyAlignment="1" applyProtection="1">
      <alignment horizontal="center"/>
      <protection locked="0"/>
    </xf>
    <xf numFmtId="0" fontId="81" fillId="64" borderId="51" xfId="665" applyFont="1" applyFill="1" applyBorder="1" applyAlignment="1">
      <alignment horizontal="left"/>
    </xf>
    <xf numFmtId="168" fontId="84" fillId="10" borderId="51" xfId="665" applyNumberFormat="1" applyFont="1" applyFill="1" applyBorder="1" applyProtection="1">
      <protection locked="0"/>
    </xf>
    <xf numFmtId="168" fontId="87" fillId="0" borderId="51" xfId="665" applyNumberFormat="1" applyFont="1" applyBorder="1"/>
    <xf numFmtId="0" fontId="75" fillId="0" borderId="0" xfId="0" applyFont="1" applyAlignment="1">
      <alignment horizontal="left" wrapText="1"/>
    </xf>
    <xf numFmtId="0" fontId="86" fillId="64" borderId="0" xfId="0" applyFont="1" applyFill="1" applyAlignment="1">
      <alignment horizontal="left" wrapText="1"/>
    </xf>
    <xf numFmtId="0" fontId="79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wrapText="1"/>
    </xf>
    <xf numFmtId="0" fontId="97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10" borderId="51" xfId="0" applyFont="1" applyFill="1" applyBorder="1" applyAlignment="1" applyProtection="1">
      <alignment horizontal="center"/>
      <protection locked="0"/>
    </xf>
    <xf numFmtId="0" fontId="81" fillId="64" borderId="51" xfId="0" applyFont="1" applyFill="1" applyBorder="1" applyAlignment="1">
      <alignment horizontal="left"/>
    </xf>
    <xf numFmtId="3" fontId="75" fillId="0" borderId="0" xfId="49383" applyNumberFormat="1" applyFont="1" applyFill="1" applyAlignment="1">
      <alignment horizontal="center"/>
    </xf>
    <xf numFmtId="0" fontId="78" fillId="0" borderId="0" xfId="49383" applyNumberFormat="1" applyFont="1" applyFill="1" applyAlignment="1">
      <alignment horizontal="left" wrapText="1"/>
    </xf>
    <xf numFmtId="165" fontId="99" fillId="3" borderId="47" xfId="49387" applyNumberFormat="1" applyFont="1" applyFill="1" applyBorder="1" applyAlignment="1"/>
    <xf numFmtId="0" fontId="73" fillId="72" borderId="52" xfId="0" applyFont="1" applyFill="1" applyBorder="1"/>
    <xf numFmtId="0" fontId="84" fillId="0" borderId="0" xfId="49347" applyNumberFormat="1" applyFont="1" applyAlignment="1">
      <alignment horizontal="center"/>
    </xf>
    <xf numFmtId="0" fontId="92" fillId="2" borderId="0" xfId="49346" applyNumberFormat="1" applyFont="1" applyFill="1" applyAlignment="1">
      <alignment horizontal="center"/>
    </xf>
    <xf numFmtId="0" fontId="84" fillId="0" borderId="0" xfId="49346" applyNumberFormat="1" applyFont="1" applyFill="1" applyAlignment="1">
      <alignment horizontal="center"/>
    </xf>
    <xf numFmtId="0" fontId="84" fillId="0" borderId="0" xfId="49347" applyNumberFormat="1" applyFont="1" applyBorder="1" applyAlignment="1">
      <alignment horizontal="center"/>
    </xf>
    <xf numFmtId="0" fontId="84" fillId="0" borderId="0" xfId="49346" applyNumberFormat="1" applyFont="1" applyFill="1" applyBorder="1" applyAlignment="1">
      <alignment horizontal="center"/>
    </xf>
    <xf numFmtId="0" fontId="81" fillId="0" borderId="0" xfId="0" applyNumberFormat="1" applyFont="1" applyAlignment="1">
      <alignment horizontal="center"/>
    </xf>
    <xf numFmtId="0" fontId="100" fillId="0" borderId="0" xfId="0" applyNumberFormat="1" applyFont="1" applyAlignment="1"/>
    <xf numFmtId="0" fontId="101" fillId="0" borderId="0" xfId="0" applyNumberFormat="1" applyFont="1" applyAlignment="1">
      <alignment horizontal="center"/>
    </xf>
    <xf numFmtId="0" fontId="102" fillId="0" borderId="0" xfId="0" applyNumberFormat="1" applyFont="1" applyAlignment="1"/>
    <xf numFmtId="0" fontId="103" fillId="0" borderId="0" xfId="0" applyNumberFormat="1" applyFont="1" applyAlignment="1">
      <alignment horizontal="center"/>
    </xf>
    <xf numFmtId="0" fontId="103" fillId="0" borderId="0" xfId="0" applyNumberFormat="1" applyFont="1" applyFill="1" applyBorder="1" applyAlignment="1">
      <alignment horizontal="center"/>
    </xf>
    <xf numFmtId="0" fontId="103" fillId="0" borderId="0" xfId="0" applyNumberFormat="1" applyFont="1" applyAlignment="1"/>
    <xf numFmtId="0" fontId="99" fillId="0" borderId="0" xfId="0" applyNumberFormat="1" applyFont="1" applyAlignment="1"/>
    <xf numFmtId="15" fontId="103" fillId="0" borderId="0" xfId="0" applyNumberFormat="1" applyFont="1" applyAlignment="1">
      <alignment horizontal="center"/>
    </xf>
    <xf numFmtId="0" fontId="104" fillId="0" borderId="3" xfId="0" applyNumberFormat="1" applyFont="1" applyBorder="1" applyAlignment="1"/>
    <xf numFmtId="0" fontId="101" fillId="0" borderId="4" xfId="0" applyNumberFormat="1" applyFont="1" applyBorder="1" applyAlignment="1">
      <alignment horizontal="center"/>
    </xf>
    <xf numFmtId="0" fontId="101" fillId="0" borderId="4" xfId="0" applyNumberFormat="1" applyFont="1" applyBorder="1" applyAlignment="1">
      <alignment horizontal="center" wrapText="1"/>
    </xf>
    <xf numFmtId="0" fontId="101" fillId="0" borderId="5" xfId="0" applyNumberFormat="1" applyFont="1" applyBorder="1" applyAlignment="1">
      <alignment horizontal="center"/>
    </xf>
    <xf numFmtId="0" fontId="102" fillId="0" borderId="0" xfId="0" applyNumberFormat="1" applyFont="1" applyBorder="1" applyAlignment="1"/>
    <xf numFmtId="0" fontId="103" fillId="3" borderId="32" xfId="0" applyNumberFormat="1" applyFont="1" applyFill="1" applyBorder="1" applyAlignment="1">
      <alignment horizontal="center"/>
    </xf>
    <xf numFmtId="0" fontId="103" fillId="3" borderId="1" xfId="0" applyNumberFormat="1" applyFont="1" applyFill="1" applyBorder="1" applyAlignment="1">
      <alignment wrapText="1"/>
    </xf>
    <xf numFmtId="0" fontId="105" fillId="3" borderId="1" xfId="0" applyNumberFormat="1" applyFont="1" applyFill="1" applyBorder="1" applyAlignment="1"/>
    <xf numFmtId="0" fontId="103" fillId="3" borderId="1" xfId="0" applyNumberFormat="1" applyFont="1" applyFill="1" applyBorder="1" applyAlignment="1"/>
    <xf numFmtId="0" fontId="103" fillId="3" borderId="33" xfId="0" applyNumberFormat="1" applyFont="1" applyFill="1" applyBorder="1" applyAlignment="1"/>
    <xf numFmtId="0" fontId="99" fillId="0" borderId="34" xfId="0" applyNumberFormat="1" applyFont="1" applyBorder="1" applyAlignment="1">
      <alignment horizontal="center"/>
    </xf>
    <xf numFmtId="0" fontId="99" fillId="0" borderId="2" xfId="0" applyNumberFormat="1" applyFont="1" applyBorder="1" applyAlignment="1">
      <alignment wrapText="1"/>
    </xf>
    <xf numFmtId="165" fontId="103" fillId="0" borderId="35" xfId="0" applyNumberFormat="1" applyFont="1" applyBorder="1" applyAlignment="1"/>
    <xf numFmtId="3" fontId="99" fillId="4" borderId="34" xfId="0" applyNumberFormat="1" applyFont="1" applyFill="1" applyBorder="1" applyAlignment="1">
      <alignment horizontal="center"/>
    </xf>
    <xf numFmtId="0" fontId="99" fillId="5" borderId="34" xfId="0" applyNumberFormat="1" applyFont="1" applyFill="1" applyBorder="1" applyAlignment="1">
      <alignment horizontal="center"/>
    </xf>
    <xf numFmtId="0" fontId="103" fillId="5" borderId="2" xfId="0" applyNumberFormat="1" applyFont="1" applyFill="1" applyBorder="1" applyAlignment="1">
      <alignment wrapText="1"/>
    </xf>
    <xf numFmtId="165" fontId="99" fillId="6" borderId="47" xfId="0" applyNumberFormat="1" applyFont="1" applyFill="1" applyBorder="1" applyAlignment="1"/>
    <xf numFmtId="165" fontId="99" fillId="6" borderId="46" xfId="0" applyNumberFormat="1" applyFont="1" applyFill="1" applyBorder="1" applyAlignment="1"/>
    <xf numFmtId="165" fontId="103" fillId="7" borderId="35" xfId="0" applyNumberFormat="1" applyFont="1" applyFill="1" applyBorder="1" applyAlignment="1"/>
    <xf numFmtId="164" fontId="100" fillId="0" borderId="0" xfId="0" applyNumberFormat="1" applyFont="1" applyAlignment="1"/>
    <xf numFmtId="0" fontId="103" fillId="3" borderId="34" xfId="0" applyNumberFormat="1" applyFont="1" applyFill="1" applyBorder="1" applyAlignment="1">
      <alignment horizontal="center"/>
    </xf>
    <xf numFmtId="0" fontId="103" fillId="3" borderId="2" xfId="0" applyNumberFormat="1" applyFont="1" applyFill="1" applyBorder="1" applyAlignment="1">
      <alignment wrapText="1"/>
    </xf>
    <xf numFmtId="165" fontId="99" fillId="3" borderId="47" xfId="0" applyNumberFormat="1" applyFont="1" applyFill="1" applyBorder="1" applyAlignment="1"/>
    <xf numFmtId="165" fontId="99" fillId="3" borderId="46" xfId="0" applyNumberFormat="1" applyFont="1" applyFill="1" applyBorder="1" applyAlignment="1"/>
    <xf numFmtId="0" fontId="99" fillId="0" borderId="34" xfId="0" applyNumberFormat="1" applyFont="1" applyFill="1" applyBorder="1" applyAlignment="1">
      <alignment horizontal="center"/>
    </xf>
    <xf numFmtId="0" fontId="99" fillId="0" borderId="2" xfId="0" applyNumberFormat="1" applyFont="1" applyFill="1" applyBorder="1" applyAlignment="1">
      <alignment wrapText="1"/>
    </xf>
    <xf numFmtId="0" fontId="99" fillId="6" borderId="34" xfId="0" applyNumberFormat="1" applyFont="1" applyFill="1" applyBorder="1" applyAlignment="1">
      <alignment horizontal="center"/>
    </xf>
    <xf numFmtId="0" fontId="103" fillId="6" borderId="2" xfId="0" applyNumberFormat="1" applyFont="1" applyFill="1" applyBorder="1" applyAlignment="1">
      <alignment wrapText="1"/>
    </xf>
    <xf numFmtId="3" fontId="100" fillId="0" borderId="0" xfId="0" applyNumberFormat="1" applyFont="1" applyAlignment="1"/>
    <xf numFmtId="0" fontId="106" fillId="0" borderId="2" xfId="0" applyNumberFormat="1" applyFont="1" applyBorder="1" applyAlignment="1">
      <alignment wrapText="1"/>
    </xf>
    <xf numFmtId="0" fontId="103" fillId="8" borderId="34" xfId="0" applyNumberFormat="1" applyFont="1" applyFill="1" applyBorder="1" applyAlignment="1">
      <alignment horizontal="center"/>
    </xf>
    <xf numFmtId="165" fontId="99" fillId="7" borderId="47" xfId="0" applyNumberFormat="1" applyFont="1" applyFill="1" applyBorder="1" applyAlignment="1"/>
    <xf numFmtId="165" fontId="99" fillId="7" borderId="46" xfId="0" applyNumberFormat="1" applyFont="1" applyFill="1" applyBorder="1" applyAlignment="1"/>
    <xf numFmtId="0" fontId="102" fillId="2" borderId="0" xfId="0" applyNumberFormat="1" applyFont="1" applyFill="1" applyBorder="1" applyAlignment="1"/>
    <xf numFmtId="0" fontId="101" fillId="3" borderId="2" xfId="0" applyNumberFormat="1" applyFont="1" applyFill="1" applyBorder="1" applyAlignment="1">
      <alignment wrapText="1"/>
    </xf>
    <xf numFmtId="165" fontId="103" fillId="3" borderId="35" xfId="0" applyNumberFormat="1" applyFont="1" applyFill="1" applyBorder="1" applyAlignment="1"/>
    <xf numFmtId="0" fontId="99" fillId="0" borderId="2" xfId="0" applyNumberFormat="1" applyFont="1" applyBorder="1" applyAlignment="1"/>
    <xf numFmtId="0" fontId="107" fillId="0" borderId="2" xfId="0" applyNumberFormat="1" applyFont="1" applyBorder="1" applyAlignment="1"/>
    <xf numFmtId="0" fontId="100" fillId="0" borderId="0" xfId="0" applyNumberFormat="1" applyFont="1" applyBorder="1" applyAlignment="1"/>
    <xf numFmtId="0" fontId="99" fillId="3" borderId="2" xfId="0" applyNumberFormat="1" applyFont="1" applyFill="1" applyBorder="1" applyAlignment="1">
      <alignment wrapText="1"/>
    </xf>
    <xf numFmtId="0" fontId="99" fillId="6" borderId="34" xfId="0" applyNumberFormat="1" applyFont="1" applyFill="1" applyBorder="1" applyAlignment="1"/>
    <xf numFmtId="165" fontId="103" fillId="7" borderId="2" xfId="0" applyNumberFormat="1" applyFont="1" applyFill="1" applyBorder="1" applyAlignment="1"/>
    <xf numFmtId="0" fontId="99" fillId="9" borderId="34" xfId="0" applyNumberFormat="1" applyFont="1" applyFill="1" applyBorder="1" applyAlignment="1"/>
    <xf numFmtId="0" fontId="103" fillId="9" borderId="2" xfId="0" applyNumberFormat="1" applyFont="1" applyFill="1" applyBorder="1" applyAlignment="1">
      <alignment wrapText="1"/>
    </xf>
    <xf numFmtId="165" fontId="103" fillId="9" borderId="2" xfId="0" applyNumberFormat="1" applyFont="1" applyFill="1" applyBorder="1" applyAlignment="1"/>
    <xf numFmtId="165" fontId="103" fillId="9" borderId="35" xfId="0" applyNumberFormat="1" applyFont="1" applyFill="1" applyBorder="1" applyAlignment="1"/>
    <xf numFmtId="0" fontId="101" fillId="0" borderId="3" xfId="0" applyNumberFormat="1" applyFont="1" applyBorder="1" applyAlignment="1">
      <alignment horizontal="center"/>
    </xf>
    <xf numFmtId="0" fontId="101" fillId="0" borderId="4" xfId="0" applyNumberFormat="1" applyFont="1" applyBorder="1" applyAlignment="1">
      <alignment wrapText="1"/>
    </xf>
    <xf numFmtId="165" fontId="103" fillId="0" borderId="4" xfId="0" applyNumberFormat="1" applyFont="1" applyBorder="1" applyAlignment="1"/>
    <xf numFmtId="165" fontId="103" fillId="0" borderId="5" xfId="0" applyNumberFormat="1" applyFont="1" applyBorder="1" applyAlignment="1"/>
    <xf numFmtId="0" fontId="99" fillId="0" borderId="0" xfId="0" applyNumberFormat="1" applyFont="1" applyBorder="1" applyAlignment="1"/>
    <xf numFmtId="3" fontId="102" fillId="0" borderId="0" xfId="0" applyNumberFormat="1" applyFont="1" applyBorder="1" applyAlignment="1"/>
    <xf numFmtId="0" fontId="108" fillId="0" borderId="0" xfId="0" applyNumberFormat="1" applyFont="1" applyAlignment="1"/>
    <xf numFmtId="0" fontId="102" fillId="0" borderId="0" xfId="0" applyNumberFormat="1" applyFont="1" applyAlignment="1">
      <alignment horizontal="centerContinuous"/>
    </xf>
    <xf numFmtId="3" fontId="102" fillId="0" borderId="0" xfId="0" applyNumberFormat="1" applyFont="1" applyAlignment="1"/>
    <xf numFmtId="0" fontId="100" fillId="0" borderId="0" xfId="0" applyNumberFormat="1" applyFont="1" applyAlignment="1">
      <alignment horizontal="centerContinuous"/>
    </xf>
    <xf numFmtId="0" fontId="100" fillId="0" borderId="0" xfId="0" applyNumberFormat="1" applyFont="1" applyBorder="1" applyAlignment="1">
      <alignment horizontal="centerContinuous"/>
    </xf>
    <xf numFmtId="164" fontId="100" fillId="0" borderId="0" xfId="0" applyNumberFormat="1" applyFont="1" applyBorder="1" applyAlignment="1">
      <alignment horizontal="centerContinuous"/>
    </xf>
    <xf numFmtId="0" fontId="109" fillId="0" borderId="0" xfId="0" applyFont="1" applyAlignment="1" applyProtection="1">
      <alignment horizontal="centerContinuous" vertical="center" wrapText="1"/>
    </xf>
    <xf numFmtId="165" fontId="101" fillId="10" borderId="51" xfId="0" applyNumberFormat="1" applyFont="1" applyFill="1" applyBorder="1" applyAlignment="1" applyProtection="1">
      <protection locked="0"/>
    </xf>
    <xf numFmtId="0" fontId="110" fillId="0" borderId="0" xfId="2" applyFont="1" applyAlignment="1" applyProtection="1">
      <alignment horizontal="centerContinuous"/>
    </xf>
    <xf numFmtId="0" fontId="111" fillId="0" borderId="0" xfId="0" applyNumberFormat="1" applyFont="1" applyAlignment="1" applyProtection="1">
      <alignment horizontal="centerContinuous"/>
    </xf>
    <xf numFmtId="165" fontId="104" fillId="0" borderId="0" xfId="0" applyNumberFormat="1" applyFont="1" applyBorder="1" applyAlignment="1" applyProtection="1"/>
    <xf numFmtId="0" fontId="101" fillId="0" borderId="0" xfId="0" applyNumberFormat="1" applyFont="1" applyBorder="1" applyAlignment="1" applyProtection="1">
      <alignment horizontal="centerContinuous" wrapText="1"/>
    </xf>
    <xf numFmtId="168" fontId="112" fillId="0" borderId="51" xfId="0" applyNumberFormat="1" applyFont="1" applyBorder="1" applyAlignment="1" applyProtection="1"/>
    <xf numFmtId="0" fontId="111" fillId="0" borderId="0" xfId="49383" applyNumberFormat="1" applyFont="1" applyFill="1" applyBorder="1" applyAlignment="1"/>
    <xf numFmtId="3" fontId="100" fillId="0" borderId="0" xfId="0" applyNumberFormat="1" applyFont="1" applyBorder="1" applyAlignment="1">
      <alignment horizontal="centerContinuous"/>
    </xf>
    <xf numFmtId="168" fontId="113" fillId="0" borderId="0" xfId="0" applyNumberFormat="1" applyFont="1" applyAlignment="1"/>
    <xf numFmtId="0" fontId="100" fillId="0" borderId="0" xfId="0" applyFont="1"/>
    <xf numFmtId="0" fontId="100" fillId="0" borderId="0" xfId="0" applyFont="1" applyFill="1" applyBorder="1"/>
    <xf numFmtId="0" fontId="102" fillId="0" borderId="0" xfId="0" applyFont="1" applyFill="1" applyBorder="1" applyProtection="1"/>
    <xf numFmtId="0" fontId="78" fillId="0" borderId="0" xfId="49383" applyFont="1" applyAlignment="1">
      <alignment horizontal="left" wrapText="1"/>
    </xf>
    <xf numFmtId="3" fontId="75" fillId="0" borderId="0" xfId="49383" applyNumberFormat="1" applyFont="1" applyFill="1" applyAlignment="1">
      <alignment horizontal="center"/>
    </xf>
    <xf numFmtId="0" fontId="74" fillId="0" borderId="0" xfId="49383" applyNumberFormat="1" applyFont="1" applyFill="1" applyAlignment="1">
      <alignment horizontal="center"/>
    </xf>
    <xf numFmtId="0" fontId="78" fillId="0" borderId="0" xfId="49383" applyNumberFormat="1" applyFont="1" applyFill="1" applyAlignment="1">
      <alignment horizontal="left" wrapText="1"/>
    </xf>
  </cellXfs>
  <cellStyles count="49389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" xfId="49387" builtinId="3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17" xfId="49384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21" xfId="49340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cel Built-in Normal" xfId="49341"/>
    <cellStyle name="Explanatory Text 2" xfId="455"/>
    <cellStyle name="Explanatory Text 3" xfId="456"/>
    <cellStyle name="Explanatory Text 4" xfId="35124"/>
    <cellStyle name="Good 2" xfId="457"/>
    <cellStyle name="Good 3" xfId="458"/>
    <cellStyle name="Good 4" xfId="35125"/>
    <cellStyle name="Heading" xfId="49342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eading1" xfId="49343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2 2" xfId="49383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_Hillsborough - 2008-2009 Student with Disabilities Report" xfId="49344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2 2" xfId="49345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48" xfId="49385"/>
    <cellStyle name="Normal 49" xfId="49386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rmal_2006-07 Student Disabled Report (Ed's summary by fund)" xfId="49346"/>
    <cellStyle name="Normal_2007-2008 Student with Disabilities Report - Template" xfId="49347"/>
    <cellStyle name="Normal_Central FL 2007-2008 Student with Disabilities Report" xfId="49348"/>
    <cellStyle name="Normal_Chipola 2007-2008 Student with Disabilities Report" xfId="49349"/>
    <cellStyle name="Normal_Daytona 2007-2008 Student with Disabilities Report" xfId="49350"/>
    <cellStyle name="Normal_FL Keys 2007-2008 Rpt for Student with Disabilities" xfId="49351"/>
    <cellStyle name="Normal_Gulf Coast 2007-2008 Student with Disabilities Report" xfId="49352"/>
    <cellStyle name="Normal_Hillsborough 2007-2008 Student with Disabilities Report" xfId="49353"/>
    <cellStyle name="Normal_Miami-Dade FY 2007-2008 Report Expenditures Students With Disabilities" xfId="49354"/>
    <cellStyle name="Normal_Polk 2007-2008 Student with Disabilities Report" xfId="49355"/>
    <cellStyle name="Normal_St Johns River 2007-2008 Student with Disabilities Report" xfId="49356"/>
    <cellStyle name="Normal_St Pete 2007-2008 Student with Disabilities Report" xfId="49357"/>
    <cellStyle name="Normal_Valencia 2007-2008 Student with Disabilities Report" xfId="49358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" xfId="49388" builtinId="5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Result" xfId="49359"/>
    <cellStyle name="Result2" xfId="49360"/>
    <cellStyle name="SAS FM Client calculated data cell (data entry table)" xfId="49361"/>
    <cellStyle name="SAS FM Client calculated data cell (read only table)" xfId="49362"/>
    <cellStyle name="SAS FM Column drillable header" xfId="49363"/>
    <cellStyle name="SAS FM Column drillable header 2" xfId="49364"/>
    <cellStyle name="SAS FM Column header" xfId="49365"/>
    <cellStyle name="SAS FM Column header 2" xfId="49366"/>
    <cellStyle name="SAS FM Drill path" xfId="49367"/>
    <cellStyle name="SAS FM Drill path 2" xfId="49368"/>
    <cellStyle name="SAS FM Invalid data cell" xfId="49369"/>
    <cellStyle name="SAS FM Invalid data cell 2" xfId="49370"/>
    <cellStyle name="SAS FM Read-only data cell (data entry table)" xfId="49371"/>
    <cellStyle name="SAS FM Read-only data cell (data entry table) 2" xfId="49372"/>
    <cellStyle name="SAS FM Read-only data cell (read-only table)" xfId="49373"/>
    <cellStyle name="SAS FM Read-only data cell (read-only table) 2" xfId="49374"/>
    <cellStyle name="SAS FM Row drillable header" xfId="49375"/>
    <cellStyle name="SAS FM Row drillable header 2" xfId="49376"/>
    <cellStyle name="SAS FM Row header" xfId="49377"/>
    <cellStyle name="SAS FM Row header 2" xfId="49378"/>
    <cellStyle name="SAS FM Slicers" xfId="49379"/>
    <cellStyle name="SAS FM Slicers 2" xfId="49380"/>
    <cellStyle name="SAS FM Writeable data cell" xfId="49381"/>
    <cellStyle name="SAS FM Writeable data cell 2" xfId="49382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226"/>
  <sheetViews>
    <sheetView showGridLines="0" tabSelected="1" zoomScale="60" zoomScaleNormal="60" zoomScaleSheetLayoutView="70" zoomScalePageLayoutView="60" workbookViewId="0"/>
  </sheetViews>
  <sheetFormatPr defaultColWidth="9.6640625" defaultRowHeight="14.1" customHeight="1"/>
  <cols>
    <col min="1" max="1" width="4.6640625" style="364" customWidth="1"/>
    <col min="2" max="2" width="59.6640625" style="364" customWidth="1"/>
    <col min="3" max="3" width="23" style="364" customWidth="1"/>
    <col min="4" max="4" width="22.88671875" style="364" customWidth="1"/>
    <col min="5" max="5" width="26" style="364" customWidth="1"/>
    <col min="6" max="6" width="20.6640625" style="364" customWidth="1"/>
    <col min="7" max="7" width="17.6640625" style="364" customWidth="1"/>
    <col min="8" max="8" width="1.6640625" style="364" customWidth="1"/>
    <col min="9" max="9" width="12.6640625" style="364" hidden="1" customWidth="1"/>
    <col min="10" max="10" width="9.6640625" style="364" hidden="1" customWidth="1"/>
    <col min="11" max="16384" width="9.6640625" style="364"/>
  </cols>
  <sheetData>
    <row r="1" spans="1:10" ht="25.35" customHeight="1">
      <c r="C1" s="365"/>
      <c r="D1" s="365" t="s">
        <v>0</v>
      </c>
      <c r="E1" s="365"/>
      <c r="F1" s="365"/>
      <c r="G1" s="365"/>
      <c r="H1" s="366"/>
    </row>
    <row r="2" spans="1:10" ht="25.35" customHeight="1">
      <c r="C2" s="367"/>
      <c r="D2" s="367" t="s">
        <v>1</v>
      </c>
      <c r="E2" s="367"/>
      <c r="F2" s="367"/>
      <c r="G2" s="367"/>
      <c r="H2" s="366"/>
    </row>
    <row r="3" spans="1:10" ht="25.35" customHeight="1">
      <c r="C3" s="367"/>
      <c r="D3" s="367" t="s">
        <v>2</v>
      </c>
      <c r="E3" s="367"/>
      <c r="F3" s="367"/>
      <c r="G3" s="367"/>
      <c r="H3" s="366"/>
    </row>
    <row r="4" spans="1:10" ht="25.35" customHeight="1">
      <c r="C4" s="368"/>
      <c r="D4" s="367"/>
      <c r="E4" s="367"/>
      <c r="F4" s="367"/>
      <c r="G4" s="367"/>
      <c r="H4" s="366"/>
    </row>
    <row r="5" spans="1:10" ht="25.35" customHeight="1">
      <c r="C5" s="368"/>
      <c r="D5" s="368" t="s">
        <v>3</v>
      </c>
      <c r="E5" s="368"/>
      <c r="F5" s="368"/>
      <c r="G5" s="368"/>
      <c r="H5" s="366"/>
    </row>
    <row r="6" spans="1:10" ht="25.35" customHeight="1">
      <c r="A6" s="369"/>
      <c r="B6" s="370"/>
      <c r="C6" s="370"/>
      <c r="D6" s="370"/>
      <c r="E6" s="370"/>
      <c r="F6" s="370"/>
      <c r="G6" s="371"/>
      <c r="H6" s="366"/>
    </row>
    <row r="7" spans="1:10" ht="25.35" customHeight="1" thickBot="1">
      <c r="A7" s="366"/>
      <c r="B7" s="366"/>
      <c r="C7" s="366"/>
      <c r="D7" s="366"/>
      <c r="E7" s="366"/>
      <c r="F7" s="366"/>
      <c r="G7" s="366"/>
      <c r="H7" s="366"/>
    </row>
    <row r="8" spans="1:10" ht="66" customHeight="1">
      <c r="A8" s="372"/>
      <c r="B8" s="373" t="s">
        <v>4</v>
      </c>
      <c r="C8" s="374" t="s">
        <v>5</v>
      </c>
      <c r="D8" s="374" t="s">
        <v>6</v>
      </c>
      <c r="E8" s="374" t="s">
        <v>7</v>
      </c>
      <c r="F8" s="374" t="s">
        <v>8</v>
      </c>
      <c r="G8" s="375" t="s">
        <v>9</v>
      </c>
      <c r="H8" s="376"/>
    </row>
    <row r="9" spans="1:10" ht="24.6" customHeight="1">
      <c r="A9" s="377" t="s">
        <v>10</v>
      </c>
      <c r="B9" s="378" t="s">
        <v>11</v>
      </c>
      <c r="C9" s="379"/>
      <c r="D9" s="380"/>
      <c r="E9" s="380"/>
      <c r="F9" s="380"/>
      <c r="G9" s="381"/>
      <c r="H9" s="376"/>
    </row>
    <row r="10" spans="1:10" ht="24.6" customHeight="1">
      <c r="A10" s="382">
        <v>1</v>
      </c>
      <c r="B10" s="383" t="s">
        <v>12</v>
      </c>
      <c r="C10" s="356">
        <f>SUM('Eastern Florida:Valencia'!C10)</f>
        <v>2854620.3523999997</v>
      </c>
      <c r="D10" s="356">
        <f>SUM('Eastern Florida:Valencia'!D10)</f>
        <v>262103.36000000002</v>
      </c>
      <c r="E10" s="356">
        <f>SUM('Eastern Florida:Valencia'!E10)</f>
        <v>0</v>
      </c>
      <c r="F10" s="356">
        <f>SUM('Eastern Florida:Valencia'!F10)</f>
        <v>112257.97</v>
      </c>
      <c r="G10" s="384">
        <f>SUM(C10:F10)</f>
        <v>3228981.6823999998</v>
      </c>
      <c r="H10" s="376"/>
    </row>
    <row r="11" spans="1:10" ht="24.6" customHeight="1">
      <c r="A11" s="382">
        <v>2</v>
      </c>
      <c r="B11" s="383" t="s">
        <v>13</v>
      </c>
      <c r="C11" s="356">
        <f>SUM('Eastern Florida:Valencia'!C11)</f>
        <v>3916046.4800000004</v>
      </c>
      <c r="D11" s="356">
        <f>SUM('Eastern Florida:Valencia'!D11)</f>
        <v>834539.30999999994</v>
      </c>
      <c r="E11" s="356">
        <f>SUM('Eastern Florida:Valencia'!E11)</f>
        <v>0</v>
      </c>
      <c r="F11" s="356">
        <f>SUM('Eastern Florida:Valencia'!F11)</f>
        <v>0</v>
      </c>
      <c r="G11" s="384">
        <f>SUM(C11:F11)</f>
        <v>4750585.79</v>
      </c>
      <c r="H11" s="376"/>
    </row>
    <row r="12" spans="1:10" ht="24.6" customHeight="1">
      <c r="A12" s="382">
        <v>3</v>
      </c>
      <c r="B12" s="383" t="s">
        <v>14</v>
      </c>
      <c r="C12" s="356">
        <f>SUM('Eastern Florida:Valencia'!C12)</f>
        <v>1889837.49</v>
      </c>
      <c r="D12" s="356">
        <f>SUM('Eastern Florida:Valencia'!D12)</f>
        <v>356708.89</v>
      </c>
      <c r="E12" s="356">
        <f>SUM('Eastern Florida:Valencia'!E12)</f>
        <v>0</v>
      </c>
      <c r="F12" s="356">
        <f>SUM('Eastern Florida:Valencia'!F12)</f>
        <v>17971.009999999998</v>
      </c>
      <c r="G12" s="384">
        <f>SUM(C12:F12)</f>
        <v>2264517.3899999997</v>
      </c>
      <c r="H12" s="376"/>
    </row>
    <row r="13" spans="1:10" ht="24.6" customHeight="1">
      <c r="A13" s="385">
        <v>4</v>
      </c>
      <c r="B13" s="383" t="s">
        <v>15</v>
      </c>
      <c r="C13" s="356">
        <f>SUM('Eastern Florida:Valencia'!C13)</f>
        <v>10325.52</v>
      </c>
      <c r="D13" s="356">
        <f>SUM('Eastern Florida:Valencia'!D13)</f>
        <v>0</v>
      </c>
      <c r="E13" s="356">
        <f>SUM('Eastern Florida:Valencia'!E13)</f>
        <v>0</v>
      </c>
      <c r="F13" s="356">
        <f>SUM('Eastern Florida:Valencia'!F13)</f>
        <v>0</v>
      </c>
      <c r="G13" s="384">
        <f>SUM(C13:F13)</f>
        <v>10325.52</v>
      </c>
      <c r="H13" s="376"/>
    </row>
    <row r="14" spans="1:10" ht="24.6" customHeight="1">
      <c r="A14" s="386"/>
      <c r="B14" s="387" t="s">
        <v>16</v>
      </c>
      <c r="C14" s="388">
        <f>SUM(C10:C13)</f>
        <v>8670829.8423999995</v>
      </c>
      <c r="D14" s="388">
        <f>SUM(D10:D13)</f>
        <v>1453351.56</v>
      </c>
      <c r="E14" s="388">
        <f>SUM(E10:E13)</f>
        <v>0</v>
      </c>
      <c r="F14" s="389">
        <f>SUM(F10:F13)</f>
        <v>130228.98</v>
      </c>
      <c r="G14" s="390">
        <f>SUM(C14:F14)</f>
        <v>10254410.3824</v>
      </c>
      <c r="H14" s="376"/>
      <c r="I14" s="391">
        <f>SUM(G10:G13)</f>
        <v>10254410.382399999</v>
      </c>
      <c r="J14" s="391">
        <f>G14-I14</f>
        <v>0</v>
      </c>
    </row>
    <row r="15" spans="1:10" ht="44.1" customHeight="1">
      <c r="A15" s="392" t="s">
        <v>17</v>
      </c>
      <c r="B15" s="393" t="s">
        <v>18</v>
      </c>
      <c r="C15" s="394"/>
      <c r="D15" s="394"/>
      <c r="E15" s="394"/>
      <c r="F15" s="395"/>
      <c r="G15" s="384"/>
      <c r="H15" s="376"/>
    </row>
    <row r="16" spans="1:10" ht="24.6" customHeight="1">
      <c r="A16" s="396">
        <v>1</v>
      </c>
      <c r="B16" s="397" t="s">
        <v>19</v>
      </c>
      <c r="C16" s="356">
        <f>SUM('Eastern Florida:Valencia'!C16)</f>
        <v>111676.47</v>
      </c>
      <c r="D16" s="356">
        <f>SUM('Eastern Florida:Valencia'!D16)</f>
        <v>693790.75</v>
      </c>
      <c r="E16" s="356">
        <f>SUM('Eastern Florida:Valencia'!E16)</f>
        <v>0</v>
      </c>
      <c r="F16" s="356">
        <f>SUM('Eastern Florida:Valencia'!F16)</f>
        <v>0</v>
      </c>
      <c r="G16" s="384">
        <f>SUM(C16:F16)</f>
        <v>805467.22</v>
      </c>
      <c r="H16" s="376"/>
    </row>
    <row r="17" spans="1:10" ht="44.1" customHeight="1">
      <c r="A17" s="398"/>
      <c r="B17" s="399" t="s">
        <v>20</v>
      </c>
      <c r="C17" s="388">
        <f>SUM(C16)</f>
        <v>111676.47</v>
      </c>
      <c r="D17" s="388">
        <f>SUM(D16)</f>
        <v>693790.75</v>
      </c>
      <c r="E17" s="388">
        <f>SUM(E16)</f>
        <v>0</v>
      </c>
      <c r="F17" s="389">
        <f>SUM(F16)</f>
        <v>0</v>
      </c>
      <c r="G17" s="390">
        <f>SUM(C17:F17)</f>
        <v>805467.22</v>
      </c>
      <c r="H17" s="376"/>
      <c r="I17" s="400">
        <f>G16</f>
        <v>805467.22</v>
      </c>
      <c r="J17" s="400">
        <f>H16</f>
        <v>0</v>
      </c>
    </row>
    <row r="18" spans="1:10" ht="44.1" customHeight="1">
      <c r="A18" s="392" t="s">
        <v>21</v>
      </c>
      <c r="B18" s="393" t="s">
        <v>22</v>
      </c>
      <c r="C18" s="356">
        <f>SUM('Eastern Florida:Valencia'!C18)</f>
        <v>4493772.76</v>
      </c>
      <c r="D18" s="356">
        <f>SUM('Eastern Florida:Valencia'!D18)</f>
        <v>616535.70000000007</v>
      </c>
      <c r="E18" s="356">
        <f>SUM('Eastern Florida:Valencia'!E18)</f>
        <v>0</v>
      </c>
      <c r="F18" s="356">
        <f>SUM('Eastern Florida:Valencia'!F18)</f>
        <v>114566</v>
      </c>
      <c r="G18" s="384">
        <f>SUM(C18:F18)</f>
        <v>5224874.46</v>
      </c>
      <c r="H18" s="376"/>
    </row>
    <row r="19" spans="1:10" ht="24.6" customHeight="1">
      <c r="A19" s="398"/>
      <c r="B19" s="399" t="s">
        <v>23</v>
      </c>
      <c r="C19" s="388">
        <f>SUM(C18)</f>
        <v>4493772.76</v>
      </c>
      <c r="D19" s="388">
        <f>SUM(D18)</f>
        <v>616535.70000000007</v>
      </c>
      <c r="E19" s="388">
        <f>SUM(E18)</f>
        <v>0</v>
      </c>
      <c r="F19" s="389">
        <f>SUM(F18)</f>
        <v>114566</v>
      </c>
      <c r="G19" s="390">
        <f>SUM(C19:F19)</f>
        <v>5224874.46</v>
      </c>
      <c r="H19" s="376"/>
      <c r="I19" s="400">
        <f>G18</f>
        <v>5224874.46</v>
      </c>
      <c r="J19" s="400">
        <f>G19-I19</f>
        <v>0</v>
      </c>
    </row>
    <row r="20" spans="1:10" ht="24.6" customHeight="1">
      <c r="A20" s="392" t="s">
        <v>24</v>
      </c>
      <c r="B20" s="393" t="s">
        <v>25</v>
      </c>
      <c r="C20" s="394"/>
      <c r="D20" s="394"/>
      <c r="E20" s="394"/>
      <c r="F20" s="395"/>
      <c r="G20" s="384"/>
      <c r="H20" s="376"/>
    </row>
    <row r="21" spans="1:10" ht="24.6" customHeight="1">
      <c r="A21" s="382">
        <v>1</v>
      </c>
      <c r="B21" s="383" t="s">
        <v>26</v>
      </c>
      <c r="C21" s="356">
        <f>SUM('Eastern Florida:Valencia'!C21)</f>
        <v>70030.399999999994</v>
      </c>
      <c r="D21" s="356">
        <f>SUM('Eastern Florida:Valencia'!D21)</f>
        <v>30590.399999999998</v>
      </c>
      <c r="E21" s="356">
        <f>SUM('Eastern Florida:Valencia'!E21)</f>
        <v>76848.479999999996</v>
      </c>
      <c r="F21" s="356">
        <f>SUM('Eastern Florida:Valencia'!F21)</f>
        <v>0</v>
      </c>
      <c r="G21" s="384">
        <f>SUM(C21:F21)</f>
        <v>177469.27999999997</v>
      </c>
      <c r="H21" s="376"/>
    </row>
    <row r="22" spans="1:10" ht="24.6" customHeight="1">
      <c r="A22" s="382">
        <v>2</v>
      </c>
      <c r="B22" s="397" t="s">
        <v>27</v>
      </c>
      <c r="C22" s="356">
        <f>SUM('Eastern Florida:Valencia'!C22)</f>
        <v>18346.060000000001</v>
      </c>
      <c r="D22" s="356">
        <f>SUM('Eastern Florida:Valencia'!D22)</f>
        <v>215</v>
      </c>
      <c r="E22" s="356">
        <f>SUM('Eastern Florida:Valencia'!E22)</f>
        <v>0</v>
      </c>
      <c r="F22" s="356">
        <f>SUM('Eastern Florida:Valencia'!F22)</f>
        <v>0</v>
      </c>
      <c r="G22" s="384">
        <f>SUM(C22:F22)</f>
        <v>18561.060000000001</v>
      </c>
      <c r="H22" s="376"/>
    </row>
    <row r="23" spans="1:10" ht="24.6" customHeight="1">
      <c r="A23" s="382">
        <v>3</v>
      </c>
      <c r="B23" s="383" t="s">
        <v>28</v>
      </c>
      <c r="C23" s="356">
        <f>SUM('Eastern Florida:Valencia'!C23)</f>
        <v>28715.68</v>
      </c>
      <c r="D23" s="356">
        <f>SUM('Eastern Florida:Valencia'!D23)</f>
        <v>11619.39</v>
      </c>
      <c r="E23" s="356">
        <f>SUM('Eastern Florida:Valencia'!E23)</f>
        <v>8341.98</v>
      </c>
      <c r="F23" s="356">
        <f>SUM('Eastern Florida:Valencia'!F23)</f>
        <v>0</v>
      </c>
      <c r="G23" s="384">
        <f t="shared" ref="G23:G28" si="0">SUM(C23:F23)</f>
        <v>48677.05</v>
      </c>
      <c r="H23" s="376"/>
    </row>
    <row r="24" spans="1:10" ht="24.6" customHeight="1">
      <c r="A24" s="382">
        <v>4</v>
      </c>
      <c r="B24" s="383" t="s">
        <v>29</v>
      </c>
      <c r="C24" s="356">
        <f>SUM('Eastern Florida:Valencia'!C24)</f>
        <v>30108.54</v>
      </c>
      <c r="D24" s="356">
        <f>SUM('Eastern Florida:Valencia'!D24)</f>
        <v>31039.79</v>
      </c>
      <c r="E24" s="356">
        <f>SUM('Eastern Florida:Valencia'!E24)</f>
        <v>116144.48999999999</v>
      </c>
      <c r="F24" s="356">
        <f>SUM('Eastern Florida:Valencia'!F24)</f>
        <v>0</v>
      </c>
      <c r="G24" s="384">
        <f t="shared" si="0"/>
        <v>177292.82</v>
      </c>
      <c r="H24" s="376"/>
    </row>
    <row r="25" spans="1:10" ht="24.6" customHeight="1">
      <c r="A25" s="382">
        <v>5</v>
      </c>
      <c r="B25" s="383" t="s">
        <v>30</v>
      </c>
      <c r="C25" s="356">
        <f>SUM('Eastern Florida:Valencia'!C25)</f>
        <v>18442.949999999997</v>
      </c>
      <c r="D25" s="356">
        <f>SUM('Eastern Florida:Valencia'!D25)</f>
        <v>11195</v>
      </c>
      <c r="E25" s="356">
        <f>SUM('Eastern Florida:Valencia'!E25)</f>
        <v>2453</v>
      </c>
      <c r="F25" s="356">
        <f>SUM('Eastern Florida:Valencia'!F25)</f>
        <v>0</v>
      </c>
      <c r="G25" s="384">
        <f t="shared" si="0"/>
        <v>32090.949999999997</v>
      </c>
      <c r="H25" s="376"/>
    </row>
    <row r="26" spans="1:10" ht="24.6" customHeight="1">
      <c r="A26" s="382">
        <v>6</v>
      </c>
      <c r="B26" s="383" t="s">
        <v>31</v>
      </c>
      <c r="C26" s="356">
        <f>SUM('Eastern Florida:Valencia'!C26)</f>
        <v>107659.61</v>
      </c>
      <c r="D26" s="356">
        <f>SUM('Eastern Florida:Valencia'!D26)</f>
        <v>8954</v>
      </c>
      <c r="E26" s="356">
        <f>SUM('Eastern Florida:Valencia'!E26)</f>
        <v>25440</v>
      </c>
      <c r="F26" s="356">
        <f>SUM('Eastern Florida:Valencia'!F26)</f>
        <v>0</v>
      </c>
      <c r="G26" s="384">
        <f t="shared" si="0"/>
        <v>142053.60999999999</v>
      </c>
      <c r="H26" s="376"/>
    </row>
    <row r="27" spans="1:10" ht="24.6" customHeight="1">
      <c r="A27" s="382">
        <v>7</v>
      </c>
      <c r="B27" s="401" t="s">
        <v>32</v>
      </c>
      <c r="C27" s="356">
        <f>SUM('Eastern Florida:Valencia'!C27)</f>
        <v>3264.02</v>
      </c>
      <c r="D27" s="356">
        <f>SUM('Eastern Florida:Valencia'!D27)</f>
        <v>0</v>
      </c>
      <c r="E27" s="356">
        <f>SUM('Eastern Florida:Valencia'!E27)</f>
        <v>0</v>
      </c>
      <c r="F27" s="356">
        <f>SUM('Eastern Florida:Valencia'!F27)</f>
        <v>4200</v>
      </c>
      <c r="G27" s="384">
        <f t="shared" si="0"/>
        <v>7464.02</v>
      </c>
      <c r="H27" s="376"/>
    </row>
    <row r="28" spans="1:10" ht="24.6" customHeight="1">
      <c r="A28" s="402"/>
      <c r="B28" s="399" t="s">
        <v>33</v>
      </c>
      <c r="C28" s="403">
        <f>SUM(C21:C27)</f>
        <v>276567.26</v>
      </c>
      <c r="D28" s="403">
        <f>SUM(D21:D27)</f>
        <v>93613.579999999987</v>
      </c>
      <c r="E28" s="403">
        <f>SUM(E21:E27)</f>
        <v>229227.94999999998</v>
      </c>
      <c r="F28" s="404">
        <f>SUM(F21:F27)</f>
        <v>4200</v>
      </c>
      <c r="G28" s="390">
        <f t="shared" si="0"/>
        <v>603608.78999999992</v>
      </c>
      <c r="H28" s="405"/>
    </row>
    <row r="29" spans="1:10" ht="24.6" customHeight="1">
      <c r="A29" s="392" t="s">
        <v>34</v>
      </c>
      <c r="B29" s="406" t="s">
        <v>35</v>
      </c>
      <c r="C29" s="394"/>
      <c r="D29" s="394"/>
      <c r="E29" s="394"/>
      <c r="F29" s="395"/>
      <c r="G29" s="407"/>
      <c r="H29" s="376"/>
    </row>
    <row r="30" spans="1:10" ht="24.6" customHeight="1">
      <c r="A30" s="382">
        <v>1</v>
      </c>
      <c r="B30" s="383" t="s">
        <v>36</v>
      </c>
      <c r="C30" s="356">
        <f>SUM('Eastern Florida:Valencia'!C30)</f>
        <v>1705.5</v>
      </c>
      <c r="D30" s="356">
        <f>SUM('Eastern Florida:Valencia'!D30)</f>
        <v>0</v>
      </c>
      <c r="E30" s="356">
        <f>SUM('Eastern Florida:Valencia'!E30)</f>
        <v>0</v>
      </c>
      <c r="F30" s="356">
        <f>SUM('Eastern Florida:Valencia'!F30)</f>
        <v>0</v>
      </c>
      <c r="G30" s="384">
        <f t="shared" ref="G30:G36" si="1">SUM(C30:F30)</f>
        <v>1705.5</v>
      </c>
      <c r="H30" s="376"/>
    </row>
    <row r="31" spans="1:10" ht="24.6" customHeight="1">
      <c r="A31" s="382">
        <v>2</v>
      </c>
      <c r="B31" s="408" t="s">
        <v>37</v>
      </c>
      <c r="C31" s="356">
        <f>SUM('Eastern Florida:Valencia'!C31)</f>
        <v>6195.5</v>
      </c>
      <c r="D31" s="356">
        <f>SUM('Eastern Florida:Valencia'!D31)</f>
        <v>5600.3</v>
      </c>
      <c r="E31" s="356">
        <f>SUM('Eastern Florida:Valencia'!E31)</f>
        <v>0</v>
      </c>
      <c r="F31" s="356">
        <f>SUM('Eastern Florida:Valencia'!F31)</f>
        <v>0</v>
      </c>
      <c r="G31" s="384">
        <f t="shared" si="1"/>
        <v>11795.8</v>
      </c>
      <c r="H31" s="376"/>
    </row>
    <row r="32" spans="1:10" ht="24.6" customHeight="1">
      <c r="A32" s="382">
        <v>3</v>
      </c>
      <c r="B32" s="408" t="s">
        <v>38</v>
      </c>
      <c r="C32" s="356">
        <f>SUM('Eastern Florida:Valencia'!C32)</f>
        <v>101655.64</v>
      </c>
      <c r="D32" s="356">
        <f>SUM('Eastern Florida:Valencia'!D32)</f>
        <v>189573.59</v>
      </c>
      <c r="E32" s="356">
        <f>SUM('Eastern Florida:Valencia'!E32)</f>
        <v>32107.18</v>
      </c>
      <c r="F32" s="356">
        <f>SUM('Eastern Florida:Valencia'!F32)</f>
        <v>0</v>
      </c>
      <c r="G32" s="384">
        <f t="shared" si="1"/>
        <v>323336.40999999997</v>
      </c>
      <c r="H32" s="376"/>
    </row>
    <row r="33" spans="1:10" ht="24.6" customHeight="1">
      <c r="A33" s="382">
        <v>4</v>
      </c>
      <c r="B33" s="408" t="s">
        <v>39</v>
      </c>
      <c r="C33" s="356">
        <f>SUM('Eastern Florida:Valencia'!C33)</f>
        <v>58602.229999999989</v>
      </c>
      <c r="D33" s="356">
        <f>SUM('Eastern Florida:Valencia'!D33)</f>
        <v>348250.99</v>
      </c>
      <c r="E33" s="356">
        <f>SUM('Eastern Florida:Valencia'!E33)</f>
        <v>67434</v>
      </c>
      <c r="F33" s="356">
        <f>SUM('Eastern Florida:Valencia'!F33)</f>
        <v>0</v>
      </c>
      <c r="G33" s="384">
        <f t="shared" si="1"/>
        <v>474287.22</v>
      </c>
      <c r="H33" s="376"/>
    </row>
    <row r="34" spans="1:10" ht="24.6" customHeight="1">
      <c r="A34" s="382">
        <v>5</v>
      </c>
      <c r="B34" s="409" t="s">
        <v>40</v>
      </c>
      <c r="C34" s="356">
        <f>SUM('Eastern Florida:Valencia'!C34)</f>
        <v>36</v>
      </c>
      <c r="D34" s="356">
        <f>SUM('Eastern Florida:Valencia'!D34)</f>
        <v>240</v>
      </c>
      <c r="E34" s="356">
        <f>SUM('Eastern Florida:Valencia'!E34)</f>
        <v>0</v>
      </c>
      <c r="F34" s="356">
        <f>SUM('Eastern Florida:Valencia'!F34)</f>
        <v>0</v>
      </c>
      <c r="G34" s="384">
        <f t="shared" si="1"/>
        <v>276</v>
      </c>
      <c r="H34" s="410"/>
    </row>
    <row r="35" spans="1:10" ht="24.6" customHeight="1">
      <c r="A35" s="382">
        <v>6</v>
      </c>
      <c r="B35" s="411" t="s">
        <v>41</v>
      </c>
      <c r="C35" s="356">
        <f>SUM('Eastern Florida:Valencia'!C35)</f>
        <v>48503.189999999995</v>
      </c>
      <c r="D35" s="356">
        <f>SUM('Eastern Florida:Valencia'!D35)</f>
        <v>70827.850000000006</v>
      </c>
      <c r="E35" s="356">
        <f>SUM('Eastern Florida:Valencia'!E35)</f>
        <v>0</v>
      </c>
      <c r="F35" s="356">
        <f>SUM('Eastern Florida:Valencia'!F35)</f>
        <v>0</v>
      </c>
      <c r="G35" s="384">
        <f t="shared" si="1"/>
        <v>119331.04000000001</v>
      </c>
      <c r="H35" s="410"/>
    </row>
    <row r="36" spans="1:10" ht="24.6" customHeight="1">
      <c r="A36" s="382">
        <v>7</v>
      </c>
      <c r="B36" s="411" t="s">
        <v>42</v>
      </c>
      <c r="C36" s="356">
        <f>SUM('Eastern Florida:Valencia'!C36)</f>
        <v>19533.13</v>
      </c>
      <c r="D36" s="356">
        <f>SUM('Eastern Florida:Valencia'!D36)</f>
        <v>0</v>
      </c>
      <c r="E36" s="356">
        <f>SUM('Eastern Florida:Valencia'!E36)</f>
        <v>0</v>
      </c>
      <c r="F36" s="356">
        <f>SUM('Eastern Florida:Valencia'!F36)</f>
        <v>0</v>
      </c>
      <c r="G36" s="384">
        <f t="shared" si="1"/>
        <v>19533.13</v>
      </c>
      <c r="H36" s="410"/>
    </row>
    <row r="37" spans="1:10" ht="24.6" customHeight="1">
      <c r="A37" s="382">
        <v>8</v>
      </c>
      <c r="B37" s="411" t="s">
        <v>43</v>
      </c>
      <c r="C37" s="356">
        <f>SUM('Eastern Florida:Valencia'!C37)</f>
        <v>11216.349999999999</v>
      </c>
      <c r="D37" s="356">
        <f>SUM('Eastern Florida:Valencia'!D37)</f>
        <v>3021.13</v>
      </c>
      <c r="E37" s="356">
        <f>SUM('Eastern Florida:Valencia'!E37)</f>
        <v>0</v>
      </c>
      <c r="F37" s="356">
        <f>SUM('Eastern Florida:Valencia'!F37)</f>
        <v>0</v>
      </c>
      <c r="G37" s="384">
        <f>SUM(C37:F37)</f>
        <v>14237.48</v>
      </c>
      <c r="H37" s="410"/>
    </row>
    <row r="38" spans="1:10" ht="24.6" customHeight="1">
      <c r="A38" s="412"/>
      <c r="B38" s="399" t="s">
        <v>44</v>
      </c>
      <c r="C38" s="413">
        <f>SUM(C30:C37)</f>
        <v>247447.54</v>
      </c>
      <c r="D38" s="413">
        <f>SUM(D30:D37)</f>
        <v>617513.86</v>
      </c>
      <c r="E38" s="413">
        <f>SUM(E30:E37)</f>
        <v>99541.18</v>
      </c>
      <c r="F38" s="413">
        <f>SUM(F30:F37)</f>
        <v>0</v>
      </c>
      <c r="G38" s="390">
        <f>SUM(C38:F38)</f>
        <v>964502.58000000007</v>
      </c>
      <c r="H38" s="410"/>
      <c r="I38" s="400">
        <f>SUM(G30:G37)</f>
        <v>964502.58</v>
      </c>
      <c r="J38" s="400">
        <f>G38-I38</f>
        <v>0</v>
      </c>
    </row>
    <row r="39" spans="1:10" ht="24.6" customHeight="1">
      <c r="A39" s="414"/>
      <c r="B39" s="415"/>
      <c r="C39" s="416"/>
      <c r="D39" s="416"/>
      <c r="E39" s="416"/>
      <c r="F39" s="416"/>
      <c r="G39" s="417"/>
      <c r="H39" s="410"/>
    </row>
    <row r="40" spans="1:10" ht="24.6" customHeight="1">
      <c r="A40" s="418"/>
      <c r="B40" s="419" t="s">
        <v>45</v>
      </c>
      <c r="C40" s="420">
        <f>SUM(C14+C17+C19+C28+C38)</f>
        <v>13800293.872399999</v>
      </c>
      <c r="D40" s="420">
        <f>SUM(D14+D17+D19+D28+D38)</f>
        <v>3474805.45</v>
      </c>
      <c r="E40" s="420">
        <f>SUM(E14+E17+E19+E28+E38)</f>
        <v>328769.13</v>
      </c>
      <c r="F40" s="420">
        <f>SUM(F14+F17+F19+F28+F38)</f>
        <v>248994.97999999998</v>
      </c>
      <c r="G40" s="421">
        <f>SUM(G14+G17+G19+G28+G38)</f>
        <v>17852863.432400003</v>
      </c>
      <c r="H40" s="410"/>
      <c r="I40" s="391">
        <f>SUM(C40:F40)</f>
        <v>17852863.432399999</v>
      </c>
      <c r="J40" s="391">
        <f>G40-I40</f>
        <v>0</v>
      </c>
    </row>
    <row r="41" spans="1:10" ht="21">
      <c r="A41" s="422"/>
      <c r="B41" s="376"/>
      <c r="C41" s="423"/>
      <c r="D41" s="423"/>
      <c r="E41" s="423"/>
      <c r="F41" s="423"/>
      <c r="G41" s="423"/>
    </row>
    <row r="42" spans="1:10" ht="20.100000000000001" customHeight="1">
      <c r="A42" s="424" t="s">
        <v>46</v>
      </c>
      <c r="B42" s="425"/>
      <c r="C42" s="425"/>
      <c r="D42" s="425"/>
      <c r="E42" s="366"/>
      <c r="F42" s="366"/>
      <c r="G42" s="426"/>
    </row>
    <row r="43" spans="1:10" ht="20.100000000000001" customHeight="1">
      <c r="A43" s="424" t="s">
        <v>47</v>
      </c>
      <c r="B43" s="425"/>
      <c r="C43" s="425"/>
      <c r="D43" s="425"/>
      <c r="E43" s="426"/>
      <c r="F43" s="366"/>
      <c r="G43" s="366"/>
    </row>
    <row r="44" spans="1:10" ht="14.1" customHeight="1">
      <c r="B44" s="427"/>
      <c r="C44" s="427"/>
      <c r="D44" s="427"/>
    </row>
    <row r="45" spans="1:10" ht="14.1" customHeight="1">
      <c r="B45" s="428"/>
      <c r="C45" s="429"/>
      <c r="D45" s="428"/>
    </row>
    <row r="46" spans="1:10" ht="47.1" customHeight="1">
      <c r="A46" s="430" t="s">
        <v>48</v>
      </c>
      <c r="B46" s="430"/>
      <c r="C46" s="430"/>
      <c r="D46" s="430"/>
      <c r="E46" s="431">
        <f>SUM('Eastern Florida:Valencia'!G46)</f>
        <v>13800293.869999997</v>
      </c>
    </row>
    <row r="47" spans="1:10" ht="14.1" customHeight="1">
      <c r="A47" s="432"/>
      <c r="B47" s="432"/>
      <c r="C47" s="432"/>
      <c r="D47" s="433"/>
      <c r="E47" s="434"/>
      <c r="F47" s="410"/>
    </row>
    <row r="48" spans="1:10" ht="47.1" customHeight="1">
      <c r="A48" s="435" t="s">
        <v>49</v>
      </c>
      <c r="B48" s="435"/>
      <c r="C48" s="435"/>
      <c r="D48" s="435"/>
      <c r="E48" s="436">
        <f>C40-E46</f>
        <v>2.4000015109777451E-3</v>
      </c>
      <c r="F48" s="437" t="s">
        <v>50</v>
      </c>
    </row>
    <row r="49" spans="1:4" ht="15.6" customHeight="1">
      <c r="A49" s="427"/>
      <c r="B49" s="428"/>
      <c r="C49" s="438"/>
      <c r="D49" s="428"/>
    </row>
    <row r="50" spans="1:4" ht="14.1" customHeight="1">
      <c r="A50" s="427"/>
      <c r="B50" s="428"/>
      <c r="C50" s="438"/>
      <c r="D50" s="428"/>
    </row>
    <row r="51" spans="1:4" ht="14.1" customHeight="1">
      <c r="A51" s="427"/>
      <c r="B51" s="428"/>
      <c r="C51" s="438"/>
      <c r="D51" s="428"/>
    </row>
    <row r="52" spans="1:4" ht="14.1" customHeight="1">
      <c r="A52" s="427"/>
      <c r="B52" s="428"/>
      <c r="C52" s="428"/>
      <c r="D52" s="428"/>
    </row>
    <row r="53" spans="1:4" ht="14.1" customHeight="1">
      <c r="A53" s="427"/>
      <c r="B53" s="428"/>
      <c r="C53" s="428"/>
      <c r="D53" s="428"/>
    </row>
    <row r="54" spans="1:4" ht="14.1" customHeight="1">
      <c r="A54" s="427"/>
      <c r="B54" s="428"/>
      <c r="C54" s="428"/>
      <c r="D54" s="428"/>
    </row>
    <row r="55" spans="1:4" ht="14.1" customHeight="1">
      <c r="A55" s="427"/>
      <c r="B55" s="428"/>
      <c r="C55" s="428"/>
      <c r="D55" s="428"/>
    </row>
    <row r="56" spans="1:4" ht="14.1" customHeight="1">
      <c r="A56" s="427"/>
      <c r="B56" s="428"/>
      <c r="C56" s="428"/>
      <c r="D56" s="428"/>
    </row>
    <row r="57" spans="1:4" ht="14.1" customHeight="1">
      <c r="A57" s="427"/>
      <c r="B57" s="428"/>
      <c r="C57" s="428"/>
      <c r="D57" s="428"/>
    </row>
    <row r="58" spans="1:4" ht="14.1" customHeight="1">
      <c r="A58" s="427"/>
      <c r="B58" s="427"/>
      <c r="C58" s="427"/>
      <c r="D58" s="427"/>
    </row>
    <row r="59" spans="1:4" ht="14.1" customHeight="1">
      <c r="A59" s="427"/>
      <c r="B59" s="427"/>
      <c r="C59" s="427"/>
      <c r="D59" s="427"/>
    </row>
    <row r="60" spans="1:4" ht="14.1" customHeight="1">
      <c r="A60" s="427"/>
      <c r="B60" s="427"/>
      <c r="C60" s="427"/>
      <c r="D60" s="427"/>
    </row>
    <row r="61" spans="1:4" ht="14.1" customHeight="1">
      <c r="A61" s="427"/>
      <c r="B61" s="427"/>
      <c r="C61" s="427"/>
      <c r="D61" s="427"/>
    </row>
    <row r="62" spans="1:4" ht="14.1" customHeight="1">
      <c r="A62" s="427"/>
      <c r="B62" s="427"/>
      <c r="C62" s="427"/>
      <c r="D62" s="427"/>
    </row>
    <row r="63" spans="1:4" ht="14.1" customHeight="1">
      <c r="A63" s="427"/>
      <c r="B63" s="427"/>
      <c r="C63" s="427"/>
      <c r="D63" s="427"/>
    </row>
    <row r="64" spans="1:4" ht="14.1" customHeight="1">
      <c r="A64" s="427"/>
      <c r="B64" s="427"/>
      <c r="C64" s="427"/>
      <c r="D64" s="427"/>
    </row>
    <row r="65" spans="1:4" ht="14.1" customHeight="1">
      <c r="A65" s="427"/>
      <c r="B65" s="427"/>
      <c r="C65" s="427"/>
      <c r="D65" s="427"/>
    </row>
    <row r="66" spans="1:4" ht="14.1" customHeight="1">
      <c r="A66" s="427"/>
      <c r="B66" s="427"/>
      <c r="C66" s="427"/>
      <c r="D66" s="427"/>
    </row>
    <row r="67" spans="1:4" ht="14.1" customHeight="1">
      <c r="A67" s="427"/>
      <c r="B67" s="427"/>
      <c r="C67" s="427"/>
      <c r="D67" s="427"/>
    </row>
    <row r="68" spans="1:4" ht="14.1" customHeight="1">
      <c r="A68" s="427"/>
      <c r="B68" s="427"/>
      <c r="C68" s="427"/>
      <c r="D68" s="427"/>
    </row>
    <row r="69" spans="1:4" ht="14.1" customHeight="1">
      <c r="A69" s="427"/>
      <c r="B69" s="427"/>
      <c r="C69" s="427"/>
      <c r="D69" s="427"/>
    </row>
    <row r="70" spans="1:4" ht="14.1" customHeight="1">
      <c r="A70" s="427"/>
      <c r="B70" s="427"/>
      <c r="C70" s="427"/>
      <c r="D70" s="427"/>
    </row>
    <row r="71" spans="1:4" ht="14.1" customHeight="1">
      <c r="A71" s="427"/>
      <c r="B71" s="427"/>
      <c r="C71" s="427"/>
      <c r="D71" s="427"/>
    </row>
    <row r="72" spans="1:4" ht="14.1" customHeight="1">
      <c r="A72" s="427"/>
      <c r="B72" s="427"/>
      <c r="C72" s="427"/>
      <c r="D72" s="427"/>
    </row>
    <row r="73" spans="1:4" ht="14.1" customHeight="1">
      <c r="A73" s="427"/>
      <c r="B73" s="427"/>
      <c r="C73" s="427"/>
      <c r="D73" s="427"/>
    </row>
    <row r="74" spans="1:4" ht="14.1" customHeight="1">
      <c r="A74" s="427"/>
      <c r="B74" s="427"/>
      <c r="C74" s="427"/>
      <c r="D74" s="427"/>
    </row>
    <row r="75" spans="1:4" ht="14.1" customHeight="1">
      <c r="A75" s="427"/>
      <c r="B75" s="427"/>
      <c r="C75" s="427"/>
      <c r="D75" s="427"/>
    </row>
    <row r="76" spans="1:4" ht="14.1" customHeight="1">
      <c r="A76" s="427"/>
      <c r="B76" s="427"/>
      <c r="C76" s="427"/>
      <c r="D76" s="427"/>
    </row>
    <row r="77" spans="1:4" ht="14.1" customHeight="1">
      <c r="A77" s="427"/>
      <c r="B77" s="427"/>
      <c r="C77" s="427"/>
      <c r="D77" s="427"/>
    </row>
    <row r="78" spans="1:4" ht="14.1" customHeight="1">
      <c r="A78" s="427"/>
      <c r="B78" s="427"/>
      <c r="C78" s="427"/>
      <c r="D78" s="427"/>
    </row>
    <row r="79" spans="1:4" ht="14.1" customHeight="1">
      <c r="A79" s="427"/>
      <c r="B79" s="427"/>
      <c r="C79" s="427"/>
      <c r="D79" s="427"/>
    </row>
    <row r="83" spans="5:5" ht="30.6" customHeight="1">
      <c r="E83" s="439"/>
    </row>
    <row r="198" spans="1:1" ht="15.75">
      <c r="A198" s="440" t="s">
        <v>51</v>
      </c>
    </row>
    <row r="199" spans="1:1" ht="15.75">
      <c r="A199" s="441" t="s">
        <v>52</v>
      </c>
    </row>
    <row r="200" spans="1:1" ht="15.75">
      <c r="A200" s="441" t="s">
        <v>53</v>
      </c>
    </row>
    <row r="201" spans="1:1" ht="15.75">
      <c r="A201" s="441" t="s">
        <v>54</v>
      </c>
    </row>
    <row r="202" spans="1:1" ht="15.75">
      <c r="A202" s="441" t="s">
        <v>55</v>
      </c>
    </row>
    <row r="203" spans="1:1" ht="15.75">
      <c r="A203" s="441" t="s">
        <v>56</v>
      </c>
    </row>
    <row r="204" spans="1:1" ht="15.75">
      <c r="A204" s="441" t="s">
        <v>57</v>
      </c>
    </row>
    <row r="205" spans="1:1" ht="15.75">
      <c r="A205" s="441" t="s">
        <v>58</v>
      </c>
    </row>
    <row r="206" spans="1:1" ht="15.75">
      <c r="A206" s="441" t="s">
        <v>59</v>
      </c>
    </row>
    <row r="207" spans="1:1" ht="15.75">
      <c r="A207" s="441" t="s">
        <v>60</v>
      </c>
    </row>
    <row r="208" spans="1:1" ht="15.75">
      <c r="A208" s="441" t="s">
        <v>61</v>
      </c>
    </row>
    <row r="209" spans="1:1" ht="15.75">
      <c r="A209" s="441" t="s">
        <v>62</v>
      </c>
    </row>
    <row r="210" spans="1:1" ht="15.75">
      <c r="A210" s="441" t="s">
        <v>63</v>
      </c>
    </row>
    <row r="211" spans="1:1" ht="15.75">
      <c r="A211" s="441" t="s">
        <v>64</v>
      </c>
    </row>
    <row r="212" spans="1:1" ht="15.75">
      <c r="A212" s="441" t="s">
        <v>65</v>
      </c>
    </row>
    <row r="213" spans="1:1" ht="15.75">
      <c r="A213" s="441" t="s">
        <v>66</v>
      </c>
    </row>
    <row r="214" spans="1:1" ht="15.75">
      <c r="A214" s="441" t="s">
        <v>67</v>
      </c>
    </row>
    <row r="215" spans="1:1" ht="15.75">
      <c r="A215" s="441" t="s">
        <v>68</v>
      </c>
    </row>
    <row r="216" spans="1:1" ht="15.75">
      <c r="A216" s="441" t="s">
        <v>69</v>
      </c>
    </row>
    <row r="217" spans="1:1" ht="15.75">
      <c r="A217" s="441" t="s">
        <v>70</v>
      </c>
    </row>
    <row r="218" spans="1:1" ht="15.75">
      <c r="A218" s="441" t="s">
        <v>71</v>
      </c>
    </row>
    <row r="219" spans="1:1" ht="15.75">
      <c r="A219" s="441" t="s">
        <v>72</v>
      </c>
    </row>
    <row r="220" spans="1:1" ht="15.75">
      <c r="A220" s="442" t="s">
        <v>73</v>
      </c>
    </row>
    <row r="221" spans="1:1" ht="15.75">
      <c r="A221" s="442" t="s">
        <v>74</v>
      </c>
    </row>
    <row r="222" spans="1:1" ht="15.75">
      <c r="A222" s="442" t="s">
        <v>75</v>
      </c>
    </row>
    <row r="223" spans="1:1" ht="15.75">
      <c r="A223" s="442" t="s">
        <v>76</v>
      </c>
    </row>
    <row r="224" spans="1:1" ht="15.75">
      <c r="A224" s="442" t="s">
        <v>77</v>
      </c>
    </row>
    <row r="225" spans="1:1" ht="15.75">
      <c r="A225" s="442" t="s">
        <v>78</v>
      </c>
    </row>
    <row r="226" spans="1:1" ht="15.75">
      <c r="A226" s="442" t="s">
        <v>79</v>
      </c>
    </row>
  </sheetData>
  <conditionalFormatting sqref="E48">
    <cfRule type="cellIs" dxfId="28" priority="1" operator="greaterThan">
      <formula>0</formula>
    </cfRule>
  </conditionalFormatting>
  <printOptions horizontalCentered="1"/>
  <pageMargins left="0.55000000000000004" right="0.4" top="0.25" bottom="0.25" header="0" footer="0.15"/>
  <pageSetup scale="45" fitToWidth="0" orientation="landscape"/>
  <headerFooter alignWithMargins="0">
    <oddFooter xml:space="preserve">&amp;C     </oddFooter>
  </headerFooter>
  <ignoredErrors>
    <ignoredError sqref="E46" unlockedFormula="1"/>
    <ignoredError sqref="C18:F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54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45845.61</v>
      </c>
      <c r="D10" s="227">
        <v>0</v>
      </c>
      <c r="E10" s="227">
        <v>0</v>
      </c>
      <c r="F10" s="227">
        <v>0</v>
      </c>
      <c r="G10" s="228">
        <f>SUM(C10:F10)</f>
        <v>45845.61</v>
      </c>
      <c r="H10" s="224"/>
    </row>
    <row r="11" spans="1:10" ht="23.1" customHeight="1">
      <c r="A11" s="225">
        <v>2</v>
      </c>
      <c r="B11" s="226" t="s">
        <v>13</v>
      </c>
      <c r="C11" s="229">
        <v>32892.22</v>
      </c>
      <c r="D11" s="229">
        <v>0</v>
      </c>
      <c r="E11" s="229">
        <v>0</v>
      </c>
      <c r="F11" s="229">
        <v>0</v>
      </c>
      <c r="G11" s="228">
        <f>SUM(C11:F11)</f>
        <v>32892.22</v>
      </c>
      <c r="H11" s="224"/>
    </row>
    <row r="12" spans="1:10" ht="23.1" customHeight="1">
      <c r="A12" s="225">
        <v>3</v>
      </c>
      <c r="B12" s="226" t="s">
        <v>14</v>
      </c>
      <c r="C12" s="229">
        <v>23799.759999999998</v>
      </c>
      <c r="D12" s="229">
        <v>0</v>
      </c>
      <c r="E12" s="229">
        <v>0</v>
      </c>
      <c r="F12" s="229">
        <v>0</v>
      </c>
      <c r="G12" s="228">
        <f>SUM(C12:F12)</f>
        <v>23799.759999999998</v>
      </c>
      <c r="H12" s="224"/>
    </row>
    <row r="13" spans="1:10" ht="23.1" customHeight="1">
      <c r="A13" s="230">
        <v>4</v>
      </c>
      <c r="B13" s="226" t="s">
        <v>15</v>
      </c>
      <c r="C13" s="229">
        <v>155.56</v>
      </c>
      <c r="D13" s="229">
        <v>0</v>
      </c>
      <c r="E13" s="229">
        <v>0</v>
      </c>
      <c r="F13" s="229">
        <v>0</v>
      </c>
      <c r="G13" s="228">
        <f>SUM(C13:F13)</f>
        <v>155.56</v>
      </c>
      <c r="H13" s="224"/>
    </row>
    <row r="14" spans="1:10" ht="23.1" customHeight="1">
      <c r="A14" s="231"/>
      <c r="B14" s="232" t="s">
        <v>16</v>
      </c>
      <c r="C14" s="233">
        <f>SUM(C10:C13)</f>
        <v>102693.15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102693.15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13470.4</v>
      </c>
      <c r="D16" s="229">
        <v>0</v>
      </c>
      <c r="E16" s="229">
        <v>0</v>
      </c>
      <c r="F16" s="229">
        <v>0</v>
      </c>
      <c r="G16" s="228">
        <f>SUM(C16:F16)</f>
        <v>13470.4</v>
      </c>
      <c r="H16" s="224"/>
    </row>
    <row r="17" spans="1:10" ht="43.35" customHeight="1">
      <c r="A17" s="240"/>
      <c r="B17" s="241" t="s">
        <v>20</v>
      </c>
      <c r="C17" s="233">
        <f>SUM(C16)</f>
        <v>13470.4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13470.4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19272.45</v>
      </c>
      <c r="D18" s="229">
        <v>0</v>
      </c>
      <c r="E18" s="229">
        <v>0</v>
      </c>
      <c r="F18" s="229">
        <v>0</v>
      </c>
      <c r="G18" s="228">
        <f>SUM(C18:F18)</f>
        <v>19272.45</v>
      </c>
      <c r="H18" s="224"/>
    </row>
    <row r="19" spans="1:10" ht="24" customHeight="1">
      <c r="A19" s="240"/>
      <c r="B19" s="241" t="s">
        <v>23</v>
      </c>
      <c r="C19" s="233">
        <f>SUM(C18)</f>
        <v>19272.45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19272.45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3639.21</v>
      </c>
      <c r="D21" s="229">
        <v>0</v>
      </c>
      <c r="E21" s="229">
        <v>0</v>
      </c>
      <c r="F21" s="229">
        <v>0</v>
      </c>
      <c r="G21" s="228">
        <f>SUM(C21:F21)</f>
        <v>3639.21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6840</v>
      </c>
      <c r="D26" s="229">
        <v>0</v>
      </c>
      <c r="E26" s="229">
        <v>0</v>
      </c>
      <c r="F26" s="229">
        <v>0</v>
      </c>
      <c r="G26" s="228">
        <f t="shared" si="0"/>
        <v>6840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10479.209999999999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10479.209999999999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637.73</v>
      </c>
      <c r="D33" s="229">
        <v>0</v>
      </c>
      <c r="E33" s="229">
        <v>0</v>
      </c>
      <c r="F33" s="229">
        <v>0</v>
      </c>
      <c r="G33" s="228">
        <f t="shared" si="1"/>
        <v>637.73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51.62</v>
      </c>
      <c r="D35" s="229">
        <v>0</v>
      </c>
      <c r="E35" s="229">
        <v>0</v>
      </c>
      <c r="F35" s="229">
        <v>0</v>
      </c>
      <c r="G35" s="228">
        <f t="shared" si="1"/>
        <v>51.62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647.22</v>
      </c>
      <c r="D37" s="229">
        <v>0</v>
      </c>
      <c r="E37" s="229">
        <v>0</v>
      </c>
      <c r="F37" s="229">
        <v>0</v>
      </c>
      <c r="G37" s="228">
        <f>SUM(C37:F37)</f>
        <v>647.22</v>
      </c>
      <c r="H37" s="249"/>
    </row>
    <row r="38" spans="1:10" ht="24" customHeight="1">
      <c r="A38" s="251"/>
      <c r="B38" s="241" t="s">
        <v>44</v>
      </c>
      <c r="C38" s="234">
        <f>SUM(C30:C37)</f>
        <v>1336.5700000000002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1336.5700000000002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147251.78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147251.78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147251.78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phoneticPr fontId="0" type="noConversion"/>
  <conditionalFormatting sqref="G48">
    <cfRule type="cellIs" dxfId="25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A6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55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0</v>
      </c>
      <c r="D10" s="227">
        <v>0</v>
      </c>
      <c r="E10" s="227">
        <v>0</v>
      </c>
      <c r="F10" s="227">
        <v>0</v>
      </c>
      <c r="G10" s="228">
        <f>SUM(C10:F10)</f>
        <v>0</v>
      </c>
      <c r="H10" s="224"/>
    </row>
    <row r="11" spans="1:10" ht="23.1" customHeight="1">
      <c r="A11" s="225">
        <v>2</v>
      </c>
      <c r="B11" s="226" t="s">
        <v>13</v>
      </c>
      <c r="C11" s="229">
        <f>9175.98+567.5+132.75+777.2+1555.8+16.64</f>
        <v>12225.869999999999</v>
      </c>
      <c r="D11" s="229">
        <v>0</v>
      </c>
      <c r="E11" s="229">
        <v>0</v>
      </c>
      <c r="F11" s="229">
        <v>0</v>
      </c>
      <c r="G11" s="228">
        <f>SUM(C11:F11)</f>
        <v>12225.869999999999</v>
      </c>
      <c r="H11" s="224"/>
    </row>
    <row r="12" spans="1:10" ht="23.1" customHeight="1">
      <c r="A12" s="225">
        <v>3</v>
      </c>
      <c r="B12" s="226" t="s">
        <v>14</v>
      </c>
      <c r="C12" s="229">
        <v>0</v>
      </c>
      <c r="D12" s="229">
        <v>0</v>
      </c>
      <c r="E12" s="229">
        <v>0</v>
      </c>
      <c r="F12" s="229">
        <v>0</v>
      </c>
      <c r="G12" s="228">
        <f>SUM(C12:F12)</f>
        <v>0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12225.869999999999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12225.869999999999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368.15</v>
      </c>
      <c r="D18" s="229">
        <v>0</v>
      </c>
      <c r="E18" s="229">
        <v>0</v>
      </c>
      <c r="F18" s="229">
        <v>0</v>
      </c>
      <c r="G18" s="228">
        <f>SUM(C18:F18)</f>
        <v>368.15</v>
      </c>
      <c r="H18" s="224"/>
    </row>
    <row r="19" spans="1:10" ht="24" customHeight="1">
      <c r="A19" s="240"/>
      <c r="B19" s="241" t="s">
        <v>23</v>
      </c>
      <c r="C19" s="233">
        <f>SUM(C18)</f>
        <v>368.15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368.15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f>68.8+21.44</f>
        <v>90.24</v>
      </c>
      <c r="D21" s="229">
        <v>0</v>
      </c>
      <c r="E21" s="229">
        <v>0</v>
      </c>
      <c r="F21" s="229">
        <v>0</v>
      </c>
      <c r="G21" s="228">
        <f>SUM(C21:F21)</f>
        <v>90.24</v>
      </c>
      <c r="H21" s="224"/>
    </row>
    <row r="22" spans="1:10" ht="24" customHeight="1">
      <c r="A22" s="225">
        <v>2</v>
      </c>
      <c r="B22" s="226" t="s">
        <v>27</v>
      </c>
      <c r="C22" s="229">
        <f>899+899</f>
        <v>1798</v>
      </c>
      <c r="D22" s="229">
        <v>0</v>
      </c>
      <c r="E22" s="229">
        <v>0</v>
      </c>
      <c r="F22" s="229">
        <v>0</v>
      </c>
      <c r="G22" s="228">
        <f>SUM(C22:F22)</f>
        <v>1798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300</v>
      </c>
      <c r="D26" s="229">
        <v>0</v>
      </c>
      <c r="E26" s="229">
        <v>0</v>
      </c>
      <c r="F26" s="229">
        <v>0</v>
      </c>
      <c r="G26" s="228">
        <f t="shared" si="0"/>
        <v>300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2188.2399999999998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2188.2399999999998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265</v>
      </c>
      <c r="D31" s="229">
        <v>0</v>
      </c>
      <c r="E31" s="229">
        <v>0</v>
      </c>
      <c r="F31" s="229">
        <v>0</v>
      </c>
      <c r="G31" s="228">
        <f t="shared" si="1"/>
        <v>265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0</v>
      </c>
      <c r="D33" s="229">
        <v>0</v>
      </c>
      <c r="E33" s="229">
        <v>0</v>
      </c>
      <c r="F33" s="229">
        <v>0</v>
      </c>
      <c r="G33" s="228">
        <f t="shared" si="1"/>
        <v>0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0</v>
      </c>
      <c r="D35" s="229">
        <v>0</v>
      </c>
      <c r="E35" s="229">
        <v>0</v>
      </c>
      <c r="F35" s="229">
        <v>0</v>
      </c>
      <c r="G35" s="228">
        <f t="shared" si="1"/>
        <v>0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0</v>
      </c>
      <c r="D37" s="229">
        <v>0</v>
      </c>
      <c r="E37" s="229">
        <v>0</v>
      </c>
      <c r="F37" s="229">
        <v>0</v>
      </c>
      <c r="G37" s="228">
        <f>SUM(C37:F37)</f>
        <v>0</v>
      </c>
      <c r="H37" s="249"/>
    </row>
    <row r="38" spans="1:10" ht="24" customHeight="1">
      <c r="A38" s="251"/>
      <c r="B38" s="241" t="s">
        <v>44</v>
      </c>
      <c r="C38" s="234">
        <f>SUM(C30:C37)</f>
        <v>265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265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15047.259999999998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15047.259999999998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15047.26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24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A6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56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80088.200000000012</v>
      </c>
      <c r="D10" s="227">
        <v>0</v>
      </c>
      <c r="E10" s="227">
        <v>0</v>
      </c>
      <c r="F10" s="227">
        <v>0</v>
      </c>
      <c r="G10" s="228">
        <f>SUM(C10:F10)</f>
        <v>80088.200000000012</v>
      </c>
      <c r="H10" s="224"/>
    </row>
    <row r="11" spans="1:10" ht="23.1" customHeight="1">
      <c r="A11" s="225">
        <v>2</v>
      </c>
      <c r="B11" s="226" t="s">
        <v>13</v>
      </c>
      <c r="C11" s="229">
        <v>268909.55000000005</v>
      </c>
      <c r="D11" s="229">
        <v>0</v>
      </c>
      <c r="E11" s="229">
        <v>0</v>
      </c>
      <c r="F11" s="229">
        <v>0</v>
      </c>
      <c r="G11" s="228">
        <f>SUM(C11:F11)</f>
        <v>268909.55000000005</v>
      </c>
      <c r="H11" s="224"/>
    </row>
    <row r="12" spans="1:10" ht="23.1" customHeight="1">
      <c r="A12" s="225">
        <v>3</v>
      </c>
      <c r="B12" s="226" t="s">
        <v>14</v>
      </c>
      <c r="C12" s="229">
        <v>42097.170000000006</v>
      </c>
      <c r="D12" s="229">
        <v>0</v>
      </c>
      <c r="E12" s="229">
        <v>0</v>
      </c>
      <c r="F12" s="229">
        <v>0</v>
      </c>
      <c r="G12" s="228">
        <f>SUM(C12:F12)</f>
        <v>42097.170000000006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v>391094.92000000004</v>
      </c>
      <c r="D14" s="233">
        <v>0</v>
      </c>
      <c r="E14" s="233">
        <v>0</v>
      </c>
      <c r="F14" s="233">
        <v>0</v>
      </c>
      <c r="G14" s="234">
        <f>SUM(C14:F14)</f>
        <v>391094.92000000004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v>0</v>
      </c>
      <c r="D17" s="233">
        <v>0</v>
      </c>
      <c r="E17" s="233">
        <v>0</v>
      </c>
      <c r="F17" s="233"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45295.79</v>
      </c>
      <c r="D18" s="229">
        <v>14100</v>
      </c>
      <c r="E18" s="229">
        <v>0</v>
      </c>
      <c r="F18" s="229">
        <v>0</v>
      </c>
      <c r="G18" s="228">
        <f>SUM(C18:F18)</f>
        <v>59395.79</v>
      </c>
      <c r="H18" s="224"/>
    </row>
    <row r="19" spans="1:10" ht="24" customHeight="1">
      <c r="A19" s="240"/>
      <c r="B19" s="241" t="s">
        <v>23</v>
      </c>
      <c r="C19" s="233">
        <v>45295.79</v>
      </c>
      <c r="D19" s="233">
        <v>14100</v>
      </c>
      <c r="E19" s="233">
        <v>0</v>
      </c>
      <c r="F19" s="233">
        <v>0</v>
      </c>
      <c r="G19" s="234">
        <f>SUM(C19:F19)</f>
        <v>59395.79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1251.4000000000001</v>
      </c>
      <c r="E23" s="229">
        <v>0</v>
      </c>
      <c r="F23" s="229">
        <v>0</v>
      </c>
      <c r="G23" s="228">
        <f t="shared" ref="G23:G28" si="0">SUM(C23:F23)</f>
        <v>1251.4000000000001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11195</v>
      </c>
      <c r="E25" s="229">
        <v>0</v>
      </c>
      <c r="F25" s="229">
        <v>0</v>
      </c>
      <c r="G25" s="228">
        <f t="shared" si="0"/>
        <v>11195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v>0</v>
      </c>
      <c r="D28" s="234">
        <v>12446.4</v>
      </c>
      <c r="E28" s="234">
        <v>0</v>
      </c>
      <c r="F28" s="234">
        <v>0</v>
      </c>
      <c r="G28" s="234">
        <f t="shared" si="0"/>
        <v>12446.4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1488.3200000000002</v>
      </c>
      <c r="D33" s="229">
        <v>60</v>
      </c>
      <c r="E33" s="229">
        <v>0</v>
      </c>
      <c r="F33" s="229">
        <v>0</v>
      </c>
      <c r="G33" s="228">
        <f t="shared" si="1"/>
        <v>1548.3200000000002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599.97</v>
      </c>
      <c r="D35" s="229">
        <v>0</v>
      </c>
      <c r="E35" s="229">
        <v>0</v>
      </c>
      <c r="F35" s="229">
        <v>0</v>
      </c>
      <c r="G35" s="228">
        <f t="shared" si="1"/>
        <v>599.97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0</v>
      </c>
      <c r="D37" s="229">
        <v>0</v>
      </c>
      <c r="E37" s="229">
        <v>0</v>
      </c>
      <c r="F37" s="229">
        <v>0</v>
      </c>
      <c r="G37" s="228">
        <f>SUM(C37:F37)</f>
        <v>0</v>
      </c>
      <c r="H37" s="249"/>
    </row>
    <row r="38" spans="1:10" ht="24" customHeight="1">
      <c r="A38" s="251"/>
      <c r="B38" s="241" t="s">
        <v>44</v>
      </c>
      <c r="C38" s="234">
        <f>SUM(C30:C37)</f>
        <v>2088.29</v>
      </c>
      <c r="D38" s="234">
        <f>SUM(D30:D37)</f>
        <v>60</v>
      </c>
      <c r="E38" s="234">
        <f>SUM(E30:E37)</f>
        <v>0</v>
      </c>
      <c r="F38" s="234">
        <f>SUM(F30:F37)</f>
        <v>0</v>
      </c>
      <c r="G38" s="234">
        <f>SUM(C38:F38)</f>
        <v>2148.29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438479</v>
      </c>
      <c r="D40" s="257">
        <f>SUM(D14+D17+D19+D28+D38)</f>
        <v>26606.400000000001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465085.4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438479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/>
  </sheetData>
  <conditionalFormatting sqref="G48">
    <cfRule type="cellIs" dxfId="23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A2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164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82442</v>
      </c>
      <c r="D10" s="227">
        <v>0</v>
      </c>
      <c r="E10" s="227">
        <v>0</v>
      </c>
      <c r="F10" s="227">
        <v>0</v>
      </c>
      <c r="G10" s="228">
        <f>SUM(C10:F10)</f>
        <v>82442</v>
      </c>
      <c r="H10" s="224"/>
    </row>
    <row r="11" spans="1:10" ht="23.1" customHeight="1">
      <c r="A11" s="225">
        <v>2</v>
      </c>
      <c r="B11" s="226" t="s">
        <v>13</v>
      </c>
      <c r="C11" s="229">
        <f>66276+14133</f>
        <v>80409</v>
      </c>
      <c r="D11" s="229">
        <v>0</v>
      </c>
      <c r="E11" s="229">
        <v>0</v>
      </c>
      <c r="F11" s="229">
        <v>0</v>
      </c>
      <c r="G11" s="228">
        <f>SUM(C11:F11)</f>
        <v>80409</v>
      </c>
      <c r="H11" s="224"/>
    </row>
    <row r="12" spans="1:10" ht="23.1" customHeight="1">
      <c r="A12" s="225">
        <v>3</v>
      </c>
      <c r="B12" s="226" t="s">
        <v>14</v>
      </c>
      <c r="C12" s="229">
        <f>40846+17208+1956</f>
        <v>60010</v>
      </c>
      <c r="D12" s="229">
        <v>0</v>
      </c>
      <c r="E12" s="229">
        <v>0</v>
      </c>
      <c r="F12" s="229">
        <v>0</v>
      </c>
      <c r="G12" s="228">
        <f>SUM(C12:F12)</f>
        <v>60010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222861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222861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71063</v>
      </c>
      <c r="D18" s="229">
        <v>0</v>
      </c>
      <c r="E18" s="229">
        <v>0</v>
      </c>
      <c r="F18" s="229">
        <v>0</v>
      </c>
      <c r="G18" s="228">
        <f>SUM(C18:F18)</f>
        <v>71063</v>
      </c>
      <c r="H18" s="224"/>
    </row>
    <row r="19" spans="1:10" ht="24" customHeight="1">
      <c r="A19" s="240"/>
      <c r="B19" s="241" t="s">
        <v>23</v>
      </c>
      <c r="C19" s="233">
        <f>SUM(C18)</f>
        <v>71063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71063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173</v>
      </c>
      <c r="D21" s="229">
        <v>1209</v>
      </c>
      <c r="E21" s="229">
        <v>0</v>
      </c>
      <c r="F21" s="229">
        <v>0</v>
      </c>
      <c r="G21" s="228">
        <f>SUM(C21:F21)</f>
        <v>1382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215</v>
      </c>
      <c r="E22" s="229">
        <v>0</v>
      </c>
      <c r="F22" s="229">
        <v>0</v>
      </c>
      <c r="G22" s="228">
        <f>SUM(C22:F22)</f>
        <v>215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f>5520+3082</f>
        <v>8602</v>
      </c>
      <c r="D24" s="229">
        <v>0</v>
      </c>
      <c r="E24" s="229">
        <v>0</v>
      </c>
      <c r="F24" s="229">
        <v>0</v>
      </c>
      <c r="G24" s="228">
        <f t="shared" si="0"/>
        <v>8602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8775</v>
      </c>
      <c r="D28" s="234">
        <f>SUM(D21:D27)</f>
        <v>1424</v>
      </c>
      <c r="E28" s="234">
        <f>SUM(E21:E27)</f>
        <v>0</v>
      </c>
      <c r="F28" s="234">
        <f>SUM(F21:F27)</f>
        <v>0</v>
      </c>
      <c r="G28" s="234">
        <f t="shared" si="0"/>
        <v>10199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889</v>
      </c>
      <c r="D30" s="229">
        <v>0</v>
      </c>
      <c r="E30" s="229">
        <v>0</v>
      </c>
      <c r="F30" s="229">
        <v>0</v>
      </c>
      <c r="G30" s="228">
        <f t="shared" ref="G30:G36" si="1">SUM(C30:F30)</f>
        <v>889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f>268+263</f>
        <v>531</v>
      </c>
      <c r="D33" s="229">
        <v>0</v>
      </c>
      <c r="E33" s="229">
        <v>0</v>
      </c>
      <c r="F33" s="229">
        <v>0</v>
      </c>
      <c r="G33" s="228">
        <f t="shared" si="1"/>
        <v>531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2587</v>
      </c>
      <c r="D35" s="229">
        <v>0</v>
      </c>
      <c r="E35" s="229">
        <v>0</v>
      </c>
      <c r="F35" s="229">
        <v>0</v>
      </c>
      <c r="G35" s="228">
        <f t="shared" si="1"/>
        <v>2587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1082</v>
      </c>
      <c r="D37" s="229">
        <v>0</v>
      </c>
      <c r="E37" s="229">
        <v>0</v>
      </c>
      <c r="F37" s="229">
        <v>0</v>
      </c>
      <c r="G37" s="228">
        <f>SUM(C37:F37)</f>
        <v>1082</v>
      </c>
      <c r="H37" s="249"/>
    </row>
    <row r="38" spans="1:10" ht="24" customHeight="1">
      <c r="A38" s="251"/>
      <c r="B38" s="241" t="s">
        <v>44</v>
      </c>
      <c r="C38" s="234">
        <f>SUM(C30:C37)</f>
        <v>5089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5089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307788</v>
      </c>
      <c r="D40" s="257">
        <f>SUM(D14+D17+D19+D28+D38)</f>
        <v>1424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309212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307788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22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58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f>85457.51-1324.51</f>
        <v>84133</v>
      </c>
      <c r="D10" s="227">
        <v>179134.66</v>
      </c>
      <c r="E10" s="227">
        <v>0</v>
      </c>
      <c r="F10" s="227">
        <v>0</v>
      </c>
      <c r="G10" s="228">
        <f>SUM(C10:F10)</f>
        <v>263267.66000000003</v>
      </c>
      <c r="H10" s="224"/>
    </row>
    <row r="11" spans="1:10" ht="23.1" customHeight="1">
      <c r="A11" s="225">
        <v>2</v>
      </c>
      <c r="B11" s="226" t="s">
        <v>13</v>
      </c>
      <c r="C11" s="229">
        <f>297516.57-4611.23</f>
        <v>292905.34000000003</v>
      </c>
      <c r="D11" s="229">
        <v>94102.35</v>
      </c>
      <c r="E11" s="229">
        <v>0</v>
      </c>
      <c r="F11" s="229">
        <v>0</v>
      </c>
      <c r="G11" s="228">
        <f>SUM(C11:F11)</f>
        <v>387007.69000000006</v>
      </c>
      <c r="H11" s="224"/>
    </row>
    <row r="12" spans="1:10" ht="23.1" customHeight="1">
      <c r="A12" s="225">
        <v>3</v>
      </c>
      <c r="B12" s="226" t="s">
        <v>14</v>
      </c>
      <c r="C12" s="229">
        <f>39579.64-613.45</f>
        <v>38966.19</v>
      </c>
      <c r="D12" s="229">
        <v>94252.93</v>
      </c>
      <c r="E12" s="229">
        <v>0</v>
      </c>
      <c r="F12" s="229">
        <v>0</v>
      </c>
      <c r="G12" s="228">
        <f>SUM(C12:F12)</f>
        <v>133219.12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416004.53</v>
      </c>
      <c r="D14" s="233">
        <f>SUM(D10:D13)</f>
        <v>367489.94</v>
      </c>
      <c r="E14" s="233">
        <f>SUM(E10:E13)</f>
        <v>0</v>
      </c>
      <c r="F14" s="233">
        <f>SUM(F10:F13)</f>
        <v>0</v>
      </c>
      <c r="G14" s="234">
        <f>SUM(C14:F14)</f>
        <v>783494.47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691173.93</v>
      </c>
      <c r="E16" s="229">
        <v>0</v>
      </c>
      <c r="F16" s="229">
        <v>0</v>
      </c>
      <c r="G16" s="228">
        <f>SUM(C16:F16)</f>
        <v>691173.93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691173.93</v>
      </c>
      <c r="E17" s="233">
        <f>SUM(E16)</f>
        <v>0</v>
      </c>
      <c r="F17" s="233">
        <f>SUM(F16)</f>
        <v>0</v>
      </c>
      <c r="G17" s="234">
        <f>SUM(C17:F17)</f>
        <v>691173.93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f>365068.24-3675.99-7394.44-28021.16-5052.34</f>
        <v>320924.31</v>
      </c>
      <c r="D18" s="229">
        <f>16814.96+3675.99+7394.44+28021.16</f>
        <v>55906.549999999996</v>
      </c>
      <c r="E18" s="229">
        <v>0</v>
      </c>
      <c r="F18" s="229">
        <v>0</v>
      </c>
      <c r="G18" s="228">
        <f>SUM(C18:F18)</f>
        <v>376830.86</v>
      </c>
      <c r="H18" s="224"/>
    </row>
    <row r="19" spans="1:10" ht="24" customHeight="1">
      <c r="A19" s="240"/>
      <c r="B19" s="241" t="s">
        <v>23</v>
      </c>
      <c r="C19" s="233">
        <f>SUM(C18)</f>
        <v>320924.31</v>
      </c>
      <c r="D19" s="233">
        <f>SUM(D18)</f>
        <v>55906.549999999996</v>
      </c>
      <c r="E19" s="233">
        <f>SUM(E18)</f>
        <v>0</v>
      </c>
      <c r="F19" s="233">
        <f>SUM(F18)</f>
        <v>0</v>
      </c>
      <c r="G19" s="234">
        <f>SUM(C19:F19)</f>
        <v>376830.86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6203.43</v>
      </c>
      <c r="D21" s="229">
        <v>16865.419999999998</v>
      </c>
      <c r="E21" s="229">
        <v>0</v>
      </c>
      <c r="F21" s="229">
        <v>0</v>
      </c>
      <c r="G21" s="228">
        <f>SUM(C21:F21)</f>
        <v>23068.85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1969.99</v>
      </c>
      <c r="E23" s="229">
        <v>0</v>
      </c>
      <c r="F23" s="229">
        <v>0</v>
      </c>
      <c r="G23" s="228">
        <f t="shared" ref="G23:G28" si="0">SUM(C23:F23)</f>
        <v>1969.99</v>
      </c>
      <c r="H23" s="224"/>
    </row>
    <row r="24" spans="1:10" ht="24" customHeight="1">
      <c r="A24" s="225">
        <v>4</v>
      </c>
      <c r="B24" s="226" t="s">
        <v>29</v>
      </c>
      <c r="C24" s="229">
        <v>249.95</v>
      </c>
      <c r="D24" s="229">
        <v>31039.79</v>
      </c>
      <c r="E24" s="229">
        <v>0</v>
      </c>
      <c r="F24" s="229">
        <v>0</v>
      </c>
      <c r="G24" s="228">
        <f t="shared" si="0"/>
        <v>31289.74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6453.38</v>
      </c>
      <c r="D28" s="234">
        <f>SUM(D21:D27)</f>
        <v>49875.199999999997</v>
      </c>
      <c r="E28" s="234">
        <f>SUM(E21:E27)</f>
        <v>0</v>
      </c>
      <c r="F28" s="234">
        <f>SUM(F21:F27)</f>
        <v>0</v>
      </c>
      <c r="G28" s="234">
        <f t="shared" si="0"/>
        <v>56328.579999999994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5500.3</v>
      </c>
      <c r="E31" s="229">
        <v>0</v>
      </c>
      <c r="F31" s="229">
        <v>0</v>
      </c>
      <c r="G31" s="228">
        <f t="shared" si="1"/>
        <v>5500.3</v>
      </c>
      <c r="H31" s="224"/>
    </row>
    <row r="32" spans="1:10" ht="24" customHeight="1">
      <c r="A32" s="225">
        <v>3</v>
      </c>
      <c r="B32" s="247" t="s">
        <v>38</v>
      </c>
      <c r="C32" s="229">
        <v>99639.24</v>
      </c>
      <c r="D32" s="229">
        <v>188610.59</v>
      </c>
      <c r="E32" s="229">
        <v>9814.4699999999993</v>
      </c>
      <c r="F32" s="229">
        <v>0</v>
      </c>
      <c r="G32" s="228">
        <f t="shared" si="1"/>
        <v>298064.3</v>
      </c>
      <c r="H32" s="224"/>
    </row>
    <row r="33" spans="1:10" ht="24" customHeight="1">
      <c r="A33" s="225">
        <v>4</v>
      </c>
      <c r="B33" s="247" t="s">
        <v>39</v>
      </c>
      <c r="C33" s="229">
        <v>904.7</v>
      </c>
      <c r="D33" s="229">
        <v>4876.26</v>
      </c>
      <c r="E33" s="229">
        <v>0</v>
      </c>
      <c r="F33" s="229">
        <v>0</v>
      </c>
      <c r="G33" s="228">
        <f t="shared" si="1"/>
        <v>5780.96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240</v>
      </c>
      <c r="E34" s="229">
        <v>0</v>
      </c>
      <c r="F34" s="229">
        <v>0</v>
      </c>
      <c r="G34" s="228">
        <f t="shared" si="1"/>
        <v>240</v>
      </c>
      <c r="H34" s="249"/>
    </row>
    <row r="35" spans="1:10" ht="24" customHeight="1">
      <c r="A35" s="225">
        <v>6</v>
      </c>
      <c r="B35" s="250" t="s">
        <v>41</v>
      </c>
      <c r="C35" s="229">
        <v>0</v>
      </c>
      <c r="D35" s="229">
        <v>60549.23</v>
      </c>
      <c r="E35" s="229">
        <v>0</v>
      </c>
      <c r="F35" s="229">
        <v>0</v>
      </c>
      <c r="G35" s="228">
        <f t="shared" si="1"/>
        <v>60549.23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1327.6</v>
      </c>
      <c r="D37" s="229">
        <v>2628.3</v>
      </c>
      <c r="E37" s="229">
        <v>0</v>
      </c>
      <c r="F37" s="229">
        <v>0</v>
      </c>
      <c r="G37" s="228">
        <f>SUM(C37:F37)</f>
        <v>3955.9</v>
      </c>
      <c r="H37" s="249"/>
    </row>
    <row r="38" spans="1:10" ht="24" customHeight="1">
      <c r="A38" s="251"/>
      <c r="B38" s="241" t="s">
        <v>44</v>
      </c>
      <c r="C38" s="234">
        <f>SUM(C30:C37)</f>
        <v>101871.54000000001</v>
      </c>
      <c r="D38" s="234">
        <f>SUM(D30:D37)</f>
        <v>262404.68</v>
      </c>
      <c r="E38" s="234">
        <f>SUM(E30:E37)</f>
        <v>9814.4699999999993</v>
      </c>
      <c r="F38" s="234">
        <f>SUM(F30:F37)</f>
        <v>0</v>
      </c>
      <c r="G38" s="234">
        <f>SUM(C38:F38)</f>
        <v>374090.68999999994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845253.76000000013</v>
      </c>
      <c r="D40" s="257">
        <f>SUM(D14+D17+D19+D28+D38)</f>
        <v>1426850.3</v>
      </c>
      <c r="E40" s="257">
        <f>SUM(E14+E17+E19+E28+E38)</f>
        <v>9814.4699999999993</v>
      </c>
      <c r="F40" s="257">
        <f>SUM(F14+F17+F19+F28+F38)</f>
        <v>0</v>
      </c>
      <c r="G40" s="258">
        <f>SUM(G14+G17+G19+G28+G38)</f>
        <v>2281918.5299999998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264"/>
      <c r="G46" s="337">
        <v>845253.76</v>
      </c>
    </row>
    <row r="47" spans="1:10" ht="15.6" customHeight="1">
      <c r="A47" s="265"/>
      <c r="B47" s="270"/>
      <c r="C47" s="270"/>
      <c r="D47" s="271"/>
      <c r="E47" s="272"/>
      <c r="F47" s="273"/>
      <c r="G47" s="267"/>
    </row>
    <row r="48" spans="1:10" ht="26.1" customHeight="1">
      <c r="B48" s="268" t="s">
        <v>161</v>
      </c>
      <c r="C48" s="268"/>
      <c r="D48" s="268"/>
      <c r="E48" s="268"/>
      <c r="F48" s="26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 customHeight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 customHeight="1"/>
  </sheetData>
  <conditionalFormatting sqref="G48">
    <cfRule type="cellIs" dxfId="21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165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f>44630.32+19.94</f>
        <v>44650.26</v>
      </c>
      <c r="D10" s="227">
        <v>28812.92</v>
      </c>
      <c r="E10" s="227">
        <v>0</v>
      </c>
      <c r="F10" s="227">
        <v>0</v>
      </c>
      <c r="G10" s="228">
        <f>SUM(C10:F10)</f>
        <v>73463.179999999993</v>
      </c>
      <c r="H10" s="224"/>
    </row>
    <row r="11" spans="1:10" ht="23.1" customHeight="1">
      <c r="A11" s="225">
        <v>2</v>
      </c>
      <c r="B11" s="226" t="s">
        <v>13</v>
      </c>
      <c r="C11" s="229">
        <f>4621.01+4179+7027.1</f>
        <v>15827.11</v>
      </c>
      <c r="D11" s="229">
        <f>44175.64+3290.1</f>
        <v>47465.74</v>
      </c>
      <c r="E11" s="229">
        <v>0</v>
      </c>
      <c r="F11" s="229">
        <v>0</v>
      </c>
      <c r="G11" s="228">
        <f>SUM(C11:F11)</f>
        <v>63292.85</v>
      </c>
      <c r="H11" s="224"/>
    </row>
    <row r="12" spans="1:10" ht="23.1" customHeight="1">
      <c r="A12" s="225">
        <v>3</v>
      </c>
      <c r="B12" s="226" t="s">
        <v>14</v>
      </c>
      <c r="C12" s="229">
        <v>64061.56</v>
      </c>
      <c r="D12" s="229">
        <v>2542.06</v>
      </c>
      <c r="E12" s="229">
        <v>0</v>
      </c>
      <c r="F12" s="229">
        <v>0</v>
      </c>
      <c r="G12" s="228">
        <f>SUM(C12:F12)</f>
        <v>66603.62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124538.93</v>
      </c>
      <c r="D14" s="233">
        <f>SUM(D10:D13)</f>
        <v>78820.72</v>
      </c>
      <c r="E14" s="233">
        <f>SUM(E10:E13)</f>
        <v>0</v>
      </c>
      <c r="F14" s="233">
        <f>SUM(F10:F13)</f>
        <v>0</v>
      </c>
      <c r="G14" s="234">
        <f>SUM(C14:F14)</f>
        <v>203359.65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0</v>
      </c>
      <c r="D18" s="229">
        <v>1905.41</v>
      </c>
      <c r="E18" s="229">
        <v>0</v>
      </c>
      <c r="F18" s="229">
        <v>72335</v>
      </c>
      <c r="G18" s="228">
        <f>SUM(C18:F18)</f>
        <v>74240.41</v>
      </c>
      <c r="H18" s="224"/>
    </row>
    <row r="19" spans="1:10" ht="24" customHeight="1">
      <c r="A19" s="240"/>
      <c r="B19" s="241" t="s">
        <v>23</v>
      </c>
      <c r="C19" s="233">
        <f>SUM(C18)</f>
        <v>0</v>
      </c>
      <c r="D19" s="233">
        <f>SUM(D18)</f>
        <v>1905.41</v>
      </c>
      <c r="E19" s="233">
        <f>SUM(E18)</f>
        <v>0</v>
      </c>
      <c r="F19" s="233">
        <f>SUM(F18)</f>
        <v>72335</v>
      </c>
      <c r="G19" s="234">
        <f>SUM(C19:F19)</f>
        <v>74240.41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162.5</v>
      </c>
      <c r="D31" s="229">
        <v>0</v>
      </c>
      <c r="E31" s="229">
        <v>0</v>
      </c>
      <c r="F31" s="229">
        <v>0</v>
      </c>
      <c r="G31" s="228">
        <f t="shared" si="1"/>
        <v>162.5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f>79.98+35.76+24</f>
        <v>139.74</v>
      </c>
      <c r="D33" s="229">
        <v>0</v>
      </c>
      <c r="E33" s="229">
        <v>0</v>
      </c>
      <c r="F33" s="229">
        <v>0</v>
      </c>
      <c r="G33" s="228">
        <f t="shared" si="1"/>
        <v>139.74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0</v>
      </c>
      <c r="D35" s="229">
        <v>4843.76</v>
      </c>
      <c r="E35" s="229">
        <v>0</v>
      </c>
      <c r="F35" s="229">
        <v>0</v>
      </c>
      <c r="G35" s="228">
        <f t="shared" si="1"/>
        <v>4843.76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60.36</v>
      </c>
      <c r="D37" s="229">
        <v>0</v>
      </c>
      <c r="E37" s="229">
        <v>0</v>
      </c>
      <c r="F37" s="229">
        <v>0</v>
      </c>
      <c r="G37" s="228">
        <f>SUM(C37:F37)</f>
        <v>60.36</v>
      </c>
      <c r="H37" s="249"/>
    </row>
    <row r="38" spans="1:10" ht="24" customHeight="1">
      <c r="A38" s="251"/>
      <c r="B38" s="241" t="s">
        <v>44</v>
      </c>
      <c r="C38" s="234">
        <f>SUM(C30:C37)</f>
        <v>362.6</v>
      </c>
      <c r="D38" s="234">
        <f>SUM(D30:D37)</f>
        <v>4843.76</v>
      </c>
      <c r="E38" s="234">
        <f>SUM(E30:E37)</f>
        <v>0</v>
      </c>
      <c r="F38" s="234">
        <f>SUM(F30:F37)</f>
        <v>0</v>
      </c>
      <c r="G38" s="234">
        <f>SUM(C38:F38)</f>
        <v>5206.3600000000006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124901.53</v>
      </c>
      <c r="D40" s="257">
        <f>SUM(D14+D17+D19+D28+D38)</f>
        <v>85569.89</v>
      </c>
      <c r="E40" s="257">
        <f>SUM(E14+E17+E19+E28+E38)</f>
        <v>0</v>
      </c>
      <c r="F40" s="257">
        <f>SUM(F14+F17+F19+F28+F38)</f>
        <v>72335</v>
      </c>
      <c r="G40" s="258">
        <f>SUM(G14+G17+G19+G28+G38)</f>
        <v>282806.42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124901.53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20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60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28346.77</v>
      </c>
      <c r="D10" s="227">
        <v>0</v>
      </c>
      <c r="E10" s="227">
        <v>0</v>
      </c>
      <c r="F10" s="227">
        <v>0</v>
      </c>
      <c r="G10" s="228">
        <f>SUM(C10:F10)</f>
        <v>28346.77</v>
      </c>
      <c r="H10" s="224"/>
    </row>
    <row r="11" spans="1:10" ht="23.1" customHeight="1">
      <c r="A11" s="225">
        <v>2</v>
      </c>
      <c r="B11" s="226" t="s">
        <v>13</v>
      </c>
      <c r="C11" s="229">
        <v>61609.91</v>
      </c>
      <c r="D11" s="229">
        <v>0</v>
      </c>
      <c r="E11" s="229">
        <v>0</v>
      </c>
      <c r="F11" s="229">
        <v>0</v>
      </c>
      <c r="G11" s="228">
        <f>SUM(C11:F11)</f>
        <v>61609.91</v>
      </c>
      <c r="H11" s="224"/>
    </row>
    <row r="12" spans="1:10" ht="23.1" customHeight="1">
      <c r="A12" s="225">
        <v>3</v>
      </c>
      <c r="B12" s="226" t="s">
        <v>14</v>
      </c>
      <c r="C12" s="229">
        <v>38528.01</v>
      </c>
      <c r="D12" s="229">
        <v>0</v>
      </c>
      <c r="E12" s="229">
        <v>0</v>
      </c>
      <c r="F12" s="229">
        <v>0</v>
      </c>
      <c r="G12" s="228">
        <f>SUM(C12:F12)</f>
        <v>38528.01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128484.69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128484.69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5387.95</v>
      </c>
      <c r="D16" s="229">
        <v>0</v>
      </c>
      <c r="E16" s="229">
        <v>0</v>
      </c>
      <c r="F16" s="229">
        <v>0</v>
      </c>
      <c r="G16" s="228">
        <f>SUM(C16:F16)</f>
        <v>5387.95</v>
      </c>
      <c r="H16" s="224"/>
    </row>
    <row r="17" spans="1:10" ht="43.35" customHeight="1">
      <c r="A17" s="240"/>
      <c r="B17" s="241" t="s">
        <v>20</v>
      </c>
      <c r="C17" s="233">
        <f>SUM(C16)</f>
        <v>5387.95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5387.95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111254.83</v>
      </c>
      <c r="D18" s="229">
        <v>0</v>
      </c>
      <c r="E18" s="229">
        <v>0</v>
      </c>
      <c r="F18" s="229">
        <v>0</v>
      </c>
      <c r="G18" s="228">
        <f>SUM(C18:F18)</f>
        <v>111254.83</v>
      </c>
      <c r="H18" s="224"/>
    </row>
    <row r="19" spans="1:10" ht="24" customHeight="1">
      <c r="A19" s="240"/>
      <c r="B19" s="241" t="s">
        <v>23</v>
      </c>
      <c r="C19" s="233">
        <f>SUM(C18)</f>
        <v>111254.83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111254.83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870.54</v>
      </c>
      <c r="D25" s="229">
        <v>0</v>
      </c>
      <c r="E25" s="229">
        <v>0</v>
      </c>
      <c r="F25" s="229">
        <v>0</v>
      </c>
      <c r="G25" s="228">
        <f t="shared" si="0"/>
        <v>870.54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870.54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870.54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398.5</v>
      </c>
      <c r="D30" s="229">
        <v>0</v>
      </c>
      <c r="E30" s="229">
        <v>0</v>
      </c>
      <c r="F30" s="229">
        <v>0</v>
      </c>
      <c r="G30" s="228">
        <f t="shared" ref="G30:G36" si="1">SUM(C30:F30)</f>
        <v>398.5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99.87</v>
      </c>
      <c r="D33" s="229">
        <v>0</v>
      </c>
      <c r="E33" s="229">
        <v>0</v>
      </c>
      <c r="F33" s="229">
        <v>0</v>
      </c>
      <c r="G33" s="228">
        <f t="shared" si="1"/>
        <v>99.87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1392.15</v>
      </c>
      <c r="D35" s="229">
        <v>0</v>
      </c>
      <c r="E35" s="229">
        <v>0</v>
      </c>
      <c r="F35" s="229">
        <v>0</v>
      </c>
      <c r="G35" s="228">
        <f t="shared" si="1"/>
        <v>1392.15</v>
      </c>
      <c r="H35" s="249"/>
    </row>
    <row r="36" spans="1:10" ht="24" customHeight="1">
      <c r="A36" s="225">
        <v>7</v>
      </c>
      <c r="B36" s="250" t="s">
        <v>42</v>
      </c>
      <c r="C36" s="229">
        <v>10945</v>
      </c>
      <c r="D36" s="229">
        <v>0</v>
      </c>
      <c r="E36" s="229">
        <v>0</v>
      </c>
      <c r="F36" s="229">
        <v>0</v>
      </c>
      <c r="G36" s="228">
        <f t="shared" si="1"/>
        <v>10945</v>
      </c>
      <c r="H36" s="249"/>
    </row>
    <row r="37" spans="1:10" ht="26.1" customHeight="1">
      <c r="A37" s="225">
        <v>8</v>
      </c>
      <c r="B37" s="250" t="s">
        <v>43</v>
      </c>
      <c r="C37" s="229">
        <v>33.979999999999997</v>
      </c>
      <c r="D37" s="229">
        <v>0</v>
      </c>
      <c r="E37" s="229">
        <v>0</v>
      </c>
      <c r="F37" s="229">
        <v>0</v>
      </c>
      <c r="G37" s="228">
        <f>SUM(C37:F37)</f>
        <v>33.979999999999997</v>
      </c>
      <c r="H37" s="249"/>
    </row>
    <row r="38" spans="1:10" ht="24" customHeight="1">
      <c r="A38" s="251"/>
      <c r="B38" s="241" t="s">
        <v>44</v>
      </c>
      <c r="C38" s="234">
        <f>SUM(C30:C37)</f>
        <v>12869.5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12869.5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258867.51000000004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258867.51000000004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258867.51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9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61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469693</v>
      </c>
      <c r="D10" s="227">
        <v>0</v>
      </c>
      <c r="E10" s="227">
        <v>0</v>
      </c>
      <c r="F10" s="227">
        <v>0</v>
      </c>
      <c r="G10" s="228">
        <f>SUM(C10:F10)</f>
        <v>469693</v>
      </c>
      <c r="H10" s="224"/>
    </row>
    <row r="11" spans="1:10" ht="23.1" customHeight="1">
      <c r="A11" s="225">
        <v>2</v>
      </c>
      <c r="B11" s="226" t="s">
        <v>13</v>
      </c>
      <c r="C11" s="229">
        <v>54922</v>
      </c>
      <c r="D11" s="229">
        <v>0</v>
      </c>
      <c r="E11" s="229">
        <v>0</v>
      </c>
      <c r="F11" s="229">
        <v>0</v>
      </c>
      <c r="G11" s="228">
        <f>SUM(C11:F11)</f>
        <v>54922</v>
      </c>
      <c r="H11" s="224"/>
    </row>
    <row r="12" spans="1:10" ht="23.1" customHeight="1">
      <c r="A12" s="225">
        <v>3</v>
      </c>
      <c r="B12" s="226" t="s">
        <v>14</v>
      </c>
      <c r="C12" s="229">
        <v>76790</v>
      </c>
      <c r="D12" s="229">
        <v>0</v>
      </c>
      <c r="E12" s="229">
        <v>0</v>
      </c>
      <c r="F12" s="229">
        <v>0</v>
      </c>
      <c r="G12" s="228">
        <f>SUM(C12:F12)</f>
        <v>76790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601405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601405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249183</v>
      </c>
      <c r="D18" s="229">
        <v>0</v>
      </c>
      <c r="E18" s="229">
        <v>0</v>
      </c>
      <c r="F18" s="229">
        <v>0</v>
      </c>
      <c r="G18" s="228">
        <f>SUM(C18:F18)</f>
        <v>249183</v>
      </c>
      <c r="H18" s="224"/>
    </row>
    <row r="19" spans="1:10" ht="24" customHeight="1">
      <c r="A19" s="240"/>
      <c r="B19" s="241" t="s">
        <v>23</v>
      </c>
      <c r="C19" s="233">
        <f>SUM(C18)</f>
        <v>249183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249183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66</v>
      </c>
      <c r="D22" s="229">
        <v>0</v>
      </c>
      <c r="E22" s="229">
        <v>0</v>
      </c>
      <c r="F22" s="229">
        <v>0</v>
      </c>
      <c r="G22" s="228">
        <f>SUM(C22:F22)</f>
        <v>66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18328</v>
      </c>
      <c r="D26" s="229">
        <v>0</v>
      </c>
      <c r="E26" s="229">
        <v>0</v>
      </c>
      <c r="F26" s="229">
        <v>0</v>
      </c>
      <c r="G26" s="228">
        <f t="shared" si="0"/>
        <v>18328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18394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18394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265</v>
      </c>
      <c r="D31" s="229">
        <v>0</v>
      </c>
      <c r="E31" s="229">
        <v>0</v>
      </c>
      <c r="F31" s="229">
        <v>0</v>
      </c>
      <c r="G31" s="228">
        <f t="shared" si="1"/>
        <v>265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1067</v>
      </c>
      <c r="D33" s="229">
        <v>0</v>
      </c>
      <c r="E33" s="229">
        <v>0</v>
      </c>
      <c r="F33" s="229">
        <v>0</v>
      </c>
      <c r="G33" s="228">
        <f t="shared" si="1"/>
        <v>1067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444</v>
      </c>
      <c r="D35" s="229">
        <v>0</v>
      </c>
      <c r="E35" s="229">
        <v>0</v>
      </c>
      <c r="F35" s="229">
        <v>0</v>
      </c>
      <c r="G35" s="228">
        <f t="shared" si="1"/>
        <v>444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0</v>
      </c>
      <c r="D37" s="229">
        <v>0</v>
      </c>
      <c r="E37" s="229">
        <v>0</v>
      </c>
      <c r="F37" s="229">
        <v>0</v>
      </c>
      <c r="G37" s="228">
        <f>SUM(C37:F37)</f>
        <v>0</v>
      </c>
      <c r="H37" s="249"/>
    </row>
    <row r="38" spans="1:10" ht="24" customHeight="1">
      <c r="A38" s="251"/>
      <c r="B38" s="241" t="s">
        <v>44</v>
      </c>
      <c r="C38" s="234">
        <f>SUM(C30:C37)</f>
        <v>1776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1776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870758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870758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870758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8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A2" zoomScale="60" zoomScaleNormal="60" zoomScalePageLayoutView="60" workbookViewId="0"/>
  </sheetViews>
  <sheetFormatPr defaultColWidth="9.6640625" defaultRowHeight="14.1" customHeight="1"/>
  <cols>
    <col min="1" max="1" width="4.6640625" style="274" customWidth="1"/>
    <col min="2" max="2" width="61.88671875" style="274" customWidth="1"/>
    <col min="3" max="3" width="18.44140625" style="274" customWidth="1"/>
    <col min="4" max="4" width="23.33203125" style="274" customWidth="1"/>
    <col min="5" max="5" width="20.6640625" style="274" customWidth="1"/>
    <col min="6" max="6" width="19.33203125" style="274" customWidth="1"/>
    <col min="7" max="7" width="17.6640625" style="274" customWidth="1"/>
    <col min="8" max="8" width="1.6640625" style="274" customWidth="1"/>
    <col min="9" max="16384" width="9.6640625" style="274"/>
  </cols>
  <sheetData>
    <row r="1" spans="1:10" ht="24" customHeight="1">
      <c r="C1" s="275" t="s">
        <v>0</v>
      </c>
      <c r="D1" s="275"/>
      <c r="E1" s="275"/>
      <c r="F1" s="275"/>
      <c r="G1" s="275"/>
      <c r="H1" s="276"/>
    </row>
    <row r="2" spans="1:10" ht="24" customHeight="1">
      <c r="C2" s="275" t="s">
        <v>154</v>
      </c>
      <c r="D2" s="275"/>
      <c r="E2" s="275"/>
      <c r="F2" s="275"/>
      <c r="G2" s="275"/>
      <c r="H2" s="276"/>
    </row>
    <row r="3" spans="1:10" ht="24" customHeight="1">
      <c r="C3" s="277" t="s">
        <v>2</v>
      </c>
      <c r="D3" s="277"/>
      <c r="E3" s="277"/>
      <c r="F3" s="277"/>
      <c r="G3" s="277"/>
      <c r="H3" s="276"/>
    </row>
    <row r="4" spans="1:10" ht="24" customHeight="1">
      <c r="A4" s="278"/>
      <c r="B4" s="278"/>
      <c r="C4" s="278"/>
      <c r="D4" s="278"/>
      <c r="E4" s="278"/>
      <c r="F4" s="278"/>
      <c r="G4" s="278"/>
      <c r="H4" s="276"/>
    </row>
    <row r="5" spans="1:10" ht="24" customHeight="1">
      <c r="A5" s="278"/>
      <c r="B5" s="279" t="s">
        <v>155</v>
      </c>
      <c r="C5" s="340"/>
      <c r="D5" s="341" t="s">
        <v>62</v>
      </c>
      <c r="E5" s="341"/>
      <c r="F5" s="341"/>
      <c r="G5" s="341"/>
      <c r="H5" s="276"/>
    </row>
    <row r="6" spans="1:10" ht="20.100000000000001" customHeight="1">
      <c r="A6" s="278"/>
      <c r="B6" s="278"/>
      <c r="C6" s="278"/>
      <c r="D6" s="278"/>
      <c r="E6" s="278"/>
      <c r="F6" s="278"/>
      <c r="G6" s="278"/>
      <c r="H6" s="276"/>
    </row>
    <row r="7" spans="1:10" ht="24" customHeight="1">
      <c r="A7" s="342" t="s">
        <v>156</v>
      </c>
      <c r="B7" s="342"/>
      <c r="C7" s="276"/>
      <c r="D7" s="276"/>
      <c r="E7" s="276"/>
      <c r="F7" s="276"/>
      <c r="G7" s="276"/>
      <c r="H7" s="276"/>
    </row>
    <row r="8" spans="1:10" ht="57.6" customHeight="1">
      <c r="A8" s="280"/>
      <c r="B8" s="281" t="s">
        <v>4</v>
      </c>
      <c r="C8" s="281" t="s">
        <v>5</v>
      </c>
      <c r="D8" s="281" t="s">
        <v>6</v>
      </c>
      <c r="E8" s="281" t="s">
        <v>7</v>
      </c>
      <c r="F8" s="281" t="s">
        <v>157</v>
      </c>
      <c r="G8" s="282" t="s">
        <v>9</v>
      </c>
      <c r="H8" s="276"/>
    </row>
    <row r="9" spans="1:10" ht="23.1" customHeight="1">
      <c r="A9" s="283" t="s">
        <v>10</v>
      </c>
      <c r="B9" s="284" t="s">
        <v>11</v>
      </c>
      <c r="C9" s="285"/>
      <c r="D9" s="286"/>
      <c r="E9" s="286"/>
      <c r="F9" s="286"/>
      <c r="G9" s="286"/>
      <c r="H9" s="287"/>
    </row>
    <row r="10" spans="1:10" ht="23.1" customHeight="1">
      <c r="A10" s="288">
        <v>1</v>
      </c>
      <c r="B10" s="289" t="s">
        <v>12</v>
      </c>
      <c r="C10" s="290">
        <v>113993.3</v>
      </c>
      <c r="D10" s="290">
        <v>0</v>
      </c>
      <c r="E10" s="290">
        <v>0</v>
      </c>
      <c r="F10" s="290">
        <v>0</v>
      </c>
      <c r="G10" s="291">
        <f>SUM(C10:F10)</f>
        <v>113993.3</v>
      </c>
      <c r="H10" s="287"/>
    </row>
    <row r="11" spans="1:10" ht="23.1" customHeight="1">
      <c r="A11" s="288">
        <v>2</v>
      </c>
      <c r="B11" s="289" t="s">
        <v>13</v>
      </c>
      <c r="C11" s="292">
        <v>129376.07999999999</v>
      </c>
      <c r="D11" s="292">
        <v>134800.60999999999</v>
      </c>
      <c r="E11" s="292">
        <v>0</v>
      </c>
      <c r="F11" s="292">
        <v>0</v>
      </c>
      <c r="G11" s="291">
        <f>SUM(C11:F11)</f>
        <v>264176.68999999994</v>
      </c>
      <c r="H11" s="287"/>
    </row>
    <row r="12" spans="1:10" ht="23.1" customHeight="1">
      <c r="A12" s="288">
        <v>3</v>
      </c>
      <c r="B12" s="289" t="s">
        <v>14</v>
      </c>
      <c r="C12" s="292">
        <v>0</v>
      </c>
      <c r="D12" s="292">
        <v>0</v>
      </c>
      <c r="E12" s="292">
        <v>0</v>
      </c>
      <c r="F12" s="292">
        <v>0</v>
      </c>
      <c r="G12" s="291">
        <f>SUM(C12:F12)</f>
        <v>0</v>
      </c>
      <c r="H12" s="287"/>
    </row>
    <row r="13" spans="1:10" ht="23.1" customHeight="1">
      <c r="A13" s="293">
        <v>4</v>
      </c>
      <c r="B13" s="289" t="s">
        <v>15</v>
      </c>
      <c r="C13" s="292">
        <v>0</v>
      </c>
      <c r="D13" s="292">
        <v>0</v>
      </c>
      <c r="E13" s="292">
        <v>0</v>
      </c>
      <c r="F13" s="292">
        <v>0</v>
      </c>
      <c r="G13" s="291">
        <f>SUM(C13:F13)</f>
        <v>0</v>
      </c>
      <c r="H13" s="287"/>
    </row>
    <row r="14" spans="1:10" ht="23.1" customHeight="1">
      <c r="A14" s="294"/>
      <c r="B14" s="295" t="s">
        <v>16</v>
      </c>
      <c r="C14" s="296">
        <f>SUM(C10:C13)</f>
        <v>243369.38</v>
      </c>
      <c r="D14" s="296">
        <f>SUM(D10:D13)</f>
        <v>134800.60999999999</v>
      </c>
      <c r="E14" s="296">
        <f>SUM(E10:E13)</f>
        <v>0</v>
      </c>
      <c r="F14" s="296">
        <f>SUM(F10:F13)</f>
        <v>0</v>
      </c>
      <c r="G14" s="297">
        <f>SUM(C14:F14)</f>
        <v>378169.99</v>
      </c>
      <c r="H14" s="287"/>
      <c r="I14" s="298"/>
      <c r="J14" s="298"/>
    </row>
    <row r="15" spans="1:10" ht="43.35" customHeight="1">
      <c r="A15" s="299" t="s">
        <v>17</v>
      </c>
      <c r="B15" s="300" t="s">
        <v>18</v>
      </c>
      <c r="C15" s="301"/>
      <c r="D15" s="301"/>
      <c r="E15" s="301"/>
      <c r="F15" s="301"/>
      <c r="G15" s="302"/>
      <c r="H15" s="287"/>
    </row>
    <row r="16" spans="1:10" ht="24" customHeight="1">
      <c r="A16" s="288">
        <v>1</v>
      </c>
      <c r="B16" s="289" t="s">
        <v>19</v>
      </c>
      <c r="C16" s="292">
        <v>0</v>
      </c>
      <c r="D16" s="292">
        <v>0</v>
      </c>
      <c r="E16" s="292">
        <v>0</v>
      </c>
      <c r="F16" s="292">
        <v>0</v>
      </c>
      <c r="G16" s="291">
        <f>SUM(C16:F16)</f>
        <v>0</v>
      </c>
      <c r="H16" s="287"/>
    </row>
    <row r="17" spans="1:10" ht="43.35" customHeight="1">
      <c r="A17" s="303"/>
      <c r="B17" s="304" t="s">
        <v>20</v>
      </c>
      <c r="C17" s="296">
        <f>SUM(C16)</f>
        <v>0</v>
      </c>
      <c r="D17" s="296">
        <f>SUM(D16)</f>
        <v>0</v>
      </c>
      <c r="E17" s="296">
        <f>SUM(E16)</f>
        <v>0</v>
      </c>
      <c r="F17" s="296">
        <f>SUM(F16)</f>
        <v>0</v>
      </c>
      <c r="G17" s="297">
        <f>SUM(C17:F17)</f>
        <v>0</v>
      </c>
      <c r="H17" s="287"/>
      <c r="I17" s="305"/>
      <c r="J17" s="305"/>
    </row>
    <row r="18" spans="1:10" ht="43.35" customHeight="1">
      <c r="A18" s="299" t="s">
        <v>21</v>
      </c>
      <c r="B18" s="300" t="s">
        <v>22</v>
      </c>
      <c r="C18" s="292">
        <v>336641.31</v>
      </c>
      <c r="D18" s="292">
        <v>2024.34</v>
      </c>
      <c r="E18" s="292">
        <v>0</v>
      </c>
      <c r="F18" s="292">
        <v>0</v>
      </c>
      <c r="G18" s="291">
        <f>SUM(C18:F18)</f>
        <v>338665.65</v>
      </c>
      <c r="H18" s="287"/>
    </row>
    <row r="19" spans="1:10" ht="24" customHeight="1">
      <c r="A19" s="303"/>
      <c r="B19" s="304" t="s">
        <v>23</v>
      </c>
      <c r="C19" s="296">
        <f>SUM(C18)</f>
        <v>336641.31</v>
      </c>
      <c r="D19" s="296">
        <f>SUM(D18)</f>
        <v>2024.34</v>
      </c>
      <c r="E19" s="296">
        <f>SUM(E18)</f>
        <v>0</v>
      </c>
      <c r="F19" s="296">
        <f>SUM(F18)</f>
        <v>0</v>
      </c>
      <c r="G19" s="297">
        <f>SUM(C19:F19)</f>
        <v>338665.65</v>
      </c>
      <c r="H19" s="287"/>
      <c r="I19" s="305"/>
      <c r="J19" s="305"/>
    </row>
    <row r="20" spans="1:10" ht="24" customHeight="1">
      <c r="A20" s="299" t="s">
        <v>24</v>
      </c>
      <c r="B20" s="300" t="s">
        <v>25</v>
      </c>
      <c r="C20" s="301"/>
      <c r="D20" s="301"/>
      <c r="E20" s="301"/>
      <c r="F20" s="301"/>
      <c r="G20" s="302"/>
      <c r="H20" s="287"/>
    </row>
    <row r="21" spans="1:10" ht="24" customHeight="1">
      <c r="A21" s="288">
        <v>1</v>
      </c>
      <c r="B21" s="289" t="s">
        <v>26</v>
      </c>
      <c r="C21" s="292">
        <v>1959.65</v>
      </c>
      <c r="D21" s="292">
        <v>156.97999999999999</v>
      </c>
      <c r="E21" s="292">
        <v>0</v>
      </c>
      <c r="F21" s="292">
        <v>0</v>
      </c>
      <c r="G21" s="291">
        <f>SUM(C21:F21)</f>
        <v>2116.63</v>
      </c>
      <c r="H21" s="287"/>
    </row>
    <row r="22" spans="1:10" ht="24" customHeight="1">
      <c r="A22" s="288">
        <v>2</v>
      </c>
      <c r="B22" s="289" t="s">
        <v>27</v>
      </c>
      <c r="C22" s="292">
        <v>0</v>
      </c>
      <c r="D22" s="292">
        <v>0</v>
      </c>
      <c r="E22" s="292">
        <v>0</v>
      </c>
      <c r="F22" s="292">
        <v>0</v>
      </c>
      <c r="G22" s="291">
        <f>SUM(C22:F22)</f>
        <v>0</v>
      </c>
      <c r="H22" s="287"/>
    </row>
    <row r="23" spans="1:10" ht="24" customHeight="1">
      <c r="A23" s="288">
        <v>3</v>
      </c>
      <c r="B23" s="289" t="s">
        <v>28</v>
      </c>
      <c r="C23" s="292">
        <v>0</v>
      </c>
      <c r="D23" s="292">
        <v>0</v>
      </c>
      <c r="E23" s="292">
        <v>0</v>
      </c>
      <c r="F23" s="292">
        <v>0</v>
      </c>
      <c r="G23" s="291">
        <f t="shared" ref="G23:G28" si="0">SUM(C23:F23)</f>
        <v>0</v>
      </c>
      <c r="H23" s="287"/>
    </row>
    <row r="24" spans="1:10" ht="24" customHeight="1">
      <c r="A24" s="288">
        <v>4</v>
      </c>
      <c r="B24" s="289" t="s">
        <v>29</v>
      </c>
      <c r="C24" s="292">
        <v>0</v>
      </c>
      <c r="D24" s="292">
        <v>0</v>
      </c>
      <c r="E24" s="292">
        <v>0</v>
      </c>
      <c r="F24" s="292">
        <v>0</v>
      </c>
      <c r="G24" s="291">
        <f t="shared" si="0"/>
        <v>0</v>
      </c>
      <c r="H24" s="287"/>
    </row>
    <row r="25" spans="1:10" ht="24" customHeight="1">
      <c r="A25" s="288">
        <v>5</v>
      </c>
      <c r="B25" s="289" t="s">
        <v>30</v>
      </c>
      <c r="C25" s="292">
        <v>0</v>
      </c>
      <c r="D25" s="292">
        <v>0</v>
      </c>
      <c r="E25" s="292">
        <v>2453</v>
      </c>
      <c r="F25" s="292">
        <v>0</v>
      </c>
      <c r="G25" s="291">
        <f t="shared" si="0"/>
        <v>2453</v>
      </c>
      <c r="H25" s="287"/>
    </row>
    <row r="26" spans="1:10" ht="24" customHeight="1">
      <c r="A26" s="288">
        <v>6</v>
      </c>
      <c r="B26" s="289" t="s">
        <v>31</v>
      </c>
      <c r="C26" s="292">
        <v>0</v>
      </c>
      <c r="D26" s="292">
        <v>0</v>
      </c>
      <c r="E26" s="292">
        <v>0</v>
      </c>
      <c r="F26" s="292">
        <v>0</v>
      </c>
      <c r="G26" s="291">
        <f t="shared" si="0"/>
        <v>0</v>
      </c>
      <c r="H26" s="287"/>
    </row>
    <row r="27" spans="1:10" ht="24" customHeight="1">
      <c r="A27" s="288">
        <v>7</v>
      </c>
      <c r="B27" s="289" t="s">
        <v>32</v>
      </c>
      <c r="C27" s="292">
        <v>0</v>
      </c>
      <c r="D27" s="292">
        <v>0</v>
      </c>
      <c r="E27" s="292">
        <v>0</v>
      </c>
      <c r="F27" s="292">
        <v>0</v>
      </c>
      <c r="G27" s="291">
        <f t="shared" si="0"/>
        <v>0</v>
      </c>
      <c r="H27" s="287"/>
    </row>
    <row r="28" spans="1:10" ht="24" customHeight="1">
      <c r="A28" s="306"/>
      <c r="B28" s="304" t="s">
        <v>33</v>
      </c>
      <c r="C28" s="297">
        <f>SUM(C21:C27)</f>
        <v>1959.65</v>
      </c>
      <c r="D28" s="297">
        <f>SUM(D21:D27)</f>
        <v>156.97999999999999</v>
      </c>
      <c r="E28" s="297">
        <f>SUM(E21:E27)</f>
        <v>2453</v>
      </c>
      <c r="F28" s="297">
        <f>SUM(F21:F27)</f>
        <v>0</v>
      </c>
      <c r="G28" s="297">
        <f t="shared" si="0"/>
        <v>4569.63</v>
      </c>
      <c r="H28" s="307"/>
    </row>
    <row r="29" spans="1:10" ht="24" customHeight="1">
      <c r="A29" s="299" t="s">
        <v>34</v>
      </c>
      <c r="B29" s="308" t="s">
        <v>35</v>
      </c>
      <c r="C29" s="309"/>
      <c r="D29" s="309"/>
      <c r="E29" s="309"/>
      <c r="F29" s="309"/>
      <c r="G29" s="301"/>
      <c r="H29" s="287"/>
    </row>
    <row r="30" spans="1:10" ht="24" customHeight="1">
      <c r="A30" s="288">
        <v>1</v>
      </c>
      <c r="B30" s="289" t="s">
        <v>36</v>
      </c>
      <c r="C30" s="292">
        <v>0</v>
      </c>
      <c r="D30" s="292">
        <v>0</v>
      </c>
      <c r="E30" s="292">
        <v>0</v>
      </c>
      <c r="F30" s="292">
        <v>0</v>
      </c>
      <c r="G30" s="291">
        <f t="shared" ref="G30:G36" si="1">SUM(C30:F30)</f>
        <v>0</v>
      </c>
      <c r="H30" s="287"/>
    </row>
    <row r="31" spans="1:10" ht="24" customHeight="1">
      <c r="A31" s="288">
        <v>2</v>
      </c>
      <c r="B31" s="310" t="s">
        <v>37</v>
      </c>
      <c r="C31" s="292">
        <v>395</v>
      </c>
      <c r="D31" s="292">
        <v>0</v>
      </c>
      <c r="E31" s="292">
        <v>0</v>
      </c>
      <c r="F31" s="292">
        <v>0</v>
      </c>
      <c r="G31" s="291">
        <f t="shared" si="1"/>
        <v>395</v>
      </c>
      <c r="H31" s="287"/>
    </row>
    <row r="32" spans="1:10" ht="24" customHeight="1">
      <c r="A32" s="288">
        <v>3</v>
      </c>
      <c r="B32" s="310" t="s">
        <v>38</v>
      </c>
      <c r="C32" s="292">
        <v>0</v>
      </c>
      <c r="D32" s="292">
        <v>0</v>
      </c>
      <c r="E32" s="292">
        <v>0</v>
      </c>
      <c r="F32" s="292">
        <v>0</v>
      </c>
      <c r="G32" s="291">
        <f t="shared" si="1"/>
        <v>0</v>
      </c>
      <c r="H32" s="287"/>
    </row>
    <row r="33" spans="1:10" ht="24" customHeight="1">
      <c r="A33" s="288">
        <v>4</v>
      </c>
      <c r="B33" s="310" t="s">
        <v>39</v>
      </c>
      <c r="C33" s="292">
        <v>47.04</v>
      </c>
      <c r="D33" s="292">
        <v>66257.679999999993</v>
      </c>
      <c r="E33" s="292">
        <v>67434</v>
      </c>
      <c r="F33" s="292">
        <v>0</v>
      </c>
      <c r="G33" s="291">
        <f t="shared" si="1"/>
        <v>133738.71999999997</v>
      </c>
      <c r="H33" s="287"/>
    </row>
    <row r="34" spans="1:10" ht="24" customHeight="1">
      <c r="A34" s="288">
        <v>5</v>
      </c>
      <c r="B34" s="311" t="s">
        <v>40</v>
      </c>
      <c r="C34" s="292">
        <v>0</v>
      </c>
      <c r="D34" s="292">
        <v>0</v>
      </c>
      <c r="E34" s="292">
        <v>0</v>
      </c>
      <c r="F34" s="292">
        <v>0</v>
      </c>
      <c r="G34" s="291">
        <f t="shared" si="1"/>
        <v>0</v>
      </c>
      <c r="H34" s="312"/>
    </row>
    <row r="35" spans="1:10" ht="24" customHeight="1">
      <c r="A35" s="288">
        <v>6</v>
      </c>
      <c r="B35" s="313" t="s">
        <v>41</v>
      </c>
      <c r="C35" s="292">
        <v>0</v>
      </c>
      <c r="D35" s="292">
        <v>0</v>
      </c>
      <c r="E35" s="292">
        <v>0</v>
      </c>
      <c r="F35" s="292">
        <v>0</v>
      </c>
      <c r="G35" s="291">
        <f t="shared" si="1"/>
        <v>0</v>
      </c>
      <c r="H35" s="312"/>
    </row>
    <row r="36" spans="1:10" ht="24" customHeight="1">
      <c r="A36" s="288">
        <v>7</v>
      </c>
      <c r="B36" s="313" t="s">
        <v>42</v>
      </c>
      <c r="C36" s="292">
        <v>0</v>
      </c>
      <c r="D36" s="292">
        <v>0</v>
      </c>
      <c r="E36" s="292">
        <v>0</v>
      </c>
      <c r="F36" s="292">
        <v>0</v>
      </c>
      <c r="G36" s="291">
        <f t="shared" si="1"/>
        <v>0</v>
      </c>
      <c r="H36" s="312"/>
    </row>
    <row r="37" spans="1:10" ht="26.1" customHeight="1">
      <c r="A37" s="288">
        <v>8</v>
      </c>
      <c r="B37" s="313" t="s">
        <v>43</v>
      </c>
      <c r="C37" s="292">
        <v>0</v>
      </c>
      <c r="D37" s="292">
        <v>0</v>
      </c>
      <c r="E37" s="292">
        <v>0</v>
      </c>
      <c r="F37" s="292">
        <v>0</v>
      </c>
      <c r="G37" s="291">
        <f>SUM(C37:F37)</f>
        <v>0</v>
      </c>
      <c r="H37" s="312"/>
    </row>
    <row r="38" spans="1:10" ht="24" customHeight="1">
      <c r="A38" s="314"/>
      <c r="B38" s="304" t="s">
        <v>44</v>
      </c>
      <c r="C38" s="297">
        <f>SUM(C30:C37)</f>
        <v>442.04</v>
      </c>
      <c r="D38" s="297">
        <f>SUM(D30:D37)</f>
        <v>66257.679999999993</v>
      </c>
      <c r="E38" s="297">
        <f>SUM(E30:E37)</f>
        <v>67434</v>
      </c>
      <c r="F38" s="297">
        <f>SUM(F30:F37)</f>
        <v>0</v>
      </c>
      <c r="G38" s="297">
        <f>SUM(C38:F38)</f>
        <v>134133.71999999997</v>
      </c>
      <c r="H38" s="312"/>
      <c r="I38" s="305"/>
      <c r="J38" s="305"/>
    </row>
    <row r="39" spans="1:10" ht="24" customHeight="1">
      <c r="A39" s="315"/>
      <c r="B39" s="316"/>
      <c r="C39" s="317"/>
      <c r="D39" s="317"/>
      <c r="E39" s="317"/>
      <c r="F39" s="317"/>
      <c r="G39" s="317"/>
      <c r="H39" s="312"/>
    </row>
    <row r="40" spans="1:10" ht="30" customHeight="1">
      <c r="A40" s="318"/>
      <c r="B40" s="319" t="s">
        <v>45</v>
      </c>
      <c r="C40" s="320">
        <f>SUM(C14+C17+C19+C28+C38)</f>
        <v>582412.38</v>
      </c>
      <c r="D40" s="320">
        <f>SUM(D14+D17+D19+D28+D38)</f>
        <v>203239.61</v>
      </c>
      <c r="E40" s="320">
        <f>SUM(E14+E17+E19+E28+E38)</f>
        <v>69887</v>
      </c>
      <c r="F40" s="320">
        <f>SUM(F14+F17+F19+F28+F38)</f>
        <v>0</v>
      </c>
      <c r="G40" s="321">
        <f>SUM(G14+G17+G19+G28+G38)</f>
        <v>855538.99</v>
      </c>
      <c r="I40" s="298"/>
      <c r="J40" s="298"/>
    </row>
    <row r="41" spans="1:10" ht="15.75">
      <c r="B41" s="276"/>
      <c r="C41" s="322"/>
      <c r="D41" s="322"/>
      <c r="E41" s="322"/>
      <c r="F41" s="322"/>
      <c r="G41" s="322"/>
    </row>
    <row r="42" spans="1:10" ht="33" customHeight="1">
      <c r="B42" s="323" t="s">
        <v>158</v>
      </c>
      <c r="C42" s="323"/>
      <c r="D42" s="323"/>
      <c r="E42" s="323"/>
      <c r="F42" s="323"/>
      <c r="G42" s="323"/>
    </row>
    <row r="43" spans="1:10" ht="16.350000000000001" customHeight="1">
      <c r="A43" s="324"/>
      <c r="B43" s="324"/>
      <c r="C43" s="324"/>
      <c r="D43" s="324"/>
      <c r="E43" s="324"/>
      <c r="F43" s="324"/>
      <c r="G43" s="324"/>
    </row>
    <row r="44" spans="1:10" ht="24" customHeight="1">
      <c r="B44" s="325" t="s">
        <v>159</v>
      </c>
      <c r="C44" s="325"/>
      <c r="D44" s="326"/>
      <c r="E44" s="326"/>
      <c r="F44" s="326"/>
      <c r="G44" s="326"/>
    </row>
    <row r="45" spans="1:10" ht="18.75">
      <c r="A45" s="327"/>
      <c r="B45" s="276"/>
      <c r="C45" s="322"/>
      <c r="D45" s="322"/>
      <c r="E45" s="328"/>
      <c r="F45" s="322"/>
      <c r="G45" s="322"/>
    </row>
    <row r="46" spans="1:10" ht="32.1" customHeight="1">
      <c r="B46" s="329" t="s">
        <v>160</v>
      </c>
      <c r="C46" s="329"/>
      <c r="D46" s="329"/>
      <c r="E46" s="329"/>
      <c r="F46" s="330"/>
      <c r="G46" s="343">
        <v>582412.38</v>
      </c>
    </row>
    <row r="47" spans="1:10" ht="15.6" customHeight="1">
      <c r="A47" s="265"/>
      <c r="B47" s="265"/>
      <c r="C47" s="265"/>
      <c r="D47" s="331"/>
      <c r="F47" s="322"/>
      <c r="G47" s="332"/>
    </row>
    <row r="48" spans="1:10" ht="28.35" customHeight="1">
      <c r="B48" s="333" t="s">
        <v>161</v>
      </c>
      <c r="C48" s="333"/>
      <c r="D48" s="333"/>
      <c r="E48" s="333"/>
      <c r="F48" s="334"/>
      <c r="G48" s="344">
        <f>G46-C40</f>
        <v>0</v>
      </c>
    </row>
    <row r="49" spans="1:7" ht="18" customHeight="1"/>
    <row r="50" spans="1:7" ht="24" customHeight="1">
      <c r="A50" s="335" t="s">
        <v>162</v>
      </c>
      <c r="B50" s="335"/>
      <c r="C50" s="335"/>
      <c r="D50" s="335"/>
      <c r="E50" s="335"/>
      <c r="F50" s="335"/>
      <c r="G50" s="335"/>
    </row>
    <row r="55" spans="1:7" ht="15.75" hidden="1"/>
    <row r="56" spans="1:7" ht="15.75" hidden="1" customHeight="1">
      <c r="A56" s="336" t="s">
        <v>163</v>
      </c>
    </row>
    <row r="57" spans="1:7" ht="15.75" hidden="1" customHeight="1">
      <c r="A57" s="274" t="s">
        <v>52</v>
      </c>
    </row>
    <row r="58" spans="1:7" ht="15.75" hidden="1" customHeight="1">
      <c r="A58" s="274" t="s">
        <v>53</v>
      </c>
    </row>
    <row r="59" spans="1:7" ht="15.75" hidden="1" customHeight="1">
      <c r="A59" s="274" t="s">
        <v>54</v>
      </c>
    </row>
    <row r="60" spans="1:7" ht="15.75" hidden="1" customHeight="1">
      <c r="A60" s="274" t="s">
        <v>55</v>
      </c>
    </row>
    <row r="61" spans="1:7" ht="15.75" hidden="1" customHeight="1">
      <c r="A61" s="274" t="s">
        <v>56</v>
      </c>
    </row>
    <row r="62" spans="1:7" ht="15.75" hidden="1" customHeight="1">
      <c r="A62" s="274" t="s">
        <v>164</v>
      </c>
    </row>
    <row r="63" spans="1:7" ht="15.75" hidden="1" customHeight="1">
      <c r="A63" s="274" t="s">
        <v>58</v>
      </c>
    </row>
    <row r="64" spans="1:7" ht="15.75" hidden="1" customHeight="1">
      <c r="A64" s="274" t="s">
        <v>165</v>
      </c>
    </row>
    <row r="65" spans="1:1" ht="15.75" hidden="1" customHeight="1">
      <c r="A65" s="274" t="s">
        <v>60</v>
      </c>
    </row>
    <row r="66" spans="1:1" ht="15.75" hidden="1" customHeight="1">
      <c r="A66" s="274" t="s">
        <v>61</v>
      </c>
    </row>
    <row r="67" spans="1:1" ht="15.75" hidden="1" customHeight="1">
      <c r="A67" s="274" t="s">
        <v>62</v>
      </c>
    </row>
    <row r="68" spans="1:1" ht="15.75" hidden="1" customHeight="1">
      <c r="A68" s="274" t="s">
        <v>63</v>
      </c>
    </row>
    <row r="69" spans="1:1" ht="15.75" hidden="1" customHeight="1">
      <c r="A69" s="274" t="s">
        <v>64</v>
      </c>
    </row>
    <row r="70" spans="1:1" ht="15.75" hidden="1" customHeight="1">
      <c r="A70" s="274" t="s">
        <v>65</v>
      </c>
    </row>
    <row r="71" spans="1:1" ht="15.75" hidden="1" customHeight="1">
      <c r="A71" s="274" t="s">
        <v>66</v>
      </c>
    </row>
    <row r="72" spans="1:1" ht="15.75" hidden="1" customHeight="1">
      <c r="A72" s="274" t="s">
        <v>166</v>
      </c>
    </row>
    <row r="73" spans="1:1" ht="15.75" hidden="1" customHeight="1">
      <c r="A73" s="274" t="s">
        <v>68</v>
      </c>
    </row>
    <row r="74" spans="1:1" ht="15.75" hidden="1" customHeight="1">
      <c r="A74" s="274" t="s">
        <v>69</v>
      </c>
    </row>
    <row r="75" spans="1:1" ht="15.75" hidden="1" customHeight="1">
      <c r="A75" s="274" t="s">
        <v>167</v>
      </c>
    </row>
    <row r="76" spans="1:1" ht="15.75" hidden="1" customHeight="1">
      <c r="A76" s="274" t="s">
        <v>71</v>
      </c>
    </row>
    <row r="77" spans="1:1" ht="15.75" hidden="1" customHeight="1">
      <c r="A77" s="274" t="s">
        <v>72</v>
      </c>
    </row>
    <row r="78" spans="1:1" ht="15.75" hidden="1" customHeight="1">
      <c r="A78" s="274" t="s">
        <v>73</v>
      </c>
    </row>
    <row r="79" spans="1:1" ht="15.75" hidden="1" customHeight="1">
      <c r="A79" s="274" t="s">
        <v>74</v>
      </c>
    </row>
    <row r="80" spans="1:1" ht="15.75" hidden="1" customHeight="1">
      <c r="A80" s="274" t="s">
        <v>75</v>
      </c>
    </row>
    <row r="81" spans="1:1" ht="15.75" hidden="1" customHeight="1">
      <c r="A81" s="274" t="s">
        <v>76</v>
      </c>
    </row>
    <row r="82" spans="1:1" ht="15.75" hidden="1" customHeight="1">
      <c r="A82" s="274" t="s">
        <v>77</v>
      </c>
    </row>
    <row r="83" spans="1:1" ht="15.75" hidden="1" customHeight="1">
      <c r="A83" s="274" t="s">
        <v>78</v>
      </c>
    </row>
    <row r="84" spans="1:1" ht="15.75" hidden="1" customHeight="1">
      <c r="A84" s="274" t="s">
        <v>79</v>
      </c>
    </row>
    <row r="85" spans="1:1" ht="15.75" hidden="1"/>
  </sheetData>
  <conditionalFormatting sqref="G48">
    <cfRule type="cellIs" dxfId="17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A2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63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84802.99</v>
      </c>
      <c r="D10" s="227">
        <v>0</v>
      </c>
      <c r="E10" s="227">
        <v>0</v>
      </c>
      <c r="F10" s="227">
        <v>0</v>
      </c>
      <c r="G10" s="228">
        <f>SUM(C10:F10)</f>
        <v>84802.99</v>
      </c>
      <c r="H10" s="224"/>
    </row>
    <row r="11" spans="1:10" ht="23.1" customHeight="1">
      <c r="A11" s="225">
        <v>2</v>
      </c>
      <c r="B11" s="226" t="s">
        <v>13</v>
      </c>
      <c r="C11" s="229">
        <v>0</v>
      </c>
      <c r="D11" s="229">
        <v>0</v>
      </c>
      <c r="E11" s="229">
        <v>0</v>
      </c>
      <c r="F11" s="229">
        <v>0</v>
      </c>
      <c r="G11" s="228">
        <f>SUM(C11:F11)</f>
        <v>0</v>
      </c>
      <c r="H11" s="224"/>
    </row>
    <row r="12" spans="1:10" ht="23.1" customHeight="1">
      <c r="A12" s="225">
        <v>3</v>
      </c>
      <c r="B12" s="226" t="s">
        <v>14</v>
      </c>
      <c r="C12" s="229">
        <v>52373.54</v>
      </c>
      <c r="D12" s="229">
        <v>0</v>
      </c>
      <c r="E12" s="229">
        <v>0</v>
      </c>
      <c r="F12" s="229">
        <v>0</v>
      </c>
      <c r="G12" s="228">
        <f>SUM(C12:F12)</f>
        <v>52373.54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137176.53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137176.53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15137.95</v>
      </c>
      <c r="D18" s="229">
        <v>0</v>
      </c>
      <c r="E18" s="229">
        <v>0</v>
      </c>
      <c r="F18" s="229">
        <v>0</v>
      </c>
      <c r="G18" s="228">
        <f>SUM(C18:F18)</f>
        <v>15137.95</v>
      </c>
      <c r="H18" s="224"/>
    </row>
    <row r="19" spans="1:10" ht="24" customHeight="1">
      <c r="A19" s="240"/>
      <c r="B19" s="241" t="s">
        <v>23</v>
      </c>
      <c r="C19" s="233">
        <f>SUM(C18)</f>
        <v>15137.95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15137.95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238</v>
      </c>
      <c r="D21" s="229">
        <v>0</v>
      </c>
      <c r="E21" s="229">
        <v>0</v>
      </c>
      <c r="F21" s="229">
        <v>0</v>
      </c>
      <c r="G21" s="228">
        <f>SUM(C21:F21)</f>
        <v>238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1250.5</v>
      </c>
      <c r="D26" s="229">
        <v>2275</v>
      </c>
      <c r="E26" s="229">
        <v>0</v>
      </c>
      <c r="F26" s="229">
        <v>0</v>
      </c>
      <c r="G26" s="228">
        <f t="shared" si="0"/>
        <v>3525.5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1488.5</v>
      </c>
      <c r="D28" s="234">
        <f>SUM(D21:D27)</f>
        <v>2275</v>
      </c>
      <c r="E28" s="234">
        <f>SUM(E21:E27)</f>
        <v>0</v>
      </c>
      <c r="F28" s="234">
        <f>SUM(F21:F27)</f>
        <v>0</v>
      </c>
      <c r="G28" s="234">
        <f t="shared" si="0"/>
        <v>3763.5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425</v>
      </c>
      <c r="D31" s="229">
        <v>0</v>
      </c>
      <c r="E31" s="229">
        <v>0</v>
      </c>
      <c r="F31" s="229">
        <v>0</v>
      </c>
      <c r="G31" s="228">
        <f t="shared" si="1"/>
        <v>425</v>
      </c>
      <c r="H31" s="224"/>
    </row>
    <row r="32" spans="1:10" ht="24" customHeight="1">
      <c r="A32" s="225">
        <v>3</v>
      </c>
      <c r="B32" s="247" t="s">
        <v>38</v>
      </c>
      <c r="C32" s="229">
        <v>200</v>
      </c>
      <c r="D32" s="229">
        <v>0</v>
      </c>
      <c r="E32" s="229">
        <v>0</v>
      </c>
      <c r="F32" s="229">
        <v>0</v>
      </c>
      <c r="G32" s="228">
        <f t="shared" si="1"/>
        <v>200</v>
      </c>
      <c r="H32" s="224"/>
    </row>
    <row r="33" spans="1:10" ht="24" customHeight="1">
      <c r="A33" s="225">
        <v>4</v>
      </c>
      <c r="B33" s="247" t="s">
        <v>39</v>
      </c>
      <c r="C33" s="229">
        <v>1031.19</v>
      </c>
      <c r="D33" s="229">
        <v>0</v>
      </c>
      <c r="E33" s="229">
        <v>0</v>
      </c>
      <c r="F33" s="229">
        <v>0</v>
      </c>
      <c r="G33" s="228">
        <f t="shared" si="1"/>
        <v>1031.19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728.16</v>
      </c>
      <c r="D35" s="229">
        <v>0</v>
      </c>
      <c r="E35" s="229">
        <v>0</v>
      </c>
      <c r="F35" s="229">
        <v>0</v>
      </c>
      <c r="G35" s="228">
        <f t="shared" si="1"/>
        <v>728.16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798.95</v>
      </c>
      <c r="D37" s="229">
        <v>0</v>
      </c>
      <c r="E37" s="229">
        <v>0</v>
      </c>
      <c r="F37" s="229">
        <v>0</v>
      </c>
      <c r="G37" s="228">
        <f>SUM(C37:F37)</f>
        <v>798.95</v>
      </c>
      <c r="H37" s="249"/>
    </row>
    <row r="38" spans="1:10" ht="24" customHeight="1">
      <c r="A38" s="251"/>
      <c r="B38" s="241" t="s">
        <v>44</v>
      </c>
      <c r="C38" s="234">
        <f>SUM(C30:C37)</f>
        <v>3183.3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3183.3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156986.28</v>
      </c>
      <c r="D40" s="257">
        <f>SUM(D14+D17+D19+D28+D38)</f>
        <v>2275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159261.28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156986.28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6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6"/>
  <sheetViews>
    <sheetView showGridLines="0" workbookViewId="0">
      <selection activeCell="A6" sqref="A6"/>
    </sheetView>
  </sheetViews>
  <sheetFormatPr defaultColWidth="8.6640625" defaultRowHeight="15.75"/>
  <cols>
    <col min="1" max="1" width="38.6640625" style="1" customWidth="1"/>
    <col min="2" max="2" width="13" style="1" customWidth="1"/>
    <col min="3" max="3" width="13.6640625" style="1" customWidth="1"/>
    <col min="4" max="4" width="10.109375" style="1" customWidth="1"/>
    <col min="5" max="5" width="3.5546875" style="1" customWidth="1"/>
    <col min="6" max="255" width="8.6640625" style="1"/>
    <col min="256" max="256" width="29.5546875" style="1" bestFit="1" customWidth="1"/>
    <col min="257" max="257" width="13.5546875" style="1" customWidth="1"/>
    <col min="258" max="258" width="13.5546875" style="1" bestFit="1" customWidth="1"/>
    <col min="259" max="259" width="11" style="1" customWidth="1"/>
    <col min="260" max="511" width="8.6640625" style="1"/>
    <col min="512" max="512" width="29.5546875" style="1" bestFit="1" customWidth="1"/>
    <col min="513" max="513" width="13.5546875" style="1" customWidth="1"/>
    <col min="514" max="514" width="13.5546875" style="1" bestFit="1" customWidth="1"/>
    <col min="515" max="515" width="11" style="1" customWidth="1"/>
    <col min="516" max="767" width="8.6640625" style="1"/>
    <col min="768" max="768" width="29.5546875" style="1" bestFit="1" customWidth="1"/>
    <col min="769" max="769" width="13.5546875" style="1" customWidth="1"/>
    <col min="770" max="770" width="13.5546875" style="1" bestFit="1" customWidth="1"/>
    <col min="771" max="771" width="11" style="1" customWidth="1"/>
    <col min="772" max="1023" width="8.6640625" style="1"/>
    <col min="1024" max="1024" width="29.5546875" style="1" bestFit="1" customWidth="1"/>
    <col min="1025" max="1025" width="13.5546875" style="1" customWidth="1"/>
    <col min="1026" max="1026" width="13.5546875" style="1" bestFit="1" customWidth="1"/>
    <col min="1027" max="1027" width="11" style="1" customWidth="1"/>
    <col min="1028" max="1279" width="8.6640625" style="1"/>
    <col min="1280" max="1280" width="29.5546875" style="1" bestFit="1" customWidth="1"/>
    <col min="1281" max="1281" width="13.5546875" style="1" customWidth="1"/>
    <col min="1282" max="1282" width="13.5546875" style="1" bestFit="1" customWidth="1"/>
    <col min="1283" max="1283" width="11" style="1" customWidth="1"/>
    <col min="1284" max="1535" width="8.6640625" style="1"/>
    <col min="1536" max="1536" width="29.5546875" style="1" bestFit="1" customWidth="1"/>
    <col min="1537" max="1537" width="13.5546875" style="1" customWidth="1"/>
    <col min="1538" max="1538" width="13.5546875" style="1" bestFit="1" customWidth="1"/>
    <col min="1539" max="1539" width="11" style="1" customWidth="1"/>
    <col min="1540" max="1791" width="8.6640625" style="1"/>
    <col min="1792" max="1792" width="29.5546875" style="1" bestFit="1" customWidth="1"/>
    <col min="1793" max="1793" width="13.5546875" style="1" customWidth="1"/>
    <col min="1794" max="1794" width="13.5546875" style="1" bestFit="1" customWidth="1"/>
    <col min="1795" max="1795" width="11" style="1" customWidth="1"/>
    <col min="1796" max="2047" width="8.6640625" style="1"/>
    <col min="2048" max="2048" width="29.5546875" style="1" bestFit="1" customWidth="1"/>
    <col min="2049" max="2049" width="13.5546875" style="1" customWidth="1"/>
    <col min="2050" max="2050" width="13.5546875" style="1" bestFit="1" customWidth="1"/>
    <col min="2051" max="2051" width="11" style="1" customWidth="1"/>
    <col min="2052" max="2303" width="8.6640625" style="1"/>
    <col min="2304" max="2304" width="29.5546875" style="1" bestFit="1" customWidth="1"/>
    <col min="2305" max="2305" width="13.5546875" style="1" customWidth="1"/>
    <col min="2306" max="2306" width="13.5546875" style="1" bestFit="1" customWidth="1"/>
    <col min="2307" max="2307" width="11" style="1" customWidth="1"/>
    <col min="2308" max="2559" width="8.6640625" style="1"/>
    <col min="2560" max="2560" width="29.5546875" style="1" bestFit="1" customWidth="1"/>
    <col min="2561" max="2561" width="13.5546875" style="1" customWidth="1"/>
    <col min="2562" max="2562" width="13.5546875" style="1" bestFit="1" customWidth="1"/>
    <col min="2563" max="2563" width="11" style="1" customWidth="1"/>
    <col min="2564" max="2815" width="8.6640625" style="1"/>
    <col min="2816" max="2816" width="29.5546875" style="1" bestFit="1" customWidth="1"/>
    <col min="2817" max="2817" width="13.5546875" style="1" customWidth="1"/>
    <col min="2818" max="2818" width="13.5546875" style="1" bestFit="1" customWidth="1"/>
    <col min="2819" max="2819" width="11" style="1" customWidth="1"/>
    <col min="2820" max="3071" width="8.6640625" style="1"/>
    <col min="3072" max="3072" width="29.5546875" style="1" bestFit="1" customWidth="1"/>
    <col min="3073" max="3073" width="13.5546875" style="1" customWidth="1"/>
    <col min="3074" max="3074" width="13.5546875" style="1" bestFit="1" customWidth="1"/>
    <col min="3075" max="3075" width="11" style="1" customWidth="1"/>
    <col min="3076" max="3327" width="8.6640625" style="1"/>
    <col min="3328" max="3328" width="29.5546875" style="1" bestFit="1" customWidth="1"/>
    <col min="3329" max="3329" width="13.5546875" style="1" customWidth="1"/>
    <col min="3330" max="3330" width="13.5546875" style="1" bestFit="1" customWidth="1"/>
    <col min="3331" max="3331" width="11" style="1" customWidth="1"/>
    <col min="3332" max="3583" width="8.6640625" style="1"/>
    <col min="3584" max="3584" width="29.5546875" style="1" bestFit="1" customWidth="1"/>
    <col min="3585" max="3585" width="13.5546875" style="1" customWidth="1"/>
    <col min="3586" max="3586" width="13.5546875" style="1" bestFit="1" customWidth="1"/>
    <col min="3587" max="3587" width="11" style="1" customWidth="1"/>
    <col min="3588" max="3839" width="8.6640625" style="1"/>
    <col min="3840" max="3840" width="29.5546875" style="1" bestFit="1" customWidth="1"/>
    <col min="3841" max="3841" width="13.5546875" style="1" customWidth="1"/>
    <col min="3842" max="3842" width="13.5546875" style="1" bestFit="1" customWidth="1"/>
    <col min="3843" max="3843" width="11" style="1" customWidth="1"/>
    <col min="3844" max="4095" width="8.6640625" style="1"/>
    <col min="4096" max="4096" width="29.5546875" style="1" bestFit="1" customWidth="1"/>
    <col min="4097" max="4097" width="13.5546875" style="1" customWidth="1"/>
    <col min="4098" max="4098" width="13.5546875" style="1" bestFit="1" customWidth="1"/>
    <col min="4099" max="4099" width="11" style="1" customWidth="1"/>
    <col min="4100" max="4351" width="8.6640625" style="1"/>
    <col min="4352" max="4352" width="29.5546875" style="1" bestFit="1" customWidth="1"/>
    <col min="4353" max="4353" width="13.5546875" style="1" customWidth="1"/>
    <col min="4354" max="4354" width="13.5546875" style="1" bestFit="1" customWidth="1"/>
    <col min="4355" max="4355" width="11" style="1" customWidth="1"/>
    <col min="4356" max="4607" width="8.6640625" style="1"/>
    <col min="4608" max="4608" width="29.5546875" style="1" bestFit="1" customWidth="1"/>
    <col min="4609" max="4609" width="13.5546875" style="1" customWidth="1"/>
    <col min="4610" max="4610" width="13.5546875" style="1" bestFit="1" customWidth="1"/>
    <col min="4611" max="4611" width="11" style="1" customWidth="1"/>
    <col min="4612" max="4863" width="8.6640625" style="1"/>
    <col min="4864" max="4864" width="29.5546875" style="1" bestFit="1" customWidth="1"/>
    <col min="4865" max="4865" width="13.5546875" style="1" customWidth="1"/>
    <col min="4866" max="4866" width="13.5546875" style="1" bestFit="1" customWidth="1"/>
    <col min="4867" max="4867" width="11" style="1" customWidth="1"/>
    <col min="4868" max="5119" width="8.6640625" style="1"/>
    <col min="5120" max="5120" width="29.5546875" style="1" bestFit="1" customWidth="1"/>
    <col min="5121" max="5121" width="13.5546875" style="1" customWidth="1"/>
    <col min="5122" max="5122" width="13.5546875" style="1" bestFit="1" customWidth="1"/>
    <col min="5123" max="5123" width="11" style="1" customWidth="1"/>
    <col min="5124" max="5375" width="8.6640625" style="1"/>
    <col min="5376" max="5376" width="29.5546875" style="1" bestFit="1" customWidth="1"/>
    <col min="5377" max="5377" width="13.5546875" style="1" customWidth="1"/>
    <col min="5378" max="5378" width="13.5546875" style="1" bestFit="1" customWidth="1"/>
    <col min="5379" max="5379" width="11" style="1" customWidth="1"/>
    <col min="5380" max="5631" width="8.6640625" style="1"/>
    <col min="5632" max="5632" width="29.5546875" style="1" bestFit="1" customWidth="1"/>
    <col min="5633" max="5633" width="13.5546875" style="1" customWidth="1"/>
    <col min="5634" max="5634" width="13.5546875" style="1" bestFit="1" customWidth="1"/>
    <col min="5635" max="5635" width="11" style="1" customWidth="1"/>
    <col min="5636" max="5887" width="8.6640625" style="1"/>
    <col min="5888" max="5888" width="29.5546875" style="1" bestFit="1" customWidth="1"/>
    <col min="5889" max="5889" width="13.5546875" style="1" customWidth="1"/>
    <col min="5890" max="5890" width="13.5546875" style="1" bestFit="1" customWidth="1"/>
    <col min="5891" max="5891" width="11" style="1" customWidth="1"/>
    <col min="5892" max="6143" width="8.6640625" style="1"/>
    <col min="6144" max="6144" width="29.5546875" style="1" bestFit="1" customWidth="1"/>
    <col min="6145" max="6145" width="13.5546875" style="1" customWidth="1"/>
    <col min="6146" max="6146" width="13.5546875" style="1" bestFit="1" customWidth="1"/>
    <col min="6147" max="6147" width="11" style="1" customWidth="1"/>
    <col min="6148" max="6399" width="8.6640625" style="1"/>
    <col min="6400" max="6400" width="29.5546875" style="1" bestFit="1" customWidth="1"/>
    <col min="6401" max="6401" width="13.5546875" style="1" customWidth="1"/>
    <col min="6402" max="6402" width="13.5546875" style="1" bestFit="1" customWidth="1"/>
    <col min="6403" max="6403" width="11" style="1" customWidth="1"/>
    <col min="6404" max="6655" width="8.6640625" style="1"/>
    <col min="6656" max="6656" width="29.5546875" style="1" bestFit="1" customWidth="1"/>
    <col min="6657" max="6657" width="13.5546875" style="1" customWidth="1"/>
    <col min="6658" max="6658" width="13.5546875" style="1" bestFit="1" customWidth="1"/>
    <col min="6659" max="6659" width="11" style="1" customWidth="1"/>
    <col min="6660" max="6911" width="8.6640625" style="1"/>
    <col min="6912" max="6912" width="29.5546875" style="1" bestFit="1" customWidth="1"/>
    <col min="6913" max="6913" width="13.5546875" style="1" customWidth="1"/>
    <col min="6914" max="6914" width="13.5546875" style="1" bestFit="1" customWidth="1"/>
    <col min="6915" max="6915" width="11" style="1" customWidth="1"/>
    <col min="6916" max="7167" width="8.6640625" style="1"/>
    <col min="7168" max="7168" width="29.5546875" style="1" bestFit="1" customWidth="1"/>
    <col min="7169" max="7169" width="13.5546875" style="1" customWidth="1"/>
    <col min="7170" max="7170" width="13.5546875" style="1" bestFit="1" customWidth="1"/>
    <col min="7171" max="7171" width="11" style="1" customWidth="1"/>
    <col min="7172" max="7423" width="8.6640625" style="1"/>
    <col min="7424" max="7424" width="29.5546875" style="1" bestFit="1" customWidth="1"/>
    <col min="7425" max="7425" width="13.5546875" style="1" customWidth="1"/>
    <col min="7426" max="7426" width="13.5546875" style="1" bestFit="1" customWidth="1"/>
    <col min="7427" max="7427" width="11" style="1" customWidth="1"/>
    <col min="7428" max="7679" width="8.6640625" style="1"/>
    <col min="7680" max="7680" width="29.5546875" style="1" bestFit="1" customWidth="1"/>
    <col min="7681" max="7681" width="13.5546875" style="1" customWidth="1"/>
    <col min="7682" max="7682" width="13.5546875" style="1" bestFit="1" customWidth="1"/>
    <col min="7683" max="7683" width="11" style="1" customWidth="1"/>
    <col min="7684" max="7935" width="8.6640625" style="1"/>
    <col min="7936" max="7936" width="29.5546875" style="1" bestFit="1" customWidth="1"/>
    <col min="7937" max="7937" width="13.5546875" style="1" customWidth="1"/>
    <col min="7938" max="7938" width="13.5546875" style="1" bestFit="1" customWidth="1"/>
    <col min="7939" max="7939" width="11" style="1" customWidth="1"/>
    <col min="7940" max="8191" width="8.6640625" style="1"/>
    <col min="8192" max="8192" width="29.5546875" style="1" bestFit="1" customWidth="1"/>
    <col min="8193" max="8193" width="13.5546875" style="1" customWidth="1"/>
    <col min="8194" max="8194" width="13.5546875" style="1" bestFit="1" customWidth="1"/>
    <col min="8195" max="8195" width="11" style="1" customWidth="1"/>
    <col min="8196" max="8447" width="8.6640625" style="1"/>
    <col min="8448" max="8448" width="29.5546875" style="1" bestFit="1" customWidth="1"/>
    <col min="8449" max="8449" width="13.5546875" style="1" customWidth="1"/>
    <col min="8450" max="8450" width="13.5546875" style="1" bestFit="1" customWidth="1"/>
    <col min="8451" max="8451" width="11" style="1" customWidth="1"/>
    <col min="8452" max="8703" width="8.6640625" style="1"/>
    <col min="8704" max="8704" width="29.5546875" style="1" bestFit="1" customWidth="1"/>
    <col min="8705" max="8705" width="13.5546875" style="1" customWidth="1"/>
    <col min="8706" max="8706" width="13.5546875" style="1" bestFit="1" customWidth="1"/>
    <col min="8707" max="8707" width="11" style="1" customWidth="1"/>
    <col min="8708" max="8959" width="8.6640625" style="1"/>
    <col min="8960" max="8960" width="29.5546875" style="1" bestFit="1" customWidth="1"/>
    <col min="8961" max="8961" width="13.5546875" style="1" customWidth="1"/>
    <col min="8962" max="8962" width="13.5546875" style="1" bestFit="1" customWidth="1"/>
    <col min="8963" max="8963" width="11" style="1" customWidth="1"/>
    <col min="8964" max="9215" width="8.6640625" style="1"/>
    <col min="9216" max="9216" width="29.5546875" style="1" bestFit="1" customWidth="1"/>
    <col min="9217" max="9217" width="13.5546875" style="1" customWidth="1"/>
    <col min="9218" max="9218" width="13.5546875" style="1" bestFit="1" customWidth="1"/>
    <col min="9219" max="9219" width="11" style="1" customWidth="1"/>
    <col min="9220" max="9471" width="8.6640625" style="1"/>
    <col min="9472" max="9472" width="29.5546875" style="1" bestFit="1" customWidth="1"/>
    <col min="9473" max="9473" width="13.5546875" style="1" customWidth="1"/>
    <col min="9474" max="9474" width="13.5546875" style="1" bestFit="1" customWidth="1"/>
    <col min="9475" max="9475" width="11" style="1" customWidth="1"/>
    <col min="9476" max="9727" width="8.6640625" style="1"/>
    <col min="9728" max="9728" width="29.5546875" style="1" bestFit="1" customWidth="1"/>
    <col min="9729" max="9729" width="13.5546875" style="1" customWidth="1"/>
    <col min="9730" max="9730" width="13.5546875" style="1" bestFit="1" customWidth="1"/>
    <col min="9731" max="9731" width="11" style="1" customWidth="1"/>
    <col min="9732" max="9983" width="8.6640625" style="1"/>
    <col min="9984" max="9984" width="29.5546875" style="1" bestFit="1" customWidth="1"/>
    <col min="9985" max="9985" width="13.5546875" style="1" customWidth="1"/>
    <col min="9986" max="9986" width="13.5546875" style="1" bestFit="1" customWidth="1"/>
    <col min="9987" max="9987" width="11" style="1" customWidth="1"/>
    <col min="9988" max="10239" width="8.6640625" style="1"/>
    <col min="10240" max="10240" width="29.5546875" style="1" bestFit="1" customWidth="1"/>
    <col min="10241" max="10241" width="13.5546875" style="1" customWidth="1"/>
    <col min="10242" max="10242" width="13.5546875" style="1" bestFit="1" customWidth="1"/>
    <col min="10243" max="10243" width="11" style="1" customWidth="1"/>
    <col min="10244" max="10495" width="8.6640625" style="1"/>
    <col min="10496" max="10496" width="29.5546875" style="1" bestFit="1" customWidth="1"/>
    <col min="10497" max="10497" width="13.5546875" style="1" customWidth="1"/>
    <col min="10498" max="10498" width="13.5546875" style="1" bestFit="1" customWidth="1"/>
    <col min="10499" max="10499" width="11" style="1" customWidth="1"/>
    <col min="10500" max="10751" width="8.6640625" style="1"/>
    <col min="10752" max="10752" width="29.5546875" style="1" bestFit="1" customWidth="1"/>
    <col min="10753" max="10753" width="13.5546875" style="1" customWidth="1"/>
    <col min="10754" max="10754" width="13.5546875" style="1" bestFit="1" customWidth="1"/>
    <col min="10755" max="10755" width="11" style="1" customWidth="1"/>
    <col min="10756" max="11007" width="8.6640625" style="1"/>
    <col min="11008" max="11008" width="29.5546875" style="1" bestFit="1" customWidth="1"/>
    <col min="11009" max="11009" width="13.5546875" style="1" customWidth="1"/>
    <col min="11010" max="11010" width="13.5546875" style="1" bestFit="1" customWidth="1"/>
    <col min="11011" max="11011" width="11" style="1" customWidth="1"/>
    <col min="11012" max="11263" width="8.6640625" style="1"/>
    <col min="11264" max="11264" width="29.5546875" style="1" bestFit="1" customWidth="1"/>
    <col min="11265" max="11265" width="13.5546875" style="1" customWidth="1"/>
    <col min="11266" max="11266" width="13.5546875" style="1" bestFit="1" customWidth="1"/>
    <col min="11267" max="11267" width="11" style="1" customWidth="1"/>
    <col min="11268" max="11519" width="8.6640625" style="1"/>
    <col min="11520" max="11520" width="29.5546875" style="1" bestFit="1" customWidth="1"/>
    <col min="11521" max="11521" width="13.5546875" style="1" customWidth="1"/>
    <col min="11522" max="11522" width="13.5546875" style="1" bestFit="1" customWidth="1"/>
    <col min="11523" max="11523" width="11" style="1" customWidth="1"/>
    <col min="11524" max="11775" width="8.6640625" style="1"/>
    <col min="11776" max="11776" width="29.5546875" style="1" bestFit="1" customWidth="1"/>
    <col min="11777" max="11777" width="13.5546875" style="1" customWidth="1"/>
    <col min="11778" max="11778" width="13.5546875" style="1" bestFit="1" customWidth="1"/>
    <col min="11779" max="11779" width="11" style="1" customWidth="1"/>
    <col min="11780" max="12031" width="8.6640625" style="1"/>
    <col min="12032" max="12032" width="29.5546875" style="1" bestFit="1" customWidth="1"/>
    <col min="12033" max="12033" width="13.5546875" style="1" customWidth="1"/>
    <col min="12034" max="12034" width="13.5546875" style="1" bestFit="1" customWidth="1"/>
    <col min="12035" max="12035" width="11" style="1" customWidth="1"/>
    <col min="12036" max="12287" width="8.6640625" style="1"/>
    <col min="12288" max="12288" width="29.5546875" style="1" bestFit="1" customWidth="1"/>
    <col min="12289" max="12289" width="13.5546875" style="1" customWidth="1"/>
    <col min="12290" max="12290" width="13.5546875" style="1" bestFit="1" customWidth="1"/>
    <col min="12291" max="12291" width="11" style="1" customWidth="1"/>
    <col min="12292" max="12543" width="8.6640625" style="1"/>
    <col min="12544" max="12544" width="29.5546875" style="1" bestFit="1" customWidth="1"/>
    <col min="12545" max="12545" width="13.5546875" style="1" customWidth="1"/>
    <col min="12546" max="12546" width="13.5546875" style="1" bestFit="1" customWidth="1"/>
    <col min="12547" max="12547" width="11" style="1" customWidth="1"/>
    <col min="12548" max="12799" width="8.6640625" style="1"/>
    <col min="12800" max="12800" width="29.5546875" style="1" bestFit="1" customWidth="1"/>
    <col min="12801" max="12801" width="13.5546875" style="1" customWidth="1"/>
    <col min="12802" max="12802" width="13.5546875" style="1" bestFit="1" customWidth="1"/>
    <col min="12803" max="12803" width="11" style="1" customWidth="1"/>
    <col min="12804" max="13055" width="8.6640625" style="1"/>
    <col min="13056" max="13056" width="29.5546875" style="1" bestFit="1" customWidth="1"/>
    <col min="13057" max="13057" width="13.5546875" style="1" customWidth="1"/>
    <col min="13058" max="13058" width="13.5546875" style="1" bestFit="1" customWidth="1"/>
    <col min="13059" max="13059" width="11" style="1" customWidth="1"/>
    <col min="13060" max="13311" width="8.6640625" style="1"/>
    <col min="13312" max="13312" width="29.5546875" style="1" bestFit="1" customWidth="1"/>
    <col min="13313" max="13313" width="13.5546875" style="1" customWidth="1"/>
    <col min="13314" max="13314" width="13.5546875" style="1" bestFit="1" customWidth="1"/>
    <col min="13315" max="13315" width="11" style="1" customWidth="1"/>
    <col min="13316" max="13567" width="8.6640625" style="1"/>
    <col min="13568" max="13568" width="29.5546875" style="1" bestFit="1" customWidth="1"/>
    <col min="13569" max="13569" width="13.5546875" style="1" customWidth="1"/>
    <col min="13570" max="13570" width="13.5546875" style="1" bestFit="1" customWidth="1"/>
    <col min="13571" max="13571" width="11" style="1" customWidth="1"/>
    <col min="13572" max="13823" width="8.6640625" style="1"/>
    <col min="13824" max="13824" width="29.5546875" style="1" bestFit="1" customWidth="1"/>
    <col min="13825" max="13825" width="13.5546875" style="1" customWidth="1"/>
    <col min="13826" max="13826" width="13.5546875" style="1" bestFit="1" customWidth="1"/>
    <col min="13827" max="13827" width="11" style="1" customWidth="1"/>
    <col min="13828" max="14079" width="8.6640625" style="1"/>
    <col min="14080" max="14080" width="29.5546875" style="1" bestFit="1" customWidth="1"/>
    <col min="14081" max="14081" width="13.5546875" style="1" customWidth="1"/>
    <col min="14082" max="14082" width="13.5546875" style="1" bestFit="1" customWidth="1"/>
    <col min="14083" max="14083" width="11" style="1" customWidth="1"/>
    <col min="14084" max="14335" width="8.6640625" style="1"/>
    <col min="14336" max="14336" width="29.5546875" style="1" bestFit="1" customWidth="1"/>
    <col min="14337" max="14337" width="13.5546875" style="1" customWidth="1"/>
    <col min="14338" max="14338" width="13.5546875" style="1" bestFit="1" customWidth="1"/>
    <col min="14339" max="14339" width="11" style="1" customWidth="1"/>
    <col min="14340" max="14591" width="8.6640625" style="1"/>
    <col min="14592" max="14592" width="29.5546875" style="1" bestFit="1" customWidth="1"/>
    <col min="14593" max="14593" width="13.5546875" style="1" customWidth="1"/>
    <col min="14594" max="14594" width="13.5546875" style="1" bestFit="1" customWidth="1"/>
    <col min="14595" max="14595" width="11" style="1" customWidth="1"/>
    <col min="14596" max="14847" width="8.6640625" style="1"/>
    <col min="14848" max="14848" width="29.5546875" style="1" bestFit="1" customWidth="1"/>
    <col min="14849" max="14849" width="13.5546875" style="1" customWidth="1"/>
    <col min="14850" max="14850" width="13.5546875" style="1" bestFit="1" customWidth="1"/>
    <col min="14851" max="14851" width="11" style="1" customWidth="1"/>
    <col min="14852" max="15103" width="8.6640625" style="1"/>
    <col min="15104" max="15104" width="29.5546875" style="1" bestFit="1" customWidth="1"/>
    <col min="15105" max="15105" width="13.5546875" style="1" customWidth="1"/>
    <col min="15106" max="15106" width="13.5546875" style="1" bestFit="1" customWidth="1"/>
    <col min="15107" max="15107" width="11" style="1" customWidth="1"/>
    <col min="15108" max="15359" width="8.6640625" style="1"/>
    <col min="15360" max="15360" width="29.5546875" style="1" bestFit="1" customWidth="1"/>
    <col min="15361" max="15361" width="13.5546875" style="1" customWidth="1"/>
    <col min="15362" max="15362" width="13.5546875" style="1" bestFit="1" customWidth="1"/>
    <col min="15363" max="15363" width="11" style="1" customWidth="1"/>
    <col min="15364" max="15615" width="8.6640625" style="1"/>
    <col min="15616" max="15616" width="29.5546875" style="1" bestFit="1" customWidth="1"/>
    <col min="15617" max="15617" width="13.5546875" style="1" customWidth="1"/>
    <col min="15618" max="15618" width="13.5546875" style="1" bestFit="1" customWidth="1"/>
    <col min="15619" max="15619" width="11" style="1" customWidth="1"/>
    <col min="15620" max="15871" width="8.6640625" style="1"/>
    <col min="15872" max="15872" width="29.5546875" style="1" bestFit="1" customWidth="1"/>
    <col min="15873" max="15873" width="13.5546875" style="1" customWidth="1"/>
    <col min="15874" max="15874" width="13.5546875" style="1" bestFit="1" customWidth="1"/>
    <col min="15875" max="15875" width="11" style="1" customWidth="1"/>
    <col min="15876" max="16127" width="8.6640625" style="1"/>
    <col min="16128" max="16128" width="29.5546875" style="1" bestFit="1" customWidth="1"/>
    <col min="16129" max="16129" width="13.5546875" style="1" customWidth="1"/>
    <col min="16130" max="16130" width="13.5546875" style="1" bestFit="1" customWidth="1"/>
    <col min="16131" max="16131" width="11" style="1" customWidth="1"/>
    <col min="16132" max="16383" width="8.6640625" style="1"/>
    <col min="16384" max="16384" width="8.88671875" style="1" customWidth="1"/>
  </cols>
  <sheetData>
    <row r="1" spans="1:7">
      <c r="A1" s="445" t="s">
        <v>80</v>
      </c>
      <c r="B1" s="445"/>
      <c r="C1" s="445"/>
      <c r="D1" s="445"/>
    </row>
    <row r="2" spans="1:7">
      <c r="A2" s="444" t="s">
        <v>81</v>
      </c>
      <c r="B2" s="444"/>
      <c r="C2" s="444"/>
      <c r="D2" s="444"/>
    </row>
    <row r="3" spans="1:7">
      <c r="A3" s="444" t="s">
        <v>82</v>
      </c>
      <c r="B3" s="444"/>
      <c r="C3" s="444"/>
      <c r="D3" s="444"/>
    </row>
    <row r="4" spans="1:7">
      <c r="A4" s="444" t="s">
        <v>83</v>
      </c>
      <c r="B4" s="444"/>
      <c r="C4" s="444"/>
      <c r="D4" s="444"/>
    </row>
    <row r="5" spans="1:7">
      <c r="A5" s="354"/>
      <c r="B5" s="354"/>
      <c r="C5" s="354"/>
      <c r="D5" s="354"/>
    </row>
    <row r="6" spans="1:7" ht="16.5" thickBot="1">
      <c r="A6" s="26" t="s">
        <v>84</v>
      </c>
      <c r="B6" s="7"/>
      <c r="C6" s="7"/>
      <c r="D6" s="7"/>
      <c r="E6" s="7"/>
      <c r="F6" s="7"/>
      <c r="G6" s="7"/>
    </row>
    <row r="7" spans="1:7" ht="82.35" customHeight="1" thickBot="1">
      <c r="A7" s="2" t="s">
        <v>85</v>
      </c>
      <c r="B7" s="3" t="s">
        <v>86</v>
      </c>
      <c r="C7" s="3" t="s">
        <v>87</v>
      </c>
      <c r="D7" s="3" t="s">
        <v>88</v>
      </c>
    </row>
    <row r="8" spans="1:7">
      <c r="A8" s="4" t="s">
        <v>89</v>
      </c>
      <c r="B8" s="20">
        <f>'Eastern Florida'!$C$40</f>
        <v>391938.54</v>
      </c>
      <c r="C8" s="20">
        <f>'Eastern Florida'!$G$46</f>
        <v>391938.54</v>
      </c>
      <c r="D8" s="22">
        <f t="shared" ref="D8:D35" si="0">B8-C8</f>
        <v>0</v>
      </c>
    </row>
    <row r="9" spans="1:7">
      <c r="A9" s="8" t="s">
        <v>90</v>
      </c>
      <c r="B9" s="14">
        <f>Broward!$C$40</f>
        <v>470633</v>
      </c>
      <c r="C9" s="14">
        <f>Broward!$G$46</f>
        <v>470633</v>
      </c>
      <c r="D9" s="23">
        <f>B9-C9</f>
        <v>0</v>
      </c>
      <c r="E9" s="17"/>
      <c r="G9" s="7"/>
    </row>
    <row r="10" spans="1:7">
      <c r="A10" s="5" t="s">
        <v>91</v>
      </c>
      <c r="B10" s="14">
        <f>'Central Florida'!$C$40</f>
        <v>147251.78</v>
      </c>
      <c r="C10" s="14">
        <f>'Central Florida'!$G$46</f>
        <v>147251.78</v>
      </c>
      <c r="D10" s="24">
        <f t="shared" si="0"/>
        <v>0</v>
      </c>
    </row>
    <row r="11" spans="1:7">
      <c r="A11" s="5" t="s">
        <v>92</v>
      </c>
      <c r="B11" s="14">
        <f>Chipola!$C$40</f>
        <v>15047.259999999998</v>
      </c>
      <c r="C11" s="14">
        <f>Chipola!$G$46</f>
        <v>15047.26</v>
      </c>
      <c r="D11" s="24">
        <f t="shared" si="0"/>
        <v>0</v>
      </c>
    </row>
    <row r="12" spans="1:7">
      <c r="A12" s="5" t="s">
        <v>93</v>
      </c>
      <c r="B12" s="14">
        <f>Daytona!$C$40</f>
        <v>438479</v>
      </c>
      <c r="C12" s="14">
        <f>Daytona!$G$46</f>
        <v>438479</v>
      </c>
      <c r="D12" s="24">
        <f t="shared" si="0"/>
        <v>0</v>
      </c>
    </row>
    <row r="13" spans="1:7">
      <c r="A13" s="5" t="s">
        <v>94</v>
      </c>
      <c r="B13" s="14">
        <f>'Florida SouthWestern'!$C$40</f>
        <v>307788</v>
      </c>
      <c r="C13" s="14">
        <f>'Florida SouthWestern'!$G$46</f>
        <v>307788</v>
      </c>
      <c r="D13" s="24">
        <f t="shared" si="0"/>
        <v>0</v>
      </c>
      <c r="F13" s="6"/>
    </row>
    <row r="14" spans="1:7">
      <c r="A14" s="5" t="s">
        <v>95</v>
      </c>
      <c r="B14" s="14">
        <f>'Florida State College'!$C$40</f>
        <v>845253.76000000013</v>
      </c>
      <c r="C14" s="14">
        <f>'Florida State College'!$G$46</f>
        <v>845253.76</v>
      </c>
      <c r="D14" s="24">
        <f t="shared" si="0"/>
        <v>0</v>
      </c>
    </row>
    <row r="15" spans="1:7">
      <c r="A15" s="5" t="s">
        <v>96</v>
      </c>
      <c r="B15" s="14">
        <f>'Florida Keys'!$C$40</f>
        <v>124901.53</v>
      </c>
      <c r="C15" s="14">
        <f>'Florida Keys'!$G$46</f>
        <v>124901.53</v>
      </c>
      <c r="D15" s="24">
        <f t="shared" si="0"/>
        <v>0</v>
      </c>
    </row>
    <row r="16" spans="1:7">
      <c r="A16" s="5" t="s">
        <v>97</v>
      </c>
      <c r="B16" s="14">
        <f>'Gulf Coast'!$C$40</f>
        <v>258867.51000000004</v>
      </c>
      <c r="C16" s="14">
        <f>'Gulf Coast'!$G$46</f>
        <v>258867.51</v>
      </c>
      <c r="D16" s="24">
        <f t="shared" si="0"/>
        <v>0</v>
      </c>
      <c r="E16" s="7"/>
    </row>
    <row r="17" spans="1:8">
      <c r="A17" s="5" t="s">
        <v>98</v>
      </c>
      <c r="B17" s="14">
        <f>Hillsborough!$C$40</f>
        <v>870758</v>
      </c>
      <c r="C17" s="14">
        <f>Hillsborough!$G$46</f>
        <v>870758</v>
      </c>
      <c r="D17" s="24">
        <f t="shared" si="0"/>
        <v>0</v>
      </c>
    </row>
    <row r="18" spans="1:8">
      <c r="A18" s="8" t="s">
        <v>99</v>
      </c>
      <c r="B18" s="14">
        <f>'Indian River'!$C$40</f>
        <v>582412.38</v>
      </c>
      <c r="C18" s="14">
        <f>'Indian River'!$G$46</f>
        <v>582412.38</v>
      </c>
      <c r="D18" s="24">
        <f t="shared" si="0"/>
        <v>0</v>
      </c>
    </row>
    <row r="19" spans="1:8">
      <c r="A19" s="8" t="s">
        <v>100</v>
      </c>
      <c r="B19" s="14">
        <f>'Florida Gateway'!$C$40</f>
        <v>156986.28</v>
      </c>
      <c r="C19" s="14">
        <f>'Florida Gateway'!$G$46</f>
        <v>156986.28</v>
      </c>
      <c r="D19" s="24">
        <f t="shared" si="0"/>
        <v>0</v>
      </c>
      <c r="E19" s="7"/>
    </row>
    <row r="20" spans="1:8">
      <c r="A20" s="5" t="s">
        <v>101</v>
      </c>
      <c r="B20" s="14">
        <f>'Lake-Sumter'!$C$40</f>
        <v>153806</v>
      </c>
      <c r="C20" s="14">
        <f>'Lake-Sumter'!$G$46</f>
        <v>153806</v>
      </c>
      <c r="D20" s="24">
        <f t="shared" si="0"/>
        <v>0</v>
      </c>
    </row>
    <row r="21" spans="1:8">
      <c r="A21" s="8" t="s">
        <v>102</v>
      </c>
      <c r="B21" s="14">
        <f>'SCF, Manatee'!$C$40</f>
        <v>286057.55999999988</v>
      </c>
      <c r="C21" s="14">
        <f>'SCF, Manatee'!$G$46</f>
        <v>286057.56</v>
      </c>
      <c r="D21" s="24">
        <f t="shared" si="0"/>
        <v>0</v>
      </c>
      <c r="E21" s="17"/>
      <c r="F21" s="17"/>
      <c r="G21" s="17"/>
      <c r="H21" s="7"/>
    </row>
    <row r="22" spans="1:8">
      <c r="A22" s="8" t="s">
        <v>103</v>
      </c>
      <c r="B22" s="14">
        <f>Miami!$C$40</f>
        <v>2421701</v>
      </c>
      <c r="C22" s="14">
        <f>Miami!$G$46</f>
        <v>2421701</v>
      </c>
      <c r="D22" s="24">
        <f t="shared" si="0"/>
        <v>0</v>
      </c>
      <c r="E22" s="9"/>
    </row>
    <row r="23" spans="1:8">
      <c r="A23" s="5" t="s">
        <v>104</v>
      </c>
      <c r="B23" s="14">
        <f>'North Florida '!C40</f>
        <v>69001</v>
      </c>
      <c r="C23" s="14">
        <f>'North Florida '!$G$46</f>
        <v>69001</v>
      </c>
      <c r="D23" s="24">
        <f t="shared" si="0"/>
        <v>0</v>
      </c>
    </row>
    <row r="24" spans="1:8">
      <c r="A24" s="5" t="s">
        <v>105</v>
      </c>
      <c r="B24" s="14">
        <f>'Northwest Florida'!$C$40</f>
        <v>129867</v>
      </c>
      <c r="C24" s="14">
        <f>'Northwest Florida'!$G$46</f>
        <v>129867</v>
      </c>
      <c r="D24" s="24">
        <f t="shared" si="0"/>
        <v>0</v>
      </c>
    </row>
    <row r="25" spans="1:8">
      <c r="A25" s="8" t="s">
        <v>106</v>
      </c>
      <c r="B25" s="14">
        <f>'Palm Beach'!$C$40</f>
        <v>915316.50000000012</v>
      </c>
      <c r="C25" s="14">
        <f>'Palm Beach'!$G$46</f>
        <v>915316.5</v>
      </c>
      <c r="D25" s="24">
        <f t="shared" si="0"/>
        <v>0</v>
      </c>
    </row>
    <row r="26" spans="1:8">
      <c r="A26" s="5" t="s">
        <v>107</v>
      </c>
      <c r="B26" s="14">
        <f>'Pasco-Hernando'!$C$40</f>
        <v>736062.20239999995</v>
      </c>
      <c r="C26" s="14">
        <f>'Pasco-Hernando'!$C$40</f>
        <v>736062.20239999995</v>
      </c>
      <c r="D26" s="24">
        <f t="shared" si="0"/>
        <v>0</v>
      </c>
    </row>
    <row r="27" spans="1:8">
      <c r="A27" s="8" t="s">
        <v>108</v>
      </c>
      <c r="B27" s="14">
        <f>Pensacola!$C$40</f>
        <v>225273.7</v>
      </c>
      <c r="C27" s="14">
        <f>Pensacola!$G$46</f>
        <v>225273.7</v>
      </c>
      <c r="D27" s="24">
        <f t="shared" si="0"/>
        <v>0</v>
      </c>
    </row>
    <row r="28" spans="1:8">
      <c r="A28" s="8" t="s">
        <v>109</v>
      </c>
      <c r="B28" s="14">
        <f>Polk!$C$40</f>
        <v>288372.18999999994</v>
      </c>
      <c r="C28" s="14">
        <f>Polk!$G$46</f>
        <v>288372.19</v>
      </c>
      <c r="D28" s="24">
        <f t="shared" si="0"/>
        <v>0</v>
      </c>
    </row>
    <row r="29" spans="1:8">
      <c r="A29" s="8" t="s">
        <v>110</v>
      </c>
      <c r="B29" s="14">
        <f>'St. Johns River'!$C$40</f>
        <v>152540.43000000002</v>
      </c>
      <c r="C29" s="14">
        <f>'St. Johns River'!$G$46</f>
        <v>152540.43</v>
      </c>
      <c r="D29" s="24">
        <f t="shared" si="0"/>
        <v>0</v>
      </c>
      <c r="E29" s="7"/>
    </row>
    <row r="30" spans="1:8">
      <c r="A30" s="8" t="s">
        <v>111</v>
      </c>
      <c r="B30" s="14">
        <f>'St. Pete'!C40</f>
        <v>1416162</v>
      </c>
      <c r="C30" s="14">
        <f>'St. Pete'!$G$46</f>
        <v>1416162</v>
      </c>
      <c r="D30" s="24">
        <f>B30-C30</f>
        <v>0</v>
      </c>
      <c r="E30" s="19"/>
    </row>
    <row r="31" spans="1:8">
      <c r="A31" s="5" t="s">
        <v>112</v>
      </c>
      <c r="B31" s="14">
        <f>'Santa Fe'!$C$40</f>
        <v>407576.53</v>
      </c>
      <c r="C31" s="14">
        <f>'Santa Fe'!$G$46</f>
        <v>407576.53</v>
      </c>
      <c r="D31" s="24">
        <f t="shared" si="0"/>
        <v>0</v>
      </c>
    </row>
    <row r="32" spans="1:8">
      <c r="A32" s="8" t="s">
        <v>113</v>
      </c>
      <c r="B32" s="14">
        <f>Seminole!$C$40</f>
        <v>213429</v>
      </c>
      <c r="C32" s="14">
        <f>Seminole!$G$46</f>
        <v>213429</v>
      </c>
      <c r="D32" s="24">
        <f t="shared" si="0"/>
        <v>0</v>
      </c>
      <c r="E32" s="7"/>
    </row>
    <row r="33" spans="1:4">
      <c r="A33" s="5" t="s">
        <v>114</v>
      </c>
      <c r="B33" s="14">
        <f>'South Florida'!$C$40</f>
        <v>111787.92</v>
      </c>
      <c r="C33" s="14">
        <f>'South Florida'!$G$46</f>
        <v>111787.92</v>
      </c>
      <c r="D33" s="24">
        <f t="shared" si="0"/>
        <v>0</v>
      </c>
    </row>
    <row r="34" spans="1:4">
      <c r="A34" s="5" t="s">
        <v>115</v>
      </c>
      <c r="B34" s="14">
        <f>Tallahassee!$C$40</f>
        <v>266406.00999999995</v>
      </c>
      <c r="C34" s="14">
        <f>Tallahassee!$G$46</f>
        <v>266406.00999999995</v>
      </c>
      <c r="D34" s="24">
        <f t="shared" si="0"/>
        <v>0</v>
      </c>
    </row>
    <row r="35" spans="1:4" ht="16.5" thickBot="1">
      <c r="A35" s="5" t="s">
        <v>116</v>
      </c>
      <c r="B35" s="21">
        <f>Valencia!$C$40</f>
        <v>1396617.7899999998</v>
      </c>
      <c r="C35" s="21">
        <f>Valencia!$G$46</f>
        <v>1396617.79</v>
      </c>
      <c r="D35" s="25">
        <f t="shared" si="0"/>
        <v>0</v>
      </c>
    </row>
    <row r="36" spans="1:4" ht="16.5" thickBot="1">
      <c r="A36" s="10" t="s">
        <v>9</v>
      </c>
      <c r="B36" s="15">
        <f>SUM(B8:B35)</f>
        <v>13800293.872399999</v>
      </c>
      <c r="C36" s="16">
        <f>SUM(C8:C35)</f>
        <v>13800293.872399997</v>
      </c>
      <c r="D36" s="11">
        <f>B36-C36</f>
        <v>0</v>
      </c>
    </row>
    <row r="37" spans="1:4">
      <c r="A37" s="12" t="s">
        <v>117</v>
      </c>
      <c r="B37" s="12"/>
      <c r="C37" s="12"/>
      <c r="D37" s="12"/>
    </row>
    <row r="38" spans="1:4" ht="15" customHeight="1">
      <c r="A38" s="446" t="s">
        <v>118</v>
      </c>
      <c r="B38" s="446"/>
      <c r="C38" s="446"/>
      <c r="D38" s="446"/>
    </row>
    <row r="39" spans="1:4" ht="15" customHeight="1">
      <c r="A39" s="446"/>
      <c r="B39" s="446"/>
      <c r="C39" s="446"/>
      <c r="D39" s="446"/>
    </row>
    <row r="40" spans="1:4" ht="15" customHeight="1">
      <c r="A40" s="355"/>
      <c r="B40" s="355"/>
      <c r="C40" s="355"/>
      <c r="D40" s="355"/>
    </row>
    <row r="41" spans="1:4" ht="15" customHeight="1">
      <c r="A41" s="18"/>
      <c r="B41" s="355"/>
      <c r="C41" s="355"/>
      <c r="D41" s="355"/>
    </row>
    <row r="42" spans="1:4" ht="14.45" customHeight="1">
      <c r="A42" s="443"/>
      <c r="B42" s="443"/>
      <c r="C42" s="443"/>
      <c r="D42" s="443"/>
    </row>
    <row r="43" spans="1:4" ht="16.350000000000001" customHeight="1"/>
    <row r="56" spans="4:4">
      <c r="D56" s="13"/>
    </row>
  </sheetData>
  <mergeCells count="6">
    <mergeCell ref="A42:D42"/>
    <mergeCell ref="A3:D3"/>
    <mergeCell ref="A1:D1"/>
    <mergeCell ref="A2:D2"/>
    <mergeCell ref="A4:D4"/>
    <mergeCell ref="A38:D39"/>
  </mergeCells>
  <printOptions horizontalCentered="1"/>
  <pageMargins left="0.55000000000000004" right="0.4" top="0.25" bottom="0.25" header="0" footer="0.15"/>
  <pageSetup scale="80" fitToWidth="0" orientation="landscape"/>
  <headerFooter alignWithMargins="0">
    <oddFooter xml:space="preserve">&amp;C     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64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73719</v>
      </c>
      <c r="D10" s="227">
        <v>0</v>
      </c>
      <c r="E10" s="227">
        <v>0</v>
      </c>
      <c r="F10" s="227">
        <v>0</v>
      </c>
      <c r="G10" s="228">
        <f>SUM(C10:F10)</f>
        <v>73719</v>
      </c>
      <c r="H10" s="224"/>
    </row>
    <row r="11" spans="1:10" ht="23.1" customHeight="1">
      <c r="A11" s="225">
        <v>2</v>
      </c>
      <c r="B11" s="226" t="s">
        <v>13</v>
      </c>
      <c r="C11" s="229">
        <v>55091</v>
      </c>
      <c r="D11" s="229">
        <v>0</v>
      </c>
      <c r="E11" s="229">
        <v>0</v>
      </c>
      <c r="F11" s="229">
        <v>0</v>
      </c>
      <c r="G11" s="228">
        <f>SUM(C11:F11)</f>
        <v>55091</v>
      </c>
      <c r="H11" s="224"/>
    </row>
    <row r="12" spans="1:10" ht="23.1" customHeight="1">
      <c r="A12" s="225">
        <v>3</v>
      </c>
      <c r="B12" s="226" t="s">
        <v>14</v>
      </c>
      <c r="C12" s="229">
        <v>0</v>
      </c>
      <c r="D12" s="229">
        <v>0</v>
      </c>
      <c r="E12" s="229">
        <v>0</v>
      </c>
      <c r="F12" s="229">
        <v>0</v>
      </c>
      <c r="G12" s="228">
        <f>SUM(C12:F12)</f>
        <v>0</v>
      </c>
      <c r="H12" s="224"/>
    </row>
    <row r="13" spans="1:10" ht="23.1" customHeight="1">
      <c r="A13" s="230">
        <v>4</v>
      </c>
      <c r="B13" s="226" t="s">
        <v>15</v>
      </c>
      <c r="C13" s="229">
        <v>700</v>
      </c>
      <c r="D13" s="229">
        <v>0</v>
      </c>
      <c r="E13" s="229">
        <v>0</v>
      </c>
      <c r="F13" s="229">
        <v>0</v>
      </c>
      <c r="G13" s="228">
        <f>SUM(C13:F13)</f>
        <v>700</v>
      </c>
      <c r="H13" s="224"/>
    </row>
    <row r="14" spans="1:10" ht="23.1" customHeight="1">
      <c r="A14" s="231"/>
      <c r="B14" s="232" t="s">
        <v>16</v>
      </c>
      <c r="C14" s="233">
        <f>SUM(C10:C13)</f>
        <v>129510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129510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22363</v>
      </c>
      <c r="D18" s="229">
        <v>350</v>
      </c>
      <c r="E18" s="229">
        <v>0</v>
      </c>
      <c r="F18" s="229">
        <v>0</v>
      </c>
      <c r="G18" s="228">
        <f>SUM(C18:F18)</f>
        <v>22713</v>
      </c>
      <c r="H18" s="224"/>
    </row>
    <row r="19" spans="1:10" ht="24" customHeight="1">
      <c r="A19" s="240"/>
      <c r="B19" s="241" t="s">
        <v>23</v>
      </c>
      <c r="C19" s="233">
        <f>SUM(C18)</f>
        <v>22363</v>
      </c>
      <c r="D19" s="233">
        <f>SUM(D18)</f>
        <v>350</v>
      </c>
      <c r="E19" s="233">
        <f>SUM(E18)</f>
        <v>0</v>
      </c>
      <c r="F19" s="233">
        <f>SUM(F18)</f>
        <v>0</v>
      </c>
      <c r="G19" s="234">
        <f>SUM(C19:F19)</f>
        <v>22713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1800</v>
      </c>
      <c r="F26" s="229">
        <v>0</v>
      </c>
      <c r="G26" s="228">
        <f t="shared" si="0"/>
        <v>1800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1800</v>
      </c>
      <c r="F28" s="234">
        <f>SUM(F21:F27)</f>
        <v>0</v>
      </c>
      <c r="G28" s="234">
        <f t="shared" si="0"/>
        <v>1800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395</v>
      </c>
      <c r="D31" s="229">
        <v>0</v>
      </c>
      <c r="E31" s="229">
        <v>0</v>
      </c>
      <c r="F31" s="229">
        <v>0</v>
      </c>
      <c r="G31" s="228">
        <f t="shared" si="1"/>
        <v>395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233</v>
      </c>
      <c r="D33" s="229">
        <v>0</v>
      </c>
      <c r="E33" s="229">
        <v>0</v>
      </c>
      <c r="F33" s="229">
        <v>0</v>
      </c>
      <c r="G33" s="228">
        <f t="shared" si="1"/>
        <v>233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1250</v>
      </c>
      <c r="D35" s="229">
        <v>0</v>
      </c>
      <c r="E35" s="229">
        <v>0</v>
      </c>
      <c r="F35" s="229">
        <v>0</v>
      </c>
      <c r="G35" s="228">
        <f t="shared" si="1"/>
        <v>1250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55</v>
      </c>
      <c r="D37" s="229">
        <v>0</v>
      </c>
      <c r="E37" s="229">
        <v>0</v>
      </c>
      <c r="F37" s="229">
        <v>0</v>
      </c>
      <c r="G37" s="228">
        <f>SUM(C37:F37)</f>
        <v>55</v>
      </c>
      <c r="H37" s="249"/>
    </row>
    <row r="38" spans="1:10" ht="24" customHeight="1">
      <c r="A38" s="251"/>
      <c r="B38" s="241" t="s">
        <v>44</v>
      </c>
      <c r="C38" s="234">
        <f>SUM(C30:C37)</f>
        <v>1933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1933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153806</v>
      </c>
      <c r="D40" s="257">
        <f>SUM(D14+D17+D19+D28+D38)</f>
        <v>350</v>
      </c>
      <c r="E40" s="257">
        <f>SUM(E14+E17+E19+E28+E38)</f>
        <v>1800</v>
      </c>
      <c r="F40" s="257">
        <f>SUM(F14+F17+F19+F28+F38)</f>
        <v>0</v>
      </c>
      <c r="G40" s="258">
        <f>SUM(G14+G17+G19+G28+G38)</f>
        <v>155956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153806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5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65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67136.11</v>
      </c>
      <c r="D10" s="227">
        <v>0</v>
      </c>
      <c r="E10" s="227">
        <v>0</v>
      </c>
      <c r="F10" s="227">
        <v>0</v>
      </c>
      <c r="G10" s="228">
        <f>SUM(C10:F10)</f>
        <v>67136.11</v>
      </c>
      <c r="H10" s="224"/>
    </row>
    <row r="11" spans="1:10" ht="23.1" customHeight="1">
      <c r="A11" s="225">
        <v>2</v>
      </c>
      <c r="B11" s="226" t="s">
        <v>13</v>
      </c>
      <c r="C11" s="229">
        <v>118815.47999999995</v>
      </c>
      <c r="D11" s="229">
        <v>0</v>
      </c>
      <c r="E11" s="229">
        <v>0</v>
      </c>
      <c r="F11" s="229">
        <v>0</v>
      </c>
      <c r="G11" s="228">
        <f>SUM(C11:F11)</f>
        <v>118815.47999999995</v>
      </c>
      <c r="H11" s="224"/>
    </row>
    <row r="12" spans="1:10" ht="23.1" customHeight="1">
      <c r="A12" s="225">
        <v>3</v>
      </c>
      <c r="B12" s="226" t="s">
        <v>14</v>
      </c>
      <c r="C12" s="229">
        <v>47060.389999999956</v>
      </c>
      <c r="D12" s="229">
        <v>24878.89</v>
      </c>
      <c r="E12" s="229">
        <v>0</v>
      </c>
      <c r="F12" s="229">
        <v>0</v>
      </c>
      <c r="G12" s="228">
        <f>SUM(C12:F12)</f>
        <v>71939.279999999955</v>
      </c>
      <c r="H12" s="224"/>
    </row>
    <row r="13" spans="1:10" ht="23.1" customHeight="1">
      <c r="A13" s="230">
        <v>4</v>
      </c>
      <c r="B13" s="226" t="s">
        <v>15</v>
      </c>
      <c r="C13" s="229">
        <v>1698</v>
      </c>
      <c r="D13" s="229">
        <v>0</v>
      </c>
      <c r="E13" s="229">
        <v>0</v>
      </c>
      <c r="F13" s="229">
        <v>0</v>
      </c>
      <c r="G13" s="228">
        <f>SUM(C13:F13)</f>
        <v>1698</v>
      </c>
      <c r="H13" s="224"/>
    </row>
    <row r="14" spans="1:10" ht="23.1" customHeight="1">
      <c r="A14" s="231"/>
      <c r="B14" s="232" t="s">
        <v>16</v>
      </c>
      <c r="C14" s="233">
        <f>SUM(C10:C13)</f>
        <v>234709.97999999992</v>
      </c>
      <c r="D14" s="233">
        <f>SUM(D10:D13)</f>
        <v>24878.89</v>
      </c>
      <c r="E14" s="233">
        <f>SUM(E10:E13)</f>
        <v>0</v>
      </c>
      <c r="F14" s="233">
        <f>SUM(F10:F13)</f>
        <v>0</v>
      </c>
      <c r="G14" s="234">
        <f>SUM(C14:F14)</f>
        <v>259588.86999999994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16040</v>
      </c>
      <c r="D16" s="229">
        <v>0</v>
      </c>
      <c r="E16" s="229">
        <v>0</v>
      </c>
      <c r="F16" s="229">
        <v>0</v>
      </c>
      <c r="G16" s="228">
        <f>SUM(C16:F16)</f>
        <v>16040</v>
      </c>
      <c r="H16" s="224"/>
    </row>
    <row r="17" spans="1:10" ht="43.35" customHeight="1">
      <c r="A17" s="240"/>
      <c r="B17" s="241" t="s">
        <v>20</v>
      </c>
      <c r="C17" s="233">
        <f>SUM(C16)</f>
        <v>16040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16040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0</v>
      </c>
      <c r="D18" s="229">
        <v>0</v>
      </c>
      <c r="E18" s="229">
        <v>0</v>
      </c>
      <c r="F18" s="229">
        <v>0</v>
      </c>
      <c r="G18" s="228">
        <f>SUM(C18:F18)</f>
        <v>0</v>
      </c>
      <c r="H18" s="224"/>
    </row>
    <row r="19" spans="1:10" ht="24" customHeight="1">
      <c r="A19" s="240"/>
      <c r="B19" s="241" t="s">
        <v>23</v>
      </c>
      <c r="C19" s="233">
        <f>SUM(C18)</f>
        <v>0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0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4786.66</v>
      </c>
      <c r="D21" s="229">
        <v>0</v>
      </c>
      <c r="E21" s="229">
        <v>-2629</v>
      </c>
      <c r="F21" s="229">
        <v>0</v>
      </c>
      <c r="G21" s="228">
        <f>SUM(C21:F21)</f>
        <v>2157.66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5941.68</v>
      </c>
      <c r="D23" s="229">
        <v>0</v>
      </c>
      <c r="E23" s="229">
        <v>0</v>
      </c>
      <c r="F23" s="229">
        <v>0</v>
      </c>
      <c r="G23" s="228">
        <f t="shared" ref="G23:G28" si="0">SUM(C23:F23)</f>
        <v>5941.68</v>
      </c>
      <c r="H23" s="224"/>
    </row>
    <row r="24" spans="1:10" ht="24" customHeight="1">
      <c r="A24" s="225">
        <v>4</v>
      </c>
      <c r="B24" s="226" t="s">
        <v>29</v>
      </c>
      <c r="C24" s="229">
        <v>1734.57</v>
      </c>
      <c r="D24" s="229">
        <v>0</v>
      </c>
      <c r="E24" s="229">
        <v>76074.48</v>
      </c>
      <c r="F24" s="229">
        <v>0</v>
      </c>
      <c r="G24" s="228">
        <f t="shared" si="0"/>
        <v>77809.05</v>
      </c>
      <c r="H24" s="224"/>
    </row>
    <row r="25" spans="1:10" ht="24" customHeight="1">
      <c r="A25" s="225">
        <v>5</v>
      </c>
      <c r="B25" s="226" t="s">
        <v>30</v>
      </c>
      <c r="C25" s="229">
        <v>789.55</v>
      </c>
      <c r="D25" s="229">
        <v>0</v>
      </c>
      <c r="E25" s="229">
        <v>0</v>
      </c>
      <c r="F25" s="229">
        <v>0</v>
      </c>
      <c r="G25" s="228">
        <f t="shared" si="0"/>
        <v>789.55</v>
      </c>
      <c r="H25" s="224"/>
    </row>
    <row r="26" spans="1:10" ht="24" customHeight="1">
      <c r="A26" s="225">
        <v>6</v>
      </c>
      <c r="B26" s="226" t="s">
        <v>31</v>
      </c>
      <c r="C26" s="229">
        <v>18918.150000000001</v>
      </c>
      <c r="D26" s="229">
        <v>0</v>
      </c>
      <c r="E26" s="229">
        <v>0</v>
      </c>
      <c r="F26" s="229">
        <v>0</v>
      </c>
      <c r="G26" s="228">
        <f t="shared" si="0"/>
        <v>18918.150000000001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32170.61</v>
      </c>
      <c r="D28" s="234">
        <f>SUM(D21:D27)</f>
        <v>0</v>
      </c>
      <c r="E28" s="234">
        <f>SUM(E21:E27)</f>
        <v>73445.48</v>
      </c>
      <c r="F28" s="234">
        <f>SUM(F21:F27)</f>
        <v>0</v>
      </c>
      <c r="G28" s="234">
        <f t="shared" si="0"/>
        <v>105616.09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395</v>
      </c>
      <c r="D31" s="229">
        <v>0</v>
      </c>
      <c r="E31" s="229">
        <v>0</v>
      </c>
      <c r="F31" s="229">
        <v>0</v>
      </c>
      <c r="G31" s="228">
        <f t="shared" si="1"/>
        <v>395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1930.36</v>
      </c>
      <c r="D33" s="229">
        <v>0</v>
      </c>
      <c r="E33" s="229">
        <v>0</v>
      </c>
      <c r="F33" s="229">
        <v>0</v>
      </c>
      <c r="G33" s="228">
        <f t="shared" si="1"/>
        <v>1930.36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289.26</v>
      </c>
      <c r="D35" s="229">
        <v>0</v>
      </c>
      <c r="E35" s="229">
        <v>0</v>
      </c>
      <c r="F35" s="229">
        <v>0</v>
      </c>
      <c r="G35" s="228">
        <f t="shared" si="1"/>
        <v>289.26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522.35</v>
      </c>
      <c r="D37" s="229">
        <v>0</v>
      </c>
      <c r="E37" s="229">
        <v>0</v>
      </c>
      <c r="F37" s="229">
        <v>0</v>
      </c>
      <c r="G37" s="228">
        <f>SUM(C37:F37)</f>
        <v>522.35</v>
      </c>
      <c r="H37" s="249"/>
    </row>
    <row r="38" spans="1:10" ht="24" customHeight="1">
      <c r="A38" s="251"/>
      <c r="B38" s="241" t="s">
        <v>44</v>
      </c>
      <c r="C38" s="234">
        <f>SUM(C30:C37)</f>
        <v>3136.97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3136.97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286057.55999999988</v>
      </c>
      <c r="D40" s="257">
        <f>SUM(D14+D17+D19+D28+D38)</f>
        <v>24878.89</v>
      </c>
      <c r="E40" s="257">
        <f>SUM(E14+E17+E19+E28+E38)</f>
        <v>73445.48</v>
      </c>
      <c r="F40" s="257">
        <f>SUM(F14+F17+F19+F28+F38)</f>
        <v>0</v>
      </c>
      <c r="G40" s="258">
        <f>SUM(G14+G17+G19+G28+G38)</f>
        <v>384381.92999999993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286057.56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4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66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587989</v>
      </c>
      <c r="D10" s="227">
        <v>0</v>
      </c>
      <c r="E10" s="227">
        <v>0</v>
      </c>
      <c r="F10" s="227">
        <v>0</v>
      </c>
      <c r="G10" s="228">
        <f>SUM(C10:F10)</f>
        <v>587989</v>
      </c>
      <c r="H10" s="224"/>
    </row>
    <row r="11" spans="1:10" ht="23.1" customHeight="1">
      <c r="A11" s="225">
        <v>2</v>
      </c>
      <c r="B11" s="226" t="s">
        <v>13</v>
      </c>
      <c r="C11" s="229">
        <v>359162</v>
      </c>
      <c r="D11" s="229">
        <v>61584</v>
      </c>
      <c r="E11" s="229">
        <v>0</v>
      </c>
      <c r="F11" s="229">
        <v>0</v>
      </c>
      <c r="G11" s="228">
        <f>SUM(C11:F11)</f>
        <v>420746</v>
      </c>
      <c r="H11" s="224"/>
    </row>
    <row r="12" spans="1:10" ht="23.1" customHeight="1">
      <c r="A12" s="225">
        <v>3</v>
      </c>
      <c r="B12" s="226" t="s">
        <v>14</v>
      </c>
      <c r="C12" s="229">
        <v>91647</v>
      </c>
      <c r="D12" s="229">
        <v>75637</v>
      </c>
      <c r="E12" s="229">
        <v>0</v>
      </c>
      <c r="F12" s="229">
        <v>0</v>
      </c>
      <c r="G12" s="228">
        <f>SUM(C12:F12)</f>
        <v>167284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1038798</v>
      </c>
      <c r="D14" s="233">
        <f>SUM(D10:D13)</f>
        <v>137221</v>
      </c>
      <c r="E14" s="233">
        <f>SUM(E10:E13)</f>
        <v>0</v>
      </c>
      <c r="F14" s="233">
        <f>SUM(F10:F13)</f>
        <v>0</v>
      </c>
      <c r="G14" s="234">
        <f>SUM(C14:F14)</f>
        <v>1176019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1304328</v>
      </c>
      <c r="D18" s="229">
        <v>252874</v>
      </c>
      <c r="E18" s="229">
        <v>0</v>
      </c>
      <c r="F18" s="229">
        <v>0</v>
      </c>
      <c r="G18" s="228">
        <f>SUM(C18:F18)</f>
        <v>1557202</v>
      </c>
      <c r="H18" s="224"/>
    </row>
    <row r="19" spans="1:10" ht="24" customHeight="1">
      <c r="A19" s="240"/>
      <c r="B19" s="241" t="s">
        <v>23</v>
      </c>
      <c r="C19" s="233">
        <f>SUM(C18)</f>
        <v>1304328</v>
      </c>
      <c r="D19" s="233">
        <f>SUM(D18)</f>
        <v>252874</v>
      </c>
      <c r="E19" s="233">
        <f>SUM(E18)</f>
        <v>0</v>
      </c>
      <c r="F19" s="233">
        <f>SUM(F18)</f>
        <v>0</v>
      </c>
      <c r="G19" s="234">
        <f>SUM(C19:F19)</f>
        <v>1557202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33825</v>
      </c>
      <c r="D21" s="229">
        <v>8759</v>
      </c>
      <c r="E21" s="229">
        <v>79477.48</v>
      </c>
      <c r="F21" s="229">
        <v>0</v>
      </c>
      <c r="G21" s="228">
        <f>SUM(C21:F21)</f>
        <v>122061.48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12060</v>
      </c>
      <c r="D23" s="229">
        <v>8398</v>
      </c>
      <c r="E23" s="229">
        <v>8341.98</v>
      </c>
      <c r="F23" s="229">
        <v>0</v>
      </c>
      <c r="G23" s="228">
        <f t="shared" ref="G23:G28" si="0">SUM(C23:F23)</f>
        <v>28799.98</v>
      </c>
      <c r="H23" s="224"/>
    </row>
    <row r="24" spans="1:10" ht="24" customHeight="1">
      <c r="A24" s="225">
        <v>4</v>
      </c>
      <c r="B24" s="226" t="s">
        <v>29</v>
      </c>
      <c r="C24" s="229">
        <v>11839</v>
      </c>
      <c r="D24" s="229">
        <v>0</v>
      </c>
      <c r="E24" s="229">
        <v>31792.54</v>
      </c>
      <c r="F24" s="229">
        <v>0</v>
      </c>
      <c r="G24" s="228">
        <f t="shared" si="0"/>
        <v>43631.54</v>
      </c>
      <c r="H24" s="224"/>
    </row>
    <row r="25" spans="1:10" ht="24" customHeight="1">
      <c r="A25" s="225">
        <v>5</v>
      </c>
      <c r="B25" s="226" t="s">
        <v>30</v>
      </c>
      <c r="C25" s="229">
        <v>678</v>
      </c>
      <c r="D25" s="229">
        <v>0</v>
      </c>
      <c r="E25" s="229">
        <v>0</v>
      </c>
      <c r="F25" s="229">
        <v>0</v>
      </c>
      <c r="G25" s="228">
        <f t="shared" si="0"/>
        <v>678</v>
      </c>
      <c r="H25" s="224"/>
    </row>
    <row r="26" spans="1:10" ht="24" customHeight="1">
      <c r="A26" s="225">
        <v>6</v>
      </c>
      <c r="B26" s="226" t="s">
        <v>31</v>
      </c>
      <c r="C26" s="229">
        <v>581</v>
      </c>
      <c r="D26" s="229">
        <v>4954</v>
      </c>
      <c r="E26" s="229">
        <v>23640</v>
      </c>
      <c r="F26" s="229">
        <v>0</v>
      </c>
      <c r="G26" s="228">
        <f t="shared" si="0"/>
        <v>29175</v>
      </c>
      <c r="H26" s="224"/>
    </row>
    <row r="27" spans="1:10" ht="24" customHeight="1">
      <c r="A27" s="225">
        <v>7</v>
      </c>
      <c r="B27" s="226" t="s">
        <v>32</v>
      </c>
      <c r="C27" s="229">
        <v>205</v>
      </c>
      <c r="D27" s="229">
        <v>0</v>
      </c>
      <c r="E27" s="229">
        <v>0</v>
      </c>
      <c r="F27" s="229">
        <v>0</v>
      </c>
      <c r="G27" s="228">
        <f t="shared" si="0"/>
        <v>205</v>
      </c>
      <c r="H27" s="224"/>
    </row>
    <row r="28" spans="1:10" ht="24" customHeight="1">
      <c r="A28" s="243"/>
      <c r="B28" s="241" t="s">
        <v>33</v>
      </c>
      <c r="C28" s="234">
        <f>SUM(C21:C27)</f>
        <v>59188</v>
      </c>
      <c r="D28" s="234">
        <f>SUM(D21:D27)</f>
        <v>22111</v>
      </c>
      <c r="E28" s="234">
        <f>SUM(E21:E27)</f>
        <v>143252</v>
      </c>
      <c r="F28" s="234">
        <f>SUM(F21:F27)</f>
        <v>0</v>
      </c>
      <c r="G28" s="234">
        <f t="shared" si="0"/>
        <v>224551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418</v>
      </c>
      <c r="D30" s="229">
        <v>0</v>
      </c>
      <c r="E30" s="229">
        <v>0</v>
      </c>
      <c r="F30" s="229">
        <v>0</v>
      </c>
      <c r="G30" s="228">
        <f t="shared" ref="G30:G36" si="1">SUM(C30:F30)</f>
        <v>418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636</v>
      </c>
      <c r="D32" s="229">
        <v>963</v>
      </c>
      <c r="E32" s="229">
        <v>0</v>
      </c>
      <c r="F32" s="229">
        <v>0</v>
      </c>
      <c r="G32" s="228">
        <f t="shared" si="1"/>
        <v>1599</v>
      </c>
      <c r="H32" s="224"/>
    </row>
    <row r="33" spans="1:10" ht="24" customHeight="1">
      <c r="A33" s="225">
        <v>4</v>
      </c>
      <c r="B33" s="247" t="s">
        <v>39</v>
      </c>
      <c r="C33" s="229">
        <v>17557</v>
      </c>
      <c r="D33" s="229">
        <v>7915</v>
      </c>
      <c r="E33" s="229">
        <v>0</v>
      </c>
      <c r="F33" s="229">
        <v>0</v>
      </c>
      <c r="G33" s="228">
        <f t="shared" si="1"/>
        <v>25472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0</v>
      </c>
      <c r="D35" s="229">
        <v>441</v>
      </c>
      <c r="E35" s="229">
        <v>0</v>
      </c>
      <c r="F35" s="229">
        <v>0</v>
      </c>
      <c r="G35" s="228">
        <f t="shared" si="1"/>
        <v>441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776</v>
      </c>
      <c r="D37" s="229">
        <v>0</v>
      </c>
      <c r="E37" s="229">
        <v>0</v>
      </c>
      <c r="F37" s="229">
        <v>0</v>
      </c>
      <c r="G37" s="228">
        <f>SUM(C37:F37)</f>
        <v>776</v>
      </c>
      <c r="H37" s="249"/>
    </row>
    <row r="38" spans="1:10" ht="24" customHeight="1">
      <c r="A38" s="251"/>
      <c r="B38" s="241" t="s">
        <v>44</v>
      </c>
      <c r="C38" s="234">
        <f>SUM(C30:C37)</f>
        <v>19387</v>
      </c>
      <c r="D38" s="234">
        <f>SUM(D30:D37)</f>
        <v>9319</v>
      </c>
      <c r="E38" s="234">
        <f>SUM(E30:E37)</f>
        <v>0</v>
      </c>
      <c r="F38" s="234">
        <f>SUM(F30:F37)</f>
        <v>0</v>
      </c>
      <c r="G38" s="234">
        <f>SUM(C38:F38)</f>
        <v>28706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2421701</v>
      </c>
      <c r="D40" s="257">
        <f>SUM(D14+D17+D19+D28+D38)</f>
        <v>421525</v>
      </c>
      <c r="E40" s="257">
        <f>SUM(E14+E17+E19+E28+E38)</f>
        <v>143252</v>
      </c>
      <c r="F40" s="257">
        <f>SUM(F14+F17+F19+F28+F38)</f>
        <v>0</v>
      </c>
      <c r="G40" s="258">
        <f>SUM(G14+G17+G19+G28+G38)</f>
        <v>2986478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2421701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3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/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7389</v>
      </c>
      <c r="D10" s="227">
        <v>0</v>
      </c>
      <c r="E10" s="227">
        <v>0</v>
      </c>
      <c r="F10" s="227">
        <v>0</v>
      </c>
      <c r="G10" s="228">
        <f>SUM(C10:F10)</f>
        <v>7389</v>
      </c>
      <c r="H10" s="224"/>
    </row>
    <row r="11" spans="1:10" ht="23.1" customHeight="1">
      <c r="A11" s="225">
        <v>2</v>
      </c>
      <c r="B11" s="226" t="s">
        <v>13</v>
      </c>
      <c r="C11" s="229">
        <f>42288*0.5</f>
        <v>21144</v>
      </c>
      <c r="D11" s="229">
        <v>0</v>
      </c>
      <c r="E11" s="229">
        <v>0</v>
      </c>
      <c r="F11" s="229">
        <v>0</v>
      </c>
      <c r="G11" s="228">
        <f>SUM(C11:F11)</f>
        <v>21144</v>
      </c>
      <c r="H11" s="224"/>
    </row>
    <row r="12" spans="1:10" ht="23.1" customHeight="1">
      <c r="A12" s="225">
        <v>3</v>
      </c>
      <c r="B12" s="226" t="s">
        <v>14</v>
      </c>
      <c r="C12" s="229">
        <v>0</v>
      </c>
      <c r="D12" s="229">
        <v>0</v>
      </c>
      <c r="E12" s="229">
        <v>0</v>
      </c>
      <c r="F12" s="229">
        <v>0</v>
      </c>
      <c r="G12" s="228">
        <f>SUM(C12:F12)</f>
        <v>0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28533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28533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f>8125+(42288*0.5)</f>
        <v>29269</v>
      </c>
      <c r="D18" s="229">
        <v>0</v>
      </c>
      <c r="E18" s="229">
        <v>0</v>
      </c>
      <c r="F18" s="229">
        <v>0</v>
      </c>
      <c r="G18" s="228">
        <f>SUM(C18:F18)</f>
        <v>29269</v>
      </c>
      <c r="H18" s="224"/>
    </row>
    <row r="19" spans="1:10" ht="24" customHeight="1">
      <c r="A19" s="240"/>
      <c r="B19" s="241" t="s">
        <v>23</v>
      </c>
      <c r="C19" s="233">
        <f>SUM(C18)</f>
        <v>29269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29269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8190</v>
      </c>
      <c r="D33" s="229">
        <v>0</v>
      </c>
      <c r="E33" s="229">
        <v>0</v>
      </c>
      <c r="F33" s="229">
        <v>0</v>
      </c>
      <c r="G33" s="228">
        <f t="shared" si="1"/>
        <v>8190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2923</v>
      </c>
      <c r="D35" s="229">
        <v>0</v>
      </c>
      <c r="E35" s="229">
        <v>0</v>
      </c>
      <c r="F35" s="229">
        <v>0</v>
      </c>
      <c r="G35" s="228">
        <f t="shared" si="1"/>
        <v>2923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86</v>
      </c>
      <c r="D37" s="229">
        <v>0</v>
      </c>
      <c r="E37" s="229">
        <v>0</v>
      </c>
      <c r="F37" s="229">
        <v>0</v>
      </c>
      <c r="G37" s="228">
        <f>SUM(C37:F37)</f>
        <v>86</v>
      </c>
      <c r="H37" s="249"/>
    </row>
    <row r="38" spans="1:10" ht="24" customHeight="1">
      <c r="A38" s="251"/>
      <c r="B38" s="241" t="s">
        <v>44</v>
      </c>
      <c r="C38" s="234">
        <f>SUM(C30:C37)</f>
        <v>11199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11199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69001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69001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69001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2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A3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68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46711</v>
      </c>
      <c r="D10" s="227">
        <v>0</v>
      </c>
      <c r="E10" s="227">
        <v>0</v>
      </c>
      <c r="F10" s="227">
        <v>0</v>
      </c>
      <c r="G10" s="228">
        <f>SUM(C10:F10)</f>
        <v>46711</v>
      </c>
      <c r="H10" s="224"/>
    </row>
    <row r="11" spans="1:10" ht="23.1" customHeight="1">
      <c r="A11" s="225">
        <v>2</v>
      </c>
      <c r="B11" s="226" t="s">
        <v>13</v>
      </c>
      <c r="C11" s="229">
        <v>0</v>
      </c>
      <c r="D11" s="229">
        <v>0</v>
      </c>
      <c r="E11" s="229">
        <v>0</v>
      </c>
      <c r="F11" s="229">
        <v>0</v>
      </c>
      <c r="G11" s="228">
        <f>SUM(C11:F11)</f>
        <v>0</v>
      </c>
      <c r="H11" s="224"/>
    </row>
    <row r="12" spans="1:10" ht="23.1" customHeight="1">
      <c r="A12" s="225">
        <v>3</v>
      </c>
      <c r="B12" s="226" t="s">
        <v>14</v>
      </c>
      <c r="C12" s="229">
        <v>19196</v>
      </c>
      <c r="D12" s="229">
        <v>0</v>
      </c>
      <c r="E12" s="229">
        <v>0</v>
      </c>
      <c r="F12" s="229">
        <v>0</v>
      </c>
      <c r="G12" s="228">
        <f>SUM(C12:F12)</f>
        <v>19196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65907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65907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60197</v>
      </c>
      <c r="D18" s="229">
        <v>0</v>
      </c>
      <c r="E18" s="229">
        <v>0</v>
      </c>
      <c r="F18" s="229">
        <v>0</v>
      </c>
      <c r="G18" s="228">
        <f>SUM(C18:F18)</f>
        <v>60197</v>
      </c>
      <c r="H18" s="224"/>
    </row>
    <row r="19" spans="1:10" ht="24" customHeight="1">
      <c r="A19" s="240"/>
      <c r="B19" s="241" t="s">
        <v>23</v>
      </c>
      <c r="C19" s="233">
        <f>SUM(C18)</f>
        <v>60197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60197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1178</v>
      </c>
      <c r="D33" s="229">
        <v>0</v>
      </c>
      <c r="E33" s="229">
        <v>0</v>
      </c>
      <c r="F33" s="229">
        <v>0</v>
      </c>
      <c r="G33" s="228">
        <f t="shared" si="1"/>
        <v>1178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2545</v>
      </c>
      <c r="D35" s="229">
        <v>0</v>
      </c>
      <c r="E35" s="229">
        <v>0</v>
      </c>
      <c r="F35" s="229">
        <v>0</v>
      </c>
      <c r="G35" s="228">
        <f t="shared" si="1"/>
        <v>2545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40</v>
      </c>
      <c r="D37" s="229">
        <v>0</v>
      </c>
      <c r="E37" s="229">
        <v>0</v>
      </c>
      <c r="F37" s="229">
        <v>0</v>
      </c>
      <c r="G37" s="228">
        <f>SUM(C37:F37)</f>
        <v>40</v>
      </c>
      <c r="H37" s="249"/>
    </row>
    <row r="38" spans="1:10" ht="24" customHeight="1">
      <c r="A38" s="251"/>
      <c r="B38" s="241" t="s">
        <v>44</v>
      </c>
      <c r="C38" s="234">
        <f>SUM(C30:C37)</f>
        <v>3763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3763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129867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129867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129867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1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69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91598.8</v>
      </c>
      <c r="D10" s="227">
        <v>0</v>
      </c>
      <c r="E10" s="227">
        <v>0</v>
      </c>
      <c r="F10" s="227">
        <v>0</v>
      </c>
      <c r="G10" s="228"/>
      <c r="H10" s="224"/>
    </row>
    <row r="11" spans="1:10" ht="23.1" customHeight="1">
      <c r="A11" s="225">
        <v>2</v>
      </c>
      <c r="B11" s="226" t="s">
        <v>13</v>
      </c>
      <c r="C11" s="229">
        <v>512880.62</v>
      </c>
      <c r="D11" s="229">
        <v>0</v>
      </c>
      <c r="E11" s="229">
        <v>0</v>
      </c>
      <c r="F11" s="229">
        <v>0</v>
      </c>
      <c r="G11" s="228">
        <f>SUM(C11:F11)</f>
        <v>512880.62</v>
      </c>
      <c r="H11" s="224"/>
    </row>
    <row r="12" spans="1:10" ht="23.1" customHeight="1">
      <c r="A12" s="225">
        <v>3</v>
      </c>
      <c r="B12" s="226" t="s">
        <v>14</v>
      </c>
      <c r="C12" s="229">
        <v>107106.8</v>
      </c>
      <c r="D12" s="229">
        <v>0</v>
      </c>
      <c r="E12" s="229">
        <v>0</v>
      </c>
      <c r="F12" s="229">
        <v>0</v>
      </c>
      <c r="G12" s="228">
        <f>SUM(C12:F12)</f>
        <v>107106.8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711586.22000000009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711586.22000000009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192452.65</v>
      </c>
      <c r="D18" s="229">
        <v>0</v>
      </c>
      <c r="E18" s="229">
        <v>0</v>
      </c>
      <c r="F18" s="229">
        <v>0</v>
      </c>
      <c r="G18" s="228">
        <f>SUM(C18:F18)</f>
        <v>192452.65</v>
      </c>
      <c r="H18" s="224"/>
    </row>
    <row r="19" spans="1:10" ht="24" customHeight="1">
      <c r="A19" s="240"/>
      <c r="B19" s="241" t="s">
        <v>23</v>
      </c>
      <c r="C19" s="233">
        <f>SUM(C18)</f>
        <v>192452.65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192452.65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2189.08</v>
      </c>
      <c r="D21" s="229">
        <v>0</v>
      </c>
      <c r="E21" s="229">
        <v>0</v>
      </c>
      <c r="F21" s="229">
        <v>0</v>
      </c>
      <c r="G21" s="228">
        <f>SUM(C21:F21)</f>
        <v>2189.08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2189.08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2189.08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3388.27</v>
      </c>
      <c r="D33" s="229">
        <v>0</v>
      </c>
      <c r="E33" s="229">
        <v>0</v>
      </c>
      <c r="F33" s="229">
        <v>0</v>
      </c>
      <c r="G33" s="228">
        <f t="shared" si="1"/>
        <v>3388.27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4222.24</v>
      </c>
      <c r="D35" s="229">
        <v>0</v>
      </c>
      <c r="E35" s="229">
        <v>0</v>
      </c>
      <c r="F35" s="229">
        <v>0</v>
      </c>
      <c r="G35" s="228">
        <f t="shared" si="1"/>
        <v>4222.24</v>
      </c>
      <c r="H35" s="249"/>
    </row>
    <row r="36" spans="1:10" ht="24" customHeight="1">
      <c r="A36" s="225">
        <v>7</v>
      </c>
      <c r="B36" s="250" t="s">
        <v>42</v>
      </c>
      <c r="C36" s="229">
        <v>608.6</v>
      </c>
      <c r="D36" s="229">
        <v>0</v>
      </c>
      <c r="E36" s="229">
        <v>0</v>
      </c>
      <c r="F36" s="229">
        <v>0</v>
      </c>
      <c r="G36" s="228">
        <f t="shared" si="1"/>
        <v>608.6</v>
      </c>
      <c r="H36" s="249"/>
    </row>
    <row r="37" spans="1:10" ht="26.1" customHeight="1">
      <c r="A37" s="225">
        <v>8</v>
      </c>
      <c r="B37" s="250" t="s">
        <v>43</v>
      </c>
      <c r="C37" s="229">
        <v>869.44</v>
      </c>
      <c r="D37" s="229">
        <v>0</v>
      </c>
      <c r="E37" s="229">
        <v>0</v>
      </c>
      <c r="F37" s="229">
        <v>0</v>
      </c>
      <c r="G37" s="228">
        <f>SUM(C37:F37)</f>
        <v>869.44</v>
      </c>
      <c r="H37" s="249"/>
    </row>
    <row r="38" spans="1:10" ht="24" customHeight="1">
      <c r="A38" s="251"/>
      <c r="B38" s="241" t="s">
        <v>44</v>
      </c>
      <c r="C38" s="234">
        <f>SUM(C30:C37)</f>
        <v>9088.5500000000011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9088.5500000000011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915316.50000000012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915316.50000000012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915316.5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10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77734375" defaultRowHeight="14.1" customHeight="1"/>
  <cols>
    <col min="1" max="1" width="4.77734375" style="6" customWidth="1"/>
    <col min="2" max="2" width="61.77734375" style="6" customWidth="1"/>
    <col min="3" max="3" width="18.44140625" style="6" customWidth="1"/>
    <col min="4" max="4" width="23.21875" style="6" customWidth="1"/>
    <col min="5" max="5" width="20.77734375" style="6" customWidth="1"/>
    <col min="6" max="6" width="19.21875" style="6" customWidth="1"/>
    <col min="7" max="7" width="17.77734375" style="6" customWidth="1"/>
    <col min="8" max="8" width="1.77734375" style="6" customWidth="1"/>
    <col min="9" max="16384" width="9.7773437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167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60173.222399999999</v>
      </c>
      <c r="D10" s="227">
        <v>0</v>
      </c>
      <c r="E10" s="227">
        <v>0</v>
      </c>
      <c r="F10" s="227">
        <v>0</v>
      </c>
      <c r="G10" s="228">
        <f>SUM(C10:F10)</f>
        <v>60173.222399999999</v>
      </c>
      <c r="H10" s="224"/>
    </row>
    <row r="11" spans="1:10" ht="23.1" customHeight="1">
      <c r="A11" s="225">
        <v>2</v>
      </c>
      <c r="B11" s="226" t="s">
        <v>13</v>
      </c>
      <c r="C11" s="229">
        <v>237748.86</v>
      </c>
      <c r="D11" s="229">
        <v>0</v>
      </c>
      <c r="E11" s="229">
        <v>0</v>
      </c>
      <c r="F11" s="229">
        <v>0</v>
      </c>
      <c r="G11" s="228">
        <f>SUM(C11:F11)</f>
        <v>237748.86</v>
      </c>
      <c r="H11" s="224"/>
    </row>
    <row r="12" spans="1:10" ht="23.1" customHeight="1">
      <c r="A12" s="225">
        <v>3</v>
      </c>
      <c r="B12" s="226" t="s">
        <v>14</v>
      </c>
      <c r="C12" s="229">
        <v>83227.45</v>
      </c>
      <c r="D12" s="229">
        <v>0</v>
      </c>
      <c r="E12" s="229">
        <v>0</v>
      </c>
      <c r="F12" s="229">
        <v>0</v>
      </c>
      <c r="G12" s="228">
        <f>SUM(C12:F12)</f>
        <v>83227.45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381149.53239999997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381149.53239999997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26729.339999999997</v>
      </c>
      <c r="D16" s="229">
        <v>2616.8199999999997</v>
      </c>
      <c r="E16" s="229">
        <v>0</v>
      </c>
      <c r="F16" s="229">
        <v>0</v>
      </c>
      <c r="G16" s="228">
        <f>SUM(C16:F16)</f>
        <v>29346.159999999996</v>
      </c>
      <c r="H16" s="224"/>
    </row>
    <row r="17" spans="1:10" ht="43.35" customHeight="1">
      <c r="A17" s="240"/>
      <c r="B17" s="241" t="s">
        <v>20</v>
      </c>
      <c r="C17" s="233">
        <f>SUM(C16)</f>
        <v>26729.339999999997</v>
      </c>
      <c r="D17" s="233">
        <f>SUM(D16)</f>
        <v>2616.8199999999997</v>
      </c>
      <c r="E17" s="233">
        <f>SUM(E16)</f>
        <v>0</v>
      </c>
      <c r="F17" s="233">
        <f>SUM(F16)</f>
        <v>0</v>
      </c>
      <c r="G17" s="234">
        <f>SUM(C17:F17)</f>
        <v>29346.159999999996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327593.68</v>
      </c>
      <c r="D18" s="229">
        <v>52955.47</v>
      </c>
      <c r="E18" s="229">
        <v>0</v>
      </c>
      <c r="F18" s="229">
        <v>0</v>
      </c>
      <c r="G18" s="228">
        <f>SUM(C18:F18)</f>
        <v>380549.15</v>
      </c>
      <c r="H18" s="224"/>
    </row>
    <row r="19" spans="1:10" ht="24" customHeight="1">
      <c r="A19" s="240"/>
      <c r="B19" s="241" t="s">
        <v>23</v>
      </c>
      <c r="C19" s="233">
        <f>SUM(C18)</f>
        <v>327593.68</v>
      </c>
      <c r="D19" s="233">
        <f>SUM(D18)</f>
        <v>52955.47</v>
      </c>
      <c r="E19" s="233">
        <f>SUM(E18)</f>
        <v>0</v>
      </c>
      <c r="F19" s="233">
        <f>SUM(F18)</f>
        <v>0</v>
      </c>
      <c r="G19" s="234">
        <f>SUM(C19:F19)</f>
        <v>380549.15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95</v>
      </c>
      <c r="D31" s="229">
        <v>0</v>
      </c>
      <c r="E31" s="229">
        <v>0</v>
      </c>
      <c r="F31" s="229">
        <v>0</v>
      </c>
      <c r="G31" s="228">
        <f t="shared" si="1"/>
        <v>95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370.67</v>
      </c>
      <c r="D33" s="229">
        <v>0</v>
      </c>
      <c r="E33" s="229">
        <v>0</v>
      </c>
      <c r="F33" s="229">
        <v>0</v>
      </c>
      <c r="G33" s="228">
        <f t="shared" si="1"/>
        <v>370.67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123.98</v>
      </c>
      <c r="D35" s="229">
        <v>0</v>
      </c>
      <c r="E35" s="229">
        <v>0</v>
      </c>
      <c r="F35" s="229">
        <v>0</v>
      </c>
      <c r="G35" s="228">
        <f t="shared" si="1"/>
        <v>123.98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0</v>
      </c>
      <c r="D37" s="229">
        <v>0</v>
      </c>
      <c r="E37" s="229">
        <v>0</v>
      </c>
      <c r="F37" s="229">
        <v>0</v>
      </c>
      <c r="G37" s="228">
        <f>SUM(C37:F37)</f>
        <v>0</v>
      </c>
      <c r="H37" s="249"/>
    </row>
    <row r="38" spans="1:10" ht="24" customHeight="1">
      <c r="A38" s="251"/>
      <c r="B38" s="241" t="s">
        <v>44</v>
      </c>
      <c r="C38" s="234">
        <f>SUM(C30:C37)</f>
        <v>589.65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589.65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736062.20239999995</v>
      </c>
      <c r="D40" s="257">
        <f>SUM(D14+D17+D19+D28+D38)</f>
        <v>55572.29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791634.49239999999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736062.20000000007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-2.3999998811632395E-3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9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71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72361.16</v>
      </c>
      <c r="D10" s="227">
        <v>0</v>
      </c>
      <c r="E10" s="227">
        <v>0</v>
      </c>
      <c r="F10" s="227">
        <v>0</v>
      </c>
      <c r="G10" s="228">
        <f>SUM(C10:F10)</f>
        <v>72361.16</v>
      </c>
      <c r="H10" s="224"/>
    </row>
    <row r="11" spans="1:10" ht="23.1" customHeight="1">
      <c r="A11" s="225">
        <v>2</v>
      </c>
      <c r="B11" s="226" t="s">
        <v>13</v>
      </c>
      <c r="C11" s="229">
        <v>50811.63</v>
      </c>
      <c r="D11" s="229">
        <v>0</v>
      </c>
      <c r="E11" s="229">
        <v>0</v>
      </c>
      <c r="F11" s="229">
        <v>0</v>
      </c>
      <c r="G11" s="228">
        <f>SUM(C11:F11)</f>
        <v>50811.63</v>
      </c>
      <c r="H11" s="224"/>
    </row>
    <row r="12" spans="1:10" ht="23.1" customHeight="1">
      <c r="A12" s="225">
        <v>3</v>
      </c>
      <c r="B12" s="226" t="s">
        <v>14</v>
      </c>
      <c r="C12" s="229">
        <v>53154.9</v>
      </c>
      <c r="D12" s="229">
        <v>0</v>
      </c>
      <c r="E12" s="229">
        <v>0</v>
      </c>
      <c r="F12" s="229">
        <v>0</v>
      </c>
      <c r="G12" s="228">
        <f>SUM(C12:F12)</f>
        <v>53154.9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176327.69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176327.69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42210</v>
      </c>
      <c r="D18" s="229">
        <v>0</v>
      </c>
      <c r="E18" s="229">
        <v>0</v>
      </c>
      <c r="F18" s="229">
        <v>0</v>
      </c>
      <c r="G18" s="228">
        <f>SUM(C18:F18)</f>
        <v>42210</v>
      </c>
      <c r="H18" s="224"/>
    </row>
    <row r="19" spans="1:10" ht="24" customHeight="1">
      <c r="A19" s="240"/>
      <c r="B19" s="241" t="s">
        <v>23</v>
      </c>
      <c r="C19" s="233">
        <f>SUM(C18)</f>
        <v>42210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42210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1925.12</v>
      </c>
      <c r="D21" s="229">
        <v>0</v>
      </c>
      <c r="E21" s="229">
        <v>0</v>
      </c>
      <c r="F21" s="229">
        <v>0</v>
      </c>
      <c r="G21" s="228">
        <f>SUM(C21:F21)</f>
        <v>1925.12</v>
      </c>
      <c r="H21" s="224"/>
    </row>
    <row r="22" spans="1:10" ht="24" customHeight="1">
      <c r="A22" s="225">
        <v>2</v>
      </c>
      <c r="B22" s="226" t="s">
        <v>27</v>
      </c>
      <c r="C22" s="229">
        <v>2150</v>
      </c>
      <c r="D22" s="229">
        <v>0</v>
      </c>
      <c r="E22" s="229">
        <v>0</v>
      </c>
      <c r="F22" s="229">
        <v>0</v>
      </c>
      <c r="G22" s="228">
        <f>SUM(C22:F22)</f>
        <v>2150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4075.12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4075.12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469</v>
      </c>
      <c r="D31" s="229">
        <v>0</v>
      </c>
      <c r="E31" s="229">
        <v>0</v>
      </c>
      <c r="F31" s="229">
        <v>0</v>
      </c>
      <c r="G31" s="228">
        <f t="shared" si="1"/>
        <v>469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1282.31</v>
      </c>
      <c r="D33" s="229">
        <v>0</v>
      </c>
      <c r="E33" s="229">
        <v>0</v>
      </c>
      <c r="F33" s="229">
        <v>0</v>
      </c>
      <c r="G33" s="228">
        <f t="shared" si="1"/>
        <v>1282.31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193.71</v>
      </c>
      <c r="D35" s="229">
        <v>0</v>
      </c>
      <c r="E35" s="229">
        <v>0</v>
      </c>
      <c r="F35" s="229">
        <v>0</v>
      </c>
      <c r="G35" s="228">
        <f t="shared" si="1"/>
        <v>193.71</v>
      </c>
      <c r="H35" s="249"/>
    </row>
    <row r="36" spans="1:10" ht="24" customHeight="1">
      <c r="A36" s="225">
        <v>7</v>
      </c>
      <c r="B36" s="250" t="s">
        <v>42</v>
      </c>
      <c r="C36" s="229">
        <v>39.979999999999997</v>
      </c>
      <c r="D36" s="229">
        <v>0</v>
      </c>
      <c r="E36" s="229">
        <v>0</v>
      </c>
      <c r="F36" s="229">
        <v>0</v>
      </c>
      <c r="G36" s="228">
        <f t="shared" si="1"/>
        <v>39.979999999999997</v>
      </c>
      <c r="H36" s="249"/>
    </row>
    <row r="37" spans="1:10" ht="26.1" customHeight="1">
      <c r="A37" s="225">
        <v>8</v>
      </c>
      <c r="B37" s="250" t="s">
        <v>43</v>
      </c>
      <c r="C37" s="229">
        <v>675.89</v>
      </c>
      <c r="D37" s="229">
        <v>0</v>
      </c>
      <c r="E37" s="229">
        <v>0</v>
      </c>
      <c r="F37" s="229">
        <v>0</v>
      </c>
      <c r="G37" s="228">
        <f>SUM(C37:F37)</f>
        <v>675.89</v>
      </c>
      <c r="H37" s="249"/>
    </row>
    <row r="38" spans="1:10" ht="24" customHeight="1">
      <c r="A38" s="251"/>
      <c r="B38" s="241" t="s">
        <v>44</v>
      </c>
      <c r="C38" s="234">
        <f>SUM(C30:C37)</f>
        <v>2660.89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2660.89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225273.7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225273.7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225273.7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8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72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0</v>
      </c>
      <c r="D10" s="227">
        <v>0</v>
      </c>
      <c r="E10" s="227">
        <v>0</v>
      </c>
      <c r="F10" s="227">
        <v>0</v>
      </c>
      <c r="G10" s="228">
        <f>SUM(C10:F10)</f>
        <v>0</v>
      </c>
      <c r="H10" s="224"/>
    </row>
    <row r="11" spans="1:10" ht="23.1" customHeight="1">
      <c r="A11" s="225">
        <v>2</v>
      </c>
      <c r="B11" s="226" t="s">
        <v>13</v>
      </c>
      <c r="C11" s="229">
        <f>94841.05+32477.79+5701.4</f>
        <v>133020.24</v>
      </c>
      <c r="D11" s="229">
        <v>0</v>
      </c>
      <c r="E11" s="229">
        <v>0</v>
      </c>
      <c r="F11" s="229">
        <v>0</v>
      </c>
      <c r="G11" s="228">
        <f>SUM(C11:F11)</f>
        <v>133020.24</v>
      </c>
      <c r="H11" s="224"/>
    </row>
    <row r="12" spans="1:10" ht="23.1" customHeight="1">
      <c r="A12" s="225">
        <v>3</v>
      </c>
      <c r="B12" s="226" t="s">
        <v>14</v>
      </c>
      <c r="C12" s="229">
        <v>0</v>
      </c>
      <c r="D12" s="229">
        <v>0</v>
      </c>
      <c r="E12" s="229">
        <v>0</v>
      </c>
      <c r="F12" s="229">
        <v>0</v>
      </c>
      <c r="G12" s="228">
        <f>SUM(C12:F12)</f>
        <v>0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133020.24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133020.24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f>16674.84+136088.12</f>
        <v>152762.96</v>
      </c>
      <c r="D18" s="229">
        <v>0</v>
      </c>
      <c r="E18" s="229">
        <v>0</v>
      </c>
      <c r="F18" s="229">
        <v>0</v>
      </c>
      <c r="G18" s="228">
        <f>SUM(C18:F18)</f>
        <v>152762.96</v>
      </c>
      <c r="H18" s="224"/>
    </row>
    <row r="19" spans="1:10" ht="24" customHeight="1">
      <c r="A19" s="240"/>
      <c r="B19" s="241" t="s">
        <v>23</v>
      </c>
      <c r="C19" s="233">
        <f>SUM(C18)</f>
        <v>152762.96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152762.96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665</v>
      </c>
      <c r="D31" s="229">
        <v>0</v>
      </c>
      <c r="E31" s="229">
        <v>0</v>
      </c>
      <c r="F31" s="229">
        <v>0</v>
      </c>
      <c r="G31" s="228">
        <f t="shared" si="1"/>
        <v>665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f>1301.3+283.02</f>
        <v>1584.32</v>
      </c>
      <c r="D33" s="229">
        <v>0</v>
      </c>
      <c r="E33" s="229">
        <v>0</v>
      </c>
      <c r="F33" s="229">
        <v>0</v>
      </c>
      <c r="G33" s="228">
        <f t="shared" si="1"/>
        <v>1584.32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339.67</v>
      </c>
      <c r="D35" s="229">
        <v>0</v>
      </c>
      <c r="E35" s="229">
        <v>0</v>
      </c>
      <c r="F35" s="229">
        <v>0</v>
      </c>
      <c r="G35" s="228">
        <f t="shared" si="1"/>
        <v>339.67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0</v>
      </c>
      <c r="D37" s="229">
        <v>0</v>
      </c>
      <c r="E37" s="229">
        <v>0</v>
      </c>
      <c r="F37" s="229">
        <v>0</v>
      </c>
      <c r="G37" s="228">
        <f>SUM(C37:F37)</f>
        <v>0</v>
      </c>
      <c r="H37" s="249"/>
    </row>
    <row r="38" spans="1:10" ht="24" customHeight="1">
      <c r="A38" s="251"/>
      <c r="B38" s="241" t="s">
        <v>44</v>
      </c>
      <c r="C38" s="234">
        <f>SUM(C30:C37)</f>
        <v>2588.9899999999998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2588.9899999999998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288372.18999999994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288372.18999999994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288372.19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7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73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0</v>
      </c>
      <c r="D10" s="227">
        <v>0</v>
      </c>
      <c r="E10" s="227">
        <v>0</v>
      </c>
      <c r="F10" s="227">
        <v>0</v>
      </c>
      <c r="G10" s="228">
        <f>SUM(C10:F10)</f>
        <v>0</v>
      </c>
      <c r="H10" s="224"/>
    </row>
    <row r="11" spans="1:10" ht="23.1" customHeight="1">
      <c r="A11" s="225">
        <v>2</v>
      </c>
      <c r="B11" s="226" t="s">
        <v>13</v>
      </c>
      <c r="C11" s="229">
        <v>82901.97</v>
      </c>
      <c r="D11" s="229">
        <v>0</v>
      </c>
      <c r="E11" s="229">
        <v>0</v>
      </c>
      <c r="F11" s="229">
        <v>0</v>
      </c>
      <c r="G11" s="228">
        <f>SUM(C11:F11)</f>
        <v>82901.97</v>
      </c>
      <c r="H11" s="224"/>
    </row>
    <row r="12" spans="1:10" ht="23.1" customHeight="1">
      <c r="A12" s="225">
        <v>3</v>
      </c>
      <c r="B12" s="226" t="s">
        <v>14</v>
      </c>
      <c r="C12" s="229">
        <v>10342.879999999999</v>
      </c>
      <c r="D12" s="229">
        <v>0</v>
      </c>
      <c r="E12" s="229">
        <v>0</v>
      </c>
      <c r="F12" s="229">
        <v>0</v>
      </c>
      <c r="G12" s="228">
        <f>SUM(C12:F12)</f>
        <v>10342.879999999999</v>
      </c>
      <c r="H12" s="224"/>
    </row>
    <row r="13" spans="1:10" ht="23.1" customHeight="1">
      <c r="A13" s="230">
        <v>4</v>
      </c>
      <c r="B13" s="226" t="s">
        <v>15</v>
      </c>
      <c r="C13" s="229">
        <v>1050</v>
      </c>
      <c r="D13" s="229">
        <v>0</v>
      </c>
      <c r="E13" s="229">
        <v>0</v>
      </c>
      <c r="F13" s="229">
        <v>0</v>
      </c>
      <c r="G13" s="228">
        <f>SUM(C13:F13)</f>
        <v>1050</v>
      </c>
      <c r="H13" s="224"/>
    </row>
    <row r="14" spans="1:10" ht="23.1" customHeight="1">
      <c r="A14" s="231"/>
      <c r="B14" s="232" t="s">
        <v>16</v>
      </c>
      <c r="C14" s="233">
        <f>SUM(C10:C13)</f>
        <v>94294.85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94294.85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56276.76</v>
      </c>
      <c r="D18" s="229">
        <v>0</v>
      </c>
      <c r="E18" s="229">
        <v>0</v>
      </c>
      <c r="F18" s="229">
        <v>0</v>
      </c>
      <c r="G18" s="228">
        <f>SUM(C18:F18)</f>
        <v>56276.76</v>
      </c>
      <c r="H18" s="224"/>
    </row>
    <row r="19" spans="1:10" ht="24" customHeight="1">
      <c r="A19" s="240"/>
      <c r="B19" s="241" t="s">
        <v>23</v>
      </c>
      <c r="C19" s="233">
        <f>SUM(C18)</f>
        <v>56276.76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56276.76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995</v>
      </c>
      <c r="D31" s="229">
        <v>0</v>
      </c>
      <c r="E31" s="229">
        <v>0</v>
      </c>
      <c r="F31" s="229">
        <v>0</v>
      </c>
      <c r="G31" s="228">
        <f t="shared" si="1"/>
        <v>995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453.47</v>
      </c>
      <c r="D33" s="229">
        <v>0</v>
      </c>
      <c r="E33" s="229">
        <v>0</v>
      </c>
      <c r="F33" s="229">
        <v>0</v>
      </c>
      <c r="G33" s="228">
        <f t="shared" si="1"/>
        <v>453.47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420</v>
      </c>
      <c r="D35" s="229">
        <v>0</v>
      </c>
      <c r="E35" s="229">
        <v>0</v>
      </c>
      <c r="F35" s="229">
        <v>0</v>
      </c>
      <c r="G35" s="228">
        <f t="shared" si="1"/>
        <v>420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100.35</v>
      </c>
      <c r="D37" s="229">
        <v>0</v>
      </c>
      <c r="E37" s="229">
        <v>0</v>
      </c>
      <c r="F37" s="229">
        <v>0</v>
      </c>
      <c r="G37" s="228">
        <f>SUM(C37:F37)</f>
        <v>100.35</v>
      </c>
      <c r="H37" s="249"/>
    </row>
    <row r="38" spans="1:10" ht="24" customHeight="1">
      <c r="A38" s="251"/>
      <c r="B38" s="241" t="s">
        <v>44</v>
      </c>
      <c r="C38" s="234">
        <f>SUM(C30:C37)</f>
        <v>1968.82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1968.82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152540.43000000002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152540.43000000002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152540.43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6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101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3.6640625" style="30" customWidth="1"/>
    <col min="3" max="11" width="12.6640625" style="30" customWidth="1"/>
    <col min="12" max="12" width="14.33203125" style="30" customWidth="1"/>
    <col min="13" max="13" width="12.6640625" style="30" customWidth="1"/>
    <col min="14" max="15" width="12.6640625" style="103" customWidth="1"/>
    <col min="16" max="16" width="12.6640625" style="30" customWidth="1"/>
    <col min="17" max="17" width="14.33203125" style="30" customWidth="1"/>
    <col min="18" max="19" width="12.6640625" style="30" customWidth="1"/>
    <col min="20" max="20" width="12.6640625" style="103" customWidth="1"/>
    <col min="21" max="24" width="12.6640625" style="30" customWidth="1"/>
    <col min="25" max="25" width="14.6640625" style="30" customWidth="1"/>
    <col min="26" max="26" width="12.6640625" style="103" customWidth="1"/>
    <col min="27" max="29" width="12.6640625" style="30" customWidth="1"/>
    <col min="30" max="30" width="14.44140625" style="30" customWidth="1"/>
    <col min="31" max="31" width="17.44140625" style="30" customWidth="1"/>
    <col min="32" max="32" width="8.33203125" style="30" customWidth="1"/>
    <col min="33" max="33" width="14.6640625" style="30" hidden="1" customWidth="1"/>
    <col min="34" max="34" width="10.109375" style="30" hidden="1" customWidth="1"/>
    <col min="35" max="35" width="9" style="30" hidden="1" customWidth="1"/>
    <col min="36" max="36" width="20.6640625" style="30"/>
    <col min="37" max="38" width="20.6640625" style="30" customWidth="1"/>
    <col min="39" max="252" width="20.6640625" style="30"/>
    <col min="253" max="253" width="6" style="30" customWidth="1"/>
    <col min="254" max="254" width="51.33203125" style="30" customWidth="1"/>
    <col min="255" max="257" width="15.88671875" style="30" customWidth="1"/>
    <col min="258" max="258" width="15.33203125" style="30" customWidth="1"/>
    <col min="259" max="262" width="15.88671875" style="30" customWidth="1"/>
    <col min="263" max="263" width="17.5546875" style="30" customWidth="1"/>
    <col min="264" max="264" width="15.88671875" style="30" customWidth="1"/>
    <col min="265" max="265" width="18.33203125" style="30" customWidth="1"/>
    <col min="266" max="267" width="15.88671875" style="30" customWidth="1"/>
    <col min="268" max="268" width="17.33203125" style="30" customWidth="1"/>
    <col min="269" max="270" width="15.88671875" style="30" customWidth="1"/>
    <col min="271" max="271" width="16.6640625" style="30" customWidth="1"/>
    <col min="272" max="275" width="15.88671875" style="30" customWidth="1"/>
    <col min="276" max="276" width="17.5546875" style="30" customWidth="1"/>
    <col min="277" max="280" width="15.88671875" style="30" customWidth="1"/>
    <col min="281" max="281" width="16.6640625" style="30" bestFit="1" customWidth="1"/>
    <col min="282" max="282" width="15.88671875" style="30" bestFit="1" customWidth="1"/>
    <col min="283" max="283" width="20.109375" style="30" bestFit="1" customWidth="1"/>
    <col min="284" max="284" width="11.44140625" style="30" customWidth="1"/>
    <col min="285" max="285" width="12" style="30" bestFit="1" customWidth="1"/>
    <col min="286" max="286" width="10.109375" style="30" bestFit="1" customWidth="1"/>
    <col min="287" max="287" width="9" style="30" bestFit="1" customWidth="1"/>
    <col min="288" max="508" width="20.6640625" style="30"/>
    <col min="509" max="509" width="6" style="30" customWidth="1"/>
    <col min="510" max="510" width="51.33203125" style="30" customWidth="1"/>
    <col min="511" max="513" width="15.88671875" style="30" customWidth="1"/>
    <col min="514" max="514" width="15.33203125" style="30" customWidth="1"/>
    <col min="515" max="518" width="15.88671875" style="30" customWidth="1"/>
    <col min="519" max="519" width="17.5546875" style="30" customWidth="1"/>
    <col min="520" max="520" width="15.88671875" style="30" customWidth="1"/>
    <col min="521" max="521" width="18.33203125" style="30" customWidth="1"/>
    <col min="522" max="523" width="15.88671875" style="30" customWidth="1"/>
    <col min="524" max="524" width="17.33203125" style="30" customWidth="1"/>
    <col min="525" max="526" width="15.88671875" style="30" customWidth="1"/>
    <col min="527" max="527" width="16.6640625" style="30" customWidth="1"/>
    <col min="528" max="531" width="15.88671875" style="30" customWidth="1"/>
    <col min="532" max="532" width="17.5546875" style="30" customWidth="1"/>
    <col min="533" max="536" width="15.88671875" style="30" customWidth="1"/>
    <col min="537" max="537" width="16.6640625" style="30" bestFit="1" customWidth="1"/>
    <col min="538" max="538" width="15.88671875" style="30" bestFit="1" customWidth="1"/>
    <col min="539" max="539" width="20.109375" style="30" bestFit="1" customWidth="1"/>
    <col min="540" max="540" width="11.44140625" style="30" customWidth="1"/>
    <col min="541" max="541" width="12" style="30" bestFit="1" customWidth="1"/>
    <col min="542" max="542" width="10.109375" style="30" bestFit="1" customWidth="1"/>
    <col min="543" max="543" width="9" style="30" bestFit="1" customWidth="1"/>
    <col min="544" max="764" width="20.6640625" style="30"/>
    <col min="765" max="765" width="6" style="30" customWidth="1"/>
    <col min="766" max="766" width="51.33203125" style="30" customWidth="1"/>
    <col min="767" max="769" width="15.88671875" style="30" customWidth="1"/>
    <col min="770" max="770" width="15.33203125" style="30" customWidth="1"/>
    <col min="771" max="774" width="15.88671875" style="30" customWidth="1"/>
    <col min="775" max="775" width="17.5546875" style="30" customWidth="1"/>
    <col min="776" max="776" width="15.88671875" style="30" customWidth="1"/>
    <col min="777" max="777" width="18.33203125" style="30" customWidth="1"/>
    <col min="778" max="779" width="15.88671875" style="30" customWidth="1"/>
    <col min="780" max="780" width="17.33203125" style="30" customWidth="1"/>
    <col min="781" max="782" width="15.88671875" style="30" customWidth="1"/>
    <col min="783" max="783" width="16.6640625" style="30" customWidth="1"/>
    <col min="784" max="787" width="15.88671875" style="30" customWidth="1"/>
    <col min="788" max="788" width="17.5546875" style="30" customWidth="1"/>
    <col min="789" max="792" width="15.88671875" style="30" customWidth="1"/>
    <col min="793" max="793" width="16.6640625" style="30" bestFit="1" customWidth="1"/>
    <col min="794" max="794" width="15.88671875" style="30" bestFit="1" customWidth="1"/>
    <col min="795" max="795" width="20.109375" style="30" bestFit="1" customWidth="1"/>
    <col min="796" max="796" width="11.44140625" style="30" customWidth="1"/>
    <col min="797" max="797" width="12" style="30" bestFit="1" customWidth="1"/>
    <col min="798" max="798" width="10.109375" style="30" bestFit="1" customWidth="1"/>
    <col min="799" max="799" width="9" style="30" bestFit="1" customWidth="1"/>
    <col min="800" max="1020" width="20.6640625" style="30"/>
    <col min="1021" max="1021" width="6" style="30" customWidth="1"/>
    <col min="1022" max="1022" width="51.33203125" style="30" customWidth="1"/>
    <col min="1023" max="1025" width="15.88671875" style="30" customWidth="1"/>
    <col min="1026" max="1026" width="15.33203125" style="30" customWidth="1"/>
    <col min="1027" max="1030" width="15.88671875" style="30" customWidth="1"/>
    <col min="1031" max="1031" width="17.5546875" style="30" customWidth="1"/>
    <col min="1032" max="1032" width="15.88671875" style="30" customWidth="1"/>
    <col min="1033" max="1033" width="18.33203125" style="30" customWidth="1"/>
    <col min="1034" max="1035" width="15.88671875" style="30" customWidth="1"/>
    <col min="1036" max="1036" width="17.33203125" style="30" customWidth="1"/>
    <col min="1037" max="1038" width="15.88671875" style="30" customWidth="1"/>
    <col min="1039" max="1039" width="16.6640625" style="30" customWidth="1"/>
    <col min="1040" max="1043" width="15.88671875" style="30" customWidth="1"/>
    <col min="1044" max="1044" width="17.5546875" style="30" customWidth="1"/>
    <col min="1045" max="1048" width="15.88671875" style="30" customWidth="1"/>
    <col min="1049" max="1049" width="16.6640625" style="30" bestFit="1" customWidth="1"/>
    <col min="1050" max="1050" width="15.88671875" style="30" bestFit="1" customWidth="1"/>
    <col min="1051" max="1051" width="20.109375" style="30" bestFit="1" customWidth="1"/>
    <col min="1052" max="1052" width="11.44140625" style="30" customWidth="1"/>
    <col min="1053" max="1053" width="12" style="30" bestFit="1" customWidth="1"/>
    <col min="1054" max="1054" width="10.109375" style="30" bestFit="1" customWidth="1"/>
    <col min="1055" max="1055" width="9" style="30" bestFit="1" customWidth="1"/>
    <col min="1056" max="1276" width="20.6640625" style="30"/>
    <col min="1277" max="1277" width="6" style="30" customWidth="1"/>
    <col min="1278" max="1278" width="51.33203125" style="30" customWidth="1"/>
    <col min="1279" max="1281" width="15.88671875" style="30" customWidth="1"/>
    <col min="1282" max="1282" width="15.33203125" style="30" customWidth="1"/>
    <col min="1283" max="1286" width="15.88671875" style="30" customWidth="1"/>
    <col min="1287" max="1287" width="17.5546875" style="30" customWidth="1"/>
    <col min="1288" max="1288" width="15.88671875" style="30" customWidth="1"/>
    <col min="1289" max="1289" width="18.33203125" style="30" customWidth="1"/>
    <col min="1290" max="1291" width="15.88671875" style="30" customWidth="1"/>
    <col min="1292" max="1292" width="17.33203125" style="30" customWidth="1"/>
    <col min="1293" max="1294" width="15.88671875" style="30" customWidth="1"/>
    <col min="1295" max="1295" width="16.6640625" style="30" customWidth="1"/>
    <col min="1296" max="1299" width="15.88671875" style="30" customWidth="1"/>
    <col min="1300" max="1300" width="17.5546875" style="30" customWidth="1"/>
    <col min="1301" max="1304" width="15.88671875" style="30" customWidth="1"/>
    <col min="1305" max="1305" width="16.6640625" style="30" bestFit="1" customWidth="1"/>
    <col min="1306" max="1306" width="15.88671875" style="30" bestFit="1" customWidth="1"/>
    <col min="1307" max="1307" width="20.109375" style="30" bestFit="1" customWidth="1"/>
    <col min="1308" max="1308" width="11.44140625" style="30" customWidth="1"/>
    <col min="1309" max="1309" width="12" style="30" bestFit="1" customWidth="1"/>
    <col min="1310" max="1310" width="10.109375" style="30" bestFit="1" customWidth="1"/>
    <col min="1311" max="1311" width="9" style="30" bestFit="1" customWidth="1"/>
    <col min="1312" max="1532" width="20.6640625" style="30"/>
    <col min="1533" max="1533" width="6" style="30" customWidth="1"/>
    <col min="1534" max="1534" width="51.33203125" style="30" customWidth="1"/>
    <col min="1535" max="1537" width="15.88671875" style="30" customWidth="1"/>
    <col min="1538" max="1538" width="15.33203125" style="30" customWidth="1"/>
    <col min="1539" max="1542" width="15.88671875" style="30" customWidth="1"/>
    <col min="1543" max="1543" width="17.5546875" style="30" customWidth="1"/>
    <col min="1544" max="1544" width="15.88671875" style="30" customWidth="1"/>
    <col min="1545" max="1545" width="18.33203125" style="30" customWidth="1"/>
    <col min="1546" max="1547" width="15.88671875" style="30" customWidth="1"/>
    <col min="1548" max="1548" width="17.33203125" style="30" customWidth="1"/>
    <col min="1549" max="1550" width="15.88671875" style="30" customWidth="1"/>
    <col min="1551" max="1551" width="16.6640625" style="30" customWidth="1"/>
    <col min="1552" max="1555" width="15.88671875" style="30" customWidth="1"/>
    <col min="1556" max="1556" width="17.5546875" style="30" customWidth="1"/>
    <col min="1557" max="1560" width="15.88671875" style="30" customWidth="1"/>
    <col min="1561" max="1561" width="16.6640625" style="30" bestFit="1" customWidth="1"/>
    <col min="1562" max="1562" width="15.88671875" style="30" bestFit="1" customWidth="1"/>
    <col min="1563" max="1563" width="20.109375" style="30" bestFit="1" customWidth="1"/>
    <col min="1564" max="1564" width="11.44140625" style="30" customWidth="1"/>
    <col min="1565" max="1565" width="12" style="30" bestFit="1" customWidth="1"/>
    <col min="1566" max="1566" width="10.109375" style="30" bestFit="1" customWidth="1"/>
    <col min="1567" max="1567" width="9" style="30" bestFit="1" customWidth="1"/>
    <col min="1568" max="1788" width="20.6640625" style="30"/>
    <col min="1789" max="1789" width="6" style="30" customWidth="1"/>
    <col min="1790" max="1790" width="51.33203125" style="30" customWidth="1"/>
    <col min="1791" max="1793" width="15.88671875" style="30" customWidth="1"/>
    <col min="1794" max="1794" width="15.33203125" style="30" customWidth="1"/>
    <col min="1795" max="1798" width="15.88671875" style="30" customWidth="1"/>
    <col min="1799" max="1799" width="17.5546875" style="30" customWidth="1"/>
    <col min="1800" max="1800" width="15.88671875" style="30" customWidth="1"/>
    <col min="1801" max="1801" width="18.33203125" style="30" customWidth="1"/>
    <col min="1802" max="1803" width="15.88671875" style="30" customWidth="1"/>
    <col min="1804" max="1804" width="17.33203125" style="30" customWidth="1"/>
    <col min="1805" max="1806" width="15.88671875" style="30" customWidth="1"/>
    <col min="1807" max="1807" width="16.6640625" style="30" customWidth="1"/>
    <col min="1808" max="1811" width="15.88671875" style="30" customWidth="1"/>
    <col min="1812" max="1812" width="17.5546875" style="30" customWidth="1"/>
    <col min="1813" max="1816" width="15.88671875" style="30" customWidth="1"/>
    <col min="1817" max="1817" width="16.6640625" style="30" bestFit="1" customWidth="1"/>
    <col min="1818" max="1818" width="15.88671875" style="30" bestFit="1" customWidth="1"/>
    <col min="1819" max="1819" width="20.109375" style="30" bestFit="1" customWidth="1"/>
    <col min="1820" max="1820" width="11.44140625" style="30" customWidth="1"/>
    <col min="1821" max="1821" width="12" style="30" bestFit="1" customWidth="1"/>
    <col min="1822" max="1822" width="10.109375" style="30" bestFit="1" customWidth="1"/>
    <col min="1823" max="1823" width="9" style="30" bestFit="1" customWidth="1"/>
    <col min="1824" max="2044" width="20.6640625" style="30"/>
    <col min="2045" max="2045" width="6" style="30" customWidth="1"/>
    <col min="2046" max="2046" width="51.33203125" style="30" customWidth="1"/>
    <col min="2047" max="2049" width="15.88671875" style="30" customWidth="1"/>
    <col min="2050" max="2050" width="15.33203125" style="30" customWidth="1"/>
    <col min="2051" max="2054" width="15.88671875" style="30" customWidth="1"/>
    <col min="2055" max="2055" width="17.5546875" style="30" customWidth="1"/>
    <col min="2056" max="2056" width="15.88671875" style="30" customWidth="1"/>
    <col min="2057" max="2057" width="18.33203125" style="30" customWidth="1"/>
    <col min="2058" max="2059" width="15.88671875" style="30" customWidth="1"/>
    <col min="2060" max="2060" width="17.33203125" style="30" customWidth="1"/>
    <col min="2061" max="2062" width="15.88671875" style="30" customWidth="1"/>
    <col min="2063" max="2063" width="16.6640625" style="30" customWidth="1"/>
    <col min="2064" max="2067" width="15.88671875" style="30" customWidth="1"/>
    <col min="2068" max="2068" width="17.5546875" style="30" customWidth="1"/>
    <col min="2069" max="2072" width="15.88671875" style="30" customWidth="1"/>
    <col min="2073" max="2073" width="16.6640625" style="30" bestFit="1" customWidth="1"/>
    <col min="2074" max="2074" width="15.88671875" style="30" bestFit="1" customWidth="1"/>
    <col min="2075" max="2075" width="20.109375" style="30" bestFit="1" customWidth="1"/>
    <col min="2076" max="2076" width="11.44140625" style="30" customWidth="1"/>
    <col min="2077" max="2077" width="12" style="30" bestFit="1" customWidth="1"/>
    <col min="2078" max="2078" width="10.109375" style="30" bestFit="1" customWidth="1"/>
    <col min="2079" max="2079" width="9" style="30" bestFit="1" customWidth="1"/>
    <col min="2080" max="2300" width="20.6640625" style="30"/>
    <col min="2301" max="2301" width="6" style="30" customWidth="1"/>
    <col min="2302" max="2302" width="51.33203125" style="30" customWidth="1"/>
    <col min="2303" max="2305" width="15.88671875" style="30" customWidth="1"/>
    <col min="2306" max="2306" width="15.33203125" style="30" customWidth="1"/>
    <col min="2307" max="2310" width="15.88671875" style="30" customWidth="1"/>
    <col min="2311" max="2311" width="17.5546875" style="30" customWidth="1"/>
    <col min="2312" max="2312" width="15.88671875" style="30" customWidth="1"/>
    <col min="2313" max="2313" width="18.33203125" style="30" customWidth="1"/>
    <col min="2314" max="2315" width="15.88671875" style="30" customWidth="1"/>
    <col min="2316" max="2316" width="17.33203125" style="30" customWidth="1"/>
    <col min="2317" max="2318" width="15.88671875" style="30" customWidth="1"/>
    <col min="2319" max="2319" width="16.6640625" style="30" customWidth="1"/>
    <col min="2320" max="2323" width="15.88671875" style="30" customWidth="1"/>
    <col min="2324" max="2324" width="17.5546875" style="30" customWidth="1"/>
    <col min="2325" max="2328" width="15.88671875" style="30" customWidth="1"/>
    <col min="2329" max="2329" width="16.6640625" style="30" bestFit="1" customWidth="1"/>
    <col min="2330" max="2330" width="15.88671875" style="30" bestFit="1" customWidth="1"/>
    <col min="2331" max="2331" width="20.109375" style="30" bestFit="1" customWidth="1"/>
    <col min="2332" max="2332" width="11.44140625" style="30" customWidth="1"/>
    <col min="2333" max="2333" width="12" style="30" bestFit="1" customWidth="1"/>
    <col min="2334" max="2334" width="10.109375" style="30" bestFit="1" customWidth="1"/>
    <col min="2335" max="2335" width="9" style="30" bestFit="1" customWidth="1"/>
    <col min="2336" max="2556" width="20.6640625" style="30"/>
    <col min="2557" max="2557" width="6" style="30" customWidth="1"/>
    <col min="2558" max="2558" width="51.33203125" style="30" customWidth="1"/>
    <col min="2559" max="2561" width="15.88671875" style="30" customWidth="1"/>
    <col min="2562" max="2562" width="15.33203125" style="30" customWidth="1"/>
    <col min="2563" max="2566" width="15.88671875" style="30" customWidth="1"/>
    <col min="2567" max="2567" width="17.5546875" style="30" customWidth="1"/>
    <col min="2568" max="2568" width="15.88671875" style="30" customWidth="1"/>
    <col min="2569" max="2569" width="18.33203125" style="30" customWidth="1"/>
    <col min="2570" max="2571" width="15.88671875" style="30" customWidth="1"/>
    <col min="2572" max="2572" width="17.33203125" style="30" customWidth="1"/>
    <col min="2573" max="2574" width="15.88671875" style="30" customWidth="1"/>
    <col min="2575" max="2575" width="16.6640625" style="30" customWidth="1"/>
    <col min="2576" max="2579" width="15.88671875" style="30" customWidth="1"/>
    <col min="2580" max="2580" width="17.5546875" style="30" customWidth="1"/>
    <col min="2581" max="2584" width="15.88671875" style="30" customWidth="1"/>
    <col min="2585" max="2585" width="16.6640625" style="30" bestFit="1" customWidth="1"/>
    <col min="2586" max="2586" width="15.88671875" style="30" bestFit="1" customWidth="1"/>
    <col min="2587" max="2587" width="20.109375" style="30" bestFit="1" customWidth="1"/>
    <col min="2588" max="2588" width="11.44140625" style="30" customWidth="1"/>
    <col min="2589" max="2589" width="12" style="30" bestFit="1" customWidth="1"/>
    <col min="2590" max="2590" width="10.109375" style="30" bestFit="1" customWidth="1"/>
    <col min="2591" max="2591" width="9" style="30" bestFit="1" customWidth="1"/>
    <col min="2592" max="2812" width="20.6640625" style="30"/>
    <col min="2813" max="2813" width="6" style="30" customWidth="1"/>
    <col min="2814" max="2814" width="51.33203125" style="30" customWidth="1"/>
    <col min="2815" max="2817" width="15.88671875" style="30" customWidth="1"/>
    <col min="2818" max="2818" width="15.33203125" style="30" customWidth="1"/>
    <col min="2819" max="2822" width="15.88671875" style="30" customWidth="1"/>
    <col min="2823" max="2823" width="17.5546875" style="30" customWidth="1"/>
    <col min="2824" max="2824" width="15.88671875" style="30" customWidth="1"/>
    <col min="2825" max="2825" width="18.33203125" style="30" customWidth="1"/>
    <col min="2826" max="2827" width="15.88671875" style="30" customWidth="1"/>
    <col min="2828" max="2828" width="17.33203125" style="30" customWidth="1"/>
    <col min="2829" max="2830" width="15.88671875" style="30" customWidth="1"/>
    <col min="2831" max="2831" width="16.6640625" style="30" customWidth="1"/>
    <col min="2832" max="2835" width="15.88671875" style="30" customWidth="1"/>
    <col min="2836" max="2836" width="17.5546875" style="30" customWidth="1"/>
    <col min="2837" max="2840" width="15.88671875" style="30" customWidth="1"/>
    <col min="2841" max="2841" width="16.6640625" style="30" bestFit="1" customWidth="1"/>
    <col min="2842" max="2842" width="15.88671875" style="30" bestFit="1" customWidth="1"/>
    <col min="2843" max="2843" width="20.109375" style="30" bestFit="1" customWidth="1"/>
    <col min="2844" max="2844" width="11.44140625" style="30" customWidth="1"/>
    <col min="2845" max="2845" width="12" style="30" bestFit="1" customWidth="1"/>
    <col min="2846" max="2846" width="10.109375" style="30" bestFit="1" customWidth="1"/>
    <col min="2847" max="2847" width="9" style="30" bestFit="1" customWidth="1"/>
    <col min="2848" max="3068" width="20.6640625" style="30"/>
    <col min="3069" max="3069" width="6" style="30" customWidth="1"/>
    <col min="3070" max="3070" width="51.33203125" style="30" customWidth="1"/>
    <col min="3071" max="3073" width="15.88671875" style="30" customWidth="1"/>
    <col min="3074" max="3074" width="15.33203125" style="30" customWidth="1"/>
    <col min="3075" max="3078" width="15.88671875" style="30" customWidth="1"/>
    <col min="3079" max="3079" width="17.5546875" style="30" customWidth="1"/>
    <col min="3080" max="3080" width="15.88671875" style="30" customWidth="1"/>
    <col min="3081" max="3081" width="18.33203125" style="30" customWidth="1"/>
    <col min="3082" max="3083" width="15.88671875" style="30" customWidth="1"/>
    <col min="3084" max="3084" width="17.33203125" style="30" customWidth="1"/>
    <col min="3085" max="3086" width="15.88671875" style="30" customWidth="1"/>
    <col min="3087" max="3087" width="16.6640625" style="30" customWidth="1"/>
    <col min="3088" max="3091" width="15.88671875" style="30" customWidth="1"/>
    <col min="3092" max="3092" width="17.5546875" style="30" customWidth="1"/>
    <col min="3093" max="3096" width="15.88671875" style="30" customWidth="1"/>
    <col min="3097" max="3097" width="16.6640625" style="30" bestFit="1" customWidth="1"/>
    <col min="3098" max="3098" width="15.88671875" style="30" bestFit="1" customWidth="1"/>
    <col min="3099" max="3099" width="20.109375" style="30" bestFit="1" customWidth="1"/>
    <col min="3100" max="3100" width="11.44140625" style="30" customWidth="1"/>
    <col min="3101" max="3101" width="12" style="30" bestFit="1" customWidth="1"/>
    <col min="3102" max="3102" width="10.109375" style="30" bestFit="1" customWidth="1"/>
    <col min="3103" max="3103" width="9" style="30" bestFit="1" customWidth="1"/>
    <col min="3104" max="3324" width="20.6640625" style="30"/>
    <col min="3325" max="3325" width="6" style="30" customWidth="1"/>
    <col min="3326" max="3326" width="51.33203125" style="30" customWidth="1"/>
    <col min="3327" max="3329" width="15.88671875" style="30" customWidth="1"/>
    <col min="3330" max="3330" width="15.33203125" style="30" customWidth="1"/>
    <col min="3331" max="3334" width="15.88671875" style="30" customWidth="1"/>
    <col min="3335" max="3335" width="17.5546875" style="30" customWidth="1"/>
    <col min="3336" max="3336" width="15.88671875" style="30" customWidth="1"/>
    <col min="3337" max="3337" width="18.33203125" style="30" customWidth="1"/>
    <col min="3338" max="3339" width="15.88671875" style="30" customWidth="1"/>
    <col min="3340" max="3340" width="17.33203125" style="30" customWidth="1"/>
    <col min="3341" max="3342" width="15.88671875" style="30" customWidth="1"/>
    <col min="3343" max="3343" width="16.6640625" style="30" customWidth="1"/>
    <col min="3344" max="3347" width="15.88671875" style="30" customWidth="1"/>
    <col min="3348" max="3348" width="17.5546875" style="30" customWidth="1"/>
    <col min="3349" max="3352" width="15.88671875" style="30" customWidth="1"/>
    <col min="3353" max="3353" width="16.6640625" style="30" bestFit="1" customWidth="1"/>
    <col min="3354" max="3354" width="15.88671875" style="30" bestFit="1" customWidth="1"/>
    <col min="3355" max="3355" width="20.109375" style="30" bestFit="1" customWidth="1"/>
    <col min="3356" max="3356" width="11.44140625" style="30" customWidth="1"/>
    <col min="3357" max="3357" width="12" style="30" bestFit="1" customWidth="1"/>
    <col min="3358" max="3358" width="10.109375" style="30" bestFit="1" customWidth="1"/>
    <col min="3359" max="3359" width="9" style="30" bestFit="1" customWidth="1"/>
    <col min="3360" max="3580" width="20.6640625" style="30"/>
    <col min="3581" max="3581" width="6" style="30" customWidth="1"/>
    <col min="3582" max="3582" width="51.33203125" style="30" customWidth="1"/>
    <col min="3583" max="3585" width="15.88671875" style="30" customWidth="1"/>
    <col min="3586" max="3586" width="15.33203125" style="30" customWidth="1"/>
    <col min="3587" max="3590" width="15.88671875" style="30" customWidth="1"/>
    <col min="3591" max="3591" width="17.5546875" style="30" customWidth="1"/>
    <col min="3592" max="3592" width="15.88671875" style="30" customWidth="1"/>
    <col min="3593" max="3593" width="18.33203125" style="30" customWidth="1"/>
    <col min="3594" max="3595" width="15.88671875" style="30" customWidth="1"/>
    <col min="3596" max="3596" width="17.33203125" style="30" customWidth="1"/>
    <col min="3597" max="3598" width="15.88671875" style="30" customWidth="1"/>
    <col min="3599" max="3599" width="16.6640625" style="30" customWidth="1"/>
    <col min="3600" max="3603" width="15.88671875" style="30" customWidth="1"/>
    <col min="3604" max="3604" width="17.5546875" style="30" customWidth="1"/>
    <col min="3605" max="3608" width="15.88671875" style="30" customWidth="1"/>
    <col min="3609" max="3609" width="16.6640625" style="30" bestFit="1" customWidth="1"/>
    <col min="3610" max="3610" width="15.88671875" style="30" bestFit="1" customWidth="1"/>
    <col min="3611" max="3611" width="20.109375" style="30" bestFit="1" customWidth="1"/>
    <col min="3612" max="3612" width="11.44140625" style="30" customWidth="1"/>
    <col min="3613" max="3613" width="12" style="30" bestFit="1" customWidth="1"/>
    <col min="3614" max="3614" width="10.109375" style="30" bestFit="1" customWidth="1"/>
    <col min="3615" max="3615" width="9" style="30" bestFit="1" customWidth="1"/>
    <col min="3616" max="3836" width="20.6640625" style="30"/>
    <col min="3837" max="3837" width="6" style="30" customWidth="1"/>
    <col min="3838" max="3838" width="51.33203125" style="30" customWidth="1"/>
    <col min="3839" max="3841" width="15.88671875" style="30" customWidth="1"/>
    <col min="3842" max="3842" width="15.33203125" style="30" customWidth="1"/>
    <col min="3843" max="3846" width="15.88671875" style="30" customWidth="1"/>
    <col min="3847" max="3847" width="17.5546875" style="30" customWidth="1"/>
    <col min="3848" max="3848" width="15.88671875" style="30" customWidth="1"/>
    <col min="3849" max="3849" width="18.33203125" style="30" customWidth="1"/>
    <col min="3850" max="3851" width="15.88671875" style="30" customWidth="1"/>
    <col min="3852" max="3852" width="17.33203125" style="30" customWidth="1"/>
    <col min="3853" max="3854" width="15.88671875" style="30" customWidth="1"/>
    <col min="3855" max="3855" width="16.6640625" style="30" customWidth="1"/>
    <col min="3856" max="3859" width="15.88671875" style="30" customWidth="1"/>
    <col min="3860" max="3860" width="17.5546875" style="30" customWidth="1"/>
    <col min="3861" max="3864" width="15.88671875" style="30" customWidth="1"/>
    <col min="3865" max="3865" width="16.6640625" style="30" bestFit="1" customWidth="1"/>
    <col min="3866" max="3866" width="15.88671875" style="30" bestFit="1" customWidth="1"/>
    <col min="3867" max="3867" width="20.109375" style="30" bestFit="1" customWidth="1"/>
    <col min="3868" max="3868" width="11.44140625" style="30" customWidth="1"/>
    <col min="3869" max="3869" width="12" style="30" bestFit="1" customWidth="1"/>
    <col min="3870" max="3870" width="10.109375" style="30" bestFit="1" customWidth="1"/>
    <col min="3871" max="3871" width="9" style="30" bestFit="1" customWidth="1"/>
    <col min="3872" max="4092" width="20.6640625" style="30"/>
    <col min="4093" max="4093" width="6" style="30" customWidth="1"/>
    <col min="4094" max="4094" width="51.33203125" style="30" customWidth="1"/>
    <col min="4095" max="4097" width="15.88671875" style="30" customWidth="1"/>
    <col min="4098" max="4098" width="15.33203125" style="30" customWidth="1"/>
    <col min="4099" max="4102" width="15.88671875" style="30" customWidth="1"/>
    <col min="4103" max="4103" width="17.5546875" style="30" customWidth="1"/>
    <col min="4104" max="4104" width="15.88671875" style="30" customWidth="1"/>
    <col min="4105" max="4105" width="18.33203125" style="30" customWidth="1"/>
    <col min="4106" max="4107" width="15.88671875" style="30" customWidth="1"/>
    <col min="4108" max="4108" width="17.33203125" style="30" customWidth="1"/>
    <col min="4109" max="4110" width="15.88671875" style="30" customWidth="1"/>
    <col min="4111" max="4111" width="16.6640625" style="30" customWidth="1"/>
    <col min="4112" max="4115" width="15.88671875" style="30" customWidth="1"/>
    <col min="4116" max="4116" width="17.5546875" style="30" customWidth="1"/>
    <col min="4117" max="4120" width="15.88671875" style="30" customWidth="1"/>
    <col min="4121" max="4121" width="16.6640625" style="30" bestFit="1" customWidth="1"/>
    <col min="4122" max="4122" width="15.88671875" style="30" bestFit="1" customWidth="1"/>
    <col min="4123" max="4123" width="20.109375" style="30" bestFit="1" customWidth="1"/>
    <col min="4124" max="4124" width="11.44140625" style="30" customWidth="1"/>
    <col min="4125" max="4125" width="12" style="30" bestFit="1" customWidth="1"/>
    <col min="4126" max="4126" width="10.109375" style="30" bestFit="1" customWidth="1"/>
    <col min="4127" max="4127" width="9" style="30" bestFit="1" customWidth="1"/>
    <col min="4128" max="4348" width="20.6640625" style="30"/>
    <col min="4349" max="4349" width="6" style="30" customWidth="1"/>
    <col min="4350" max="4350" width="51.33203125" style="30" customWidth="1"/>
    <col min="4351" max="4353" width="15.88671875" style="30" customWidth="1"/>
    <col min="4354" max="4354" width="15.33203125" style="30" customWidth="1"/>
    <col min="4355" max="4358" width="15.88671875" style="30" customWidth="1"/>
    <col min="4359" max="4359" width="17.5546875" style="30" customWidth="1"/>
    <col min="4360" max="4360" width="15.88671875" style="30" customWidth="1"/>
    <col min="4361" max="4361" width="18.33203125" style="30" customWidth="1"/>
    <col min="4362" max="4363" width="15.88671875" style="30" customWidth="1"/>
    <col min="4364" max="4364" width="17.33203125" style="30" customWidth="1"/>
    <col min="4365" max="4366" width="15.88671875" style="30" customWidth="1"/>
    <col min="4367" max="4367" width="16.6640625" style="30" customWidth="1"/>
    <col min="4368" max="4371" width="15.88671875" style="30" customWidth="1"/>
    <col min="4372" max="4372" width="17.5546875" style="30" customWidth="1"/>
    <col min="4373" max="4376" width="15.88671875" style="30" customWidth="1"/>
    <col min="4377" max="4377" width="16.6640625" style="30" bestFit="1" customWidth="1"/>
    <col min="4378" max="4378" width="15.88671875" style="30" bestFit="1" customWidth="1"/>
    <col min="4379" max="4379" width="20.109375" style="30" bestFit="1" customWidth="1"/>
    <col min="4380" max="4380" width="11.44140625" style="30" customWidth="1"/>
    <col min="4381" max="4381" width="12" style="30" bestFit="1" customWidth="1"/>
    <col min="4382" max="4382" width="10.109375" style="30" bestFit="1" customWidth="1"/>
    <col min="4383" max="4383" width="9" style="30" bestFit="1" customWidth="1"/>
    <col min="4384" max="4604" width="20.6640625" style="30"/>
    <col min="4605" max="4605" width="6" style="30" customWidth="1"/>
    <col min="4606" max="4606" width="51.33203125" style="30" customWidth="1"/>
    <col min="4607" max="4609" width="15.88671875" style="30" customWidth="1"/>
    <col min="4610" max="4610" width="15.33203125" style="30" customWidth="1"/>
    <col min="4611" max="4614" width="15.88671875" style="30" customWidth="1"/>
    <col min="4615" max="4615" width="17.5546875" style="30" customWidth="1"/>
    <col min="4616" max="4616" width="15.88671875" style="30" customWidth="1"/>
    <col min="4617" max="4617" width="18.33203125" style="30" customWidth="1"/>
    <col min="4618" max="4619" width="15.88671875" style="30" customWidth="1"/>
    <col min="4620" max="4620" width="17.33203125" style="30" customWidth="1"/>
    <col min="4621" max="4622" width="15.88671875" style="30" customWidth="1"/>
    <col min="4623" max="4623" width="16.6640625" style="30" customWidth="1"/>
    <col min="4624" max="4627" width="15.88671875" style="30" customWidth="1"/>
    <col min="4628" max="4628" width="17.5546875" style="30" customWidth="1"/>
    <col min="4629" max="4632" width="15.88671875" style="30" customWidth="1"/>
    <col min="4633" max="4633" width="16.6640625" style="30" bestFit="1" customWidth="1"/>
    <col min="4634" max="4634" width="15.88671875" style="30" bestFit="1" customWidth="1"/>
    <col min="4635" max="4635" width="20.109375" style="30" bestFit="1" customWidth="1"/>
    <col min="4636" max="4636" width="11.44140625" style="30" customWidth="1"/>
    <col min="4637" max="4637" width="12" style="30" bestFit="1" customWidth="1"/>
    <col min="4638" max="4638" width="10.109375" style="30" bestFit="1" customWidth="1"/>
    <col min="4639" max="4639" width="9" style="30" bestFit="1" customWidth="1"/>
    <col min="4640" max="4860" width="20.6640625" style="30"/>
    <col min="4861" max="4861" width="6" style="30" customWidth="1"/>
    <col min="4862" max="4862" width="51.33203125" style="30" customWidth="1"/>
    <col min="4863" max="4865" width="15.88671875" style="30" customWidth="1"/>
    <col min="4866" max="4866" width="15.33203125" style="30" customWidth="1"/>
    <col min="4867" max="4870" width="15.88671875" style="30" customWidth="1"/>
    <col min="4871" max="4871" width="17.5546875" style="30" customWidth="1"/>
    <col min="4872" max="4872" width="15.88671875" style="30" customWidth="1"/>
    <col min="4873" max="4873" width="18.33203125" style="30" customWidth="1"/>
    <col min="4874" max="4875" width="15.88671875" style="30" customWidth="1"/>
    <col min="4876" max="4876" width="17.33203125" style="30" customWidth="1"/>
    <col min="4877" max="4878" width="15.88671875" style="30" customWidth="1"/>
    <col min="4879" max="4879" width="16.6640625" style="30" customWidth="1"/>
    <col min="4880" max="4883" width="15.88671875" style="30" customWidth="1"/>
    <col min="4884" max="4884" width="17.5546875" style="30" customWidth="1"/>
    <col min="4885" max="4888" width="15.88671875" style="30" customWidth="1"/>
    <col min="4889" max="4889" width="16.6640625" style="30" bestFit="1" customWidth="1"/>
    <col min="4890" max="4890" width="15.88671875" style="30" bestFit="1" customWidth="1"/>
    <col min="4891" max="4891" width="20.109375" style="30" bestFit="1" customWidth="1"/>
    <col min="4892" max="4892" width="11.44140625" style="30" customWidth="1"/>
    <col min="4893" max="4893" width="12" style="30" bestFit="1" customWidth="1"/>
    <col min="4894" max="4894" width="10.109375" style="30" bestFit="1" customWidth="1"/>
    <col min="4895" max="4895" width="9" style="30" bestFit="1" customWidth="1"/>
    <col min="4896" max="5116" width="20.6640625" style="30"/>
    <col min="5117" max="5117" width="6" style="30" customWidth="1"/>
    <col min="5118" max="5118" width="51.33203125" style="30" customWidth="1"/>
    <col min="5119" max="5121" width="15.88671875" style="30" customWidth="1"/>
    <col min="5122" max="5122" width="15.33203125" style="30" customWidth="1"/>
    <col min="5123" max="5126" width="15.88671875" style="30" customWidth="1"/>
    <col min="5127" max="5127" width="17.5546875" style="30" customWidth="1"/>
    <col min="5128" max="5128" width="15.88671875" style="30" customWidth="1"/>
    <col min="5129" max="5129" width="18.33203125" style="30" customWidth="1"/>
    <col min="5130" max="5131" width="15.88671875" style="30" customWidth="1"/>
    <col min="5132" max="5132" width="17.33203125" style="30" customWidth="1"/>
    <col min="5133" max="5134" width="15.88671875" style="30" customWidth="1"/>
    <col min="5135" max="5135" width="16.6640625" style="30" customWidth="1"/>
    <col min="5136" max="5139" width="15.88671875" style="30" customWidth="1"/>
    <col min="5140" max="5140" width="17.5546875" style="30" customWidth="1"/>
    <col min="5141" max="5144" width="15.88671875" style="30" customWidth="1"/>
    <col min="5145" max="5145" width="16.6640625" style="30" bestFit="1" customWidth="1"/>
    <col min="5146" max="5146" width="15.88671875" style="30" bestFit="1" customWidth="1"/>
    <col min="5147" max="5147" width="20.109375" style="30" bestFit="1" customWidth="1"/>
    <col min="5148" max="5148" width="11.44140625" style="30" customWidth="1"/>
    <col min="5149" max="5149" width="12" style="30" bestFit="1" customWidth="1"/>
    <col min="5150" max="5150" width="10.109375" style="30" bestFit="1" customWidth="1"/>
    <col min="5151" max="5151" width="9" style="30" bestFit="1" customWidth="1"/>
    <col min="5152" max="5372" width="20.6640625" style="30"/>
    <col min="5373" max="5373" width="6" style="30" customWidth="1"/>
    <col min="5374" max="5374" width="51.33203125" style="30" customWidth="1"/>
    <col min="5375" max="5377" width="15.88671875" style="30" customWidth="1"/>
    <col min="5378" max="5378" width="15.33203125" style="30" customWidth="1"/>
    <col min="5379" max="5382" width="15.88671875" style="30" customWidth="1"/>
    <col min="5383" max="5383" width="17.5546875" style="30" customWidth="1"/>
    <col min="5384" max="5384" width="15.88671875" style="30" customWidth="1"/>
    <col min="5385" max="5385" width="18.33203125" style="30" customWidth="1"/>
    <col min="5386" max="5387" width="15.88671875" style="30" customWidth="1"/>
    <col min="5388" max="5388" width="17.33203125" style="30" customWidth="1"/>
    <col min="5389" max="5390" width="15.88671875" style="30" customWidth="1"/>
    <col min="5391" max="5391" width="16.6640625" style="30" customWidth="1"/>
    <col min="5392" max="5395" width="15.88671875" style="30" customWidth="1"/>
    <col min="5396" max="5396" width="17.5546875" style="30" customWidth="1"/>
    <col min="5397" max="5400" width="15.88671875" style="30" customWidth="1"/>
    <col min="5401" max="5401" width="16.6640625" style="30" bestFit="1" customWidth="1"/>
    <col min="5402" max="5402" width="15.88671875" style="30" bestFit="1" customWidth="1"/>
    <col min="5403" max="5403" width="20.109375" style="30" bestFit="1" customWidth="1"/>
    <col min="5404" max="5404" width="11.44140625" style="30" customWidth="1"/>
    <col min="5405" max="5405" width="12" style="30" bestFit="1" customWidth="1"/>
    <col min="5406" max="5406" width="10.109375" style="30" bestFit="1" customWidth="1"/>
    <col min="5407" max="5407" width="9" style="30" bestFit="1" customWidth="1"/>
    <col min="5408" max="5628" width="20.6640625" style="30"/>
    <col min="5629" max="5629" width="6" style="30" customWidth="1"/>
    <col min="5630" max="5630" width="51.33203125" style="30" customWidth="1"/>
    <col min="5631" max="5633" width="15.88671875" style="30" customWidth="1"/>
    <col min="5634" max="5634" width="15.33203125" style="30" customWidth="1"/>
    <col min="5635" max="5638" width="15.88671875" style="30" customWidth="1"/>
    <col min="5639" max="5639" width="17.5546875" style="30" customWidth="1"/>
    <col min="5640" max="5640" width="15.88671875" style="30" customWidth="1"/>
    <col min="5641" max="5641" width="18.33203125" style="30" customWidth="1"/>
    <col min="5642" max="5643" width="15.88671875" style="30" customWidth="1"/>
    <col min="5644" max="5644" width="17.33203125" style="30" customWidth="1"/>
    <col min="5645" max="5646" width="15.88671875" style="30" customWidth="1"/>
    <col min="5647" max="5647" width="16.6640625" style="30" customWidth="1"/>
    <col min="5648" max="5651" width="15.88671875" style="30" customWidth="1"/>
    <col min="5652" max="5652" width="17.5546875" style="30" customWidth="1"/>
    <col min="5653" max="5656" width="15.88671875" style="30" customWidth="1"/>
    <col min="5657" max="5657" width="16.6640625" style="30" bestFit="1" customWidth="1"/>
    <col min="5658" max="5658" width="15.88671875" style="30" bestFit="1" customWidth="1"/>
    <col min="5659" max="5659" width="20.109375" style="30" bestFit="1" customWidth="1"/>
    <col min="5660" max="5660" width="11.44140625" style="30" customWidth="1"/>
    <col min="5661" max="5661" width="12" style="30" bestFit="1" customWidth="1"/>
    <col min="5662" max="5662" width="10.109375" style="30" bestFit="1" customWidth="1"/>
    <col min="5663" max="5663" width="9" style="30" bestFit="1" customWidth="1"/>
    <col min="5664" max="5884" width="20.6640625" style="30"/>
    <col min="5885" max="5885" width="6" style="30" customWidth="1"/>
    <col min="5886" max="5886" width="51.33203125" style="30" customWidth="1"/>
    <col min="5887" max="5889" width="15.88671875" style="30" customWidth="1"/>
    <col min="5890" max="5890" width="15.33203125" style="30" customWidth="1"/>
    <col min="5891" max="5894" width="15.88671875" style="30" customWidth="1"/>
    <col min="5895" max="5895" width="17.5546875" style="30" customWidth="1"/>
    <col min="5896" max="5896" width="15.88671875" style="30" customWidth="1"/>
    <col min="5897" max="5897" width="18.33203125" style="30" customWidth="1"/>
    <col min="5898" max="5899" width="15.88671875" style="30" customWidth="1"/>
    <col min="5900" max="5900" width="17.33203125" style="30" customWidth="1"/>
    <col min="5901" max="5902" width="15.88671875" style="30" customWidth="1"/>
    <col min="5903" max="5903" width="16.6640625" style="30" customWidth="1"/>
    <col min="5904" max="5907" width="15.88671875" style="30" customWidth="1"/>
    <col min="5908" max="5908" width="17.5546875" style="30" customWidth="1"/>
    <col min="5909" max="5912" width="15.88671875" style="30" customWidth="1"/>
    <col min="5913" max="5913" width="16.6640625" style="30" bestFit="1" customWidth="1"/>
    <col min="5914" max="5914" width="15.88671875" style="30" bestFit="1" customWidth="1"/>
    <col min="5915" max="5915" width="20.109375" style="30" bestFit="1" customWidth="1"/>
    <col min="5916" max="5916" width="11.44140625" style="30" customWidth="1"/>
    <col min="5917" max="5917" width="12" style="30" bestFit="1" customWidth="1"/>
    <col min="5918" max="5918" width="10.109375" style="30" bestFit="1" customWidth="1"/>
    <col min="5919" max="5919" width="9" style="30" bestFit="1" customWidth="1"/>
    <col min="5920" max="6140" width="20.6640625" style="30"/>
    <col min="6141" max="6141" width="6" style="30" customWidth="1"/>
    <col min="6142" max="6142" width="51.33203125" style="30" customWidth="1"/>
    <col min="6143" max="6145" width="15.88671875" style="30" customWidth="1"/>
    <col min="6146" max="6146" width="15.33203125" style="30" customWidth="1"/>
    <col min="6147" max="6150" width="15.88671875" style="30" customWidth="1"/>
    <col min="6151" max="6151" width="17.5546875" style="30" customWidth="1"/>
    <col min="6152" max="6152" width="15.88671875" style="30" customWidth="1"/>
    <col min="6153" max="6153" width="18.33203125" style="30" customWidth="1"/>
    <col min="6154" max="6155" width="15.88671875" style="30" customWidth="1"/>
    <col min="6156" max="6156" width="17.33203125" style="30" customWidth="1"/>
    <col min="6157" max="6158" width="15.88671875" style="30" customWidth="1"/>
    <col min="6159" max="6159" width="16.6640625" style="30" customWidth="1"/>
    <col min="6160" max="6163" width="15.88671875" style="30" customWidth="1"/>
    <col min="6164" max="6164" width="17.5546875" style="30" customWidth="1"/>
    <col min="6165" max="6168" width="15.88671875" style="30" customWidth="1"/>
    <col min="6169" max="6169" width="16.6640625" style="30" bestFit="1" customWidth="1"/>
    <col min="6170" max="6170" width="15.88671875" style="30" bestFit="1" customWidth="1"/>
    <col min="6171" max="6171" width="20.109375" style="30" bestFit="1" customWidth="1"/>
    <col min="6172" max="6172" width="11.44140625" style="30" customWidth="1"/>
    <col min="6173" max="6173" width="12" style="30" bestFit="1" customWidth="1"/>
    <col min="6174" max="6174" width="10.109375" style="30" bestFit="1" customWidth="1"/>
    <col min="6175" max="6175" width="9" style="30" bestFit="1" customWidth="1"/>
    <col min="6176" max="6396" width="20.6640625" style="30"/>
    <col min="6397" max="6397" width="6" style="30" customWidth="1"/>
    <col min="6398" max="6398" width="51.33203125" style="30" customWidth="1"/>
    <col min="6399" max="6401" width="15.88671875" style="30" customWidth="1"/>
    <col min="6402" max="6402" width="15.33203125" style="30" customWidth="1"/>
    <col min="6403" max="6406" width="15.88671875" style="30" customWidth="1"/>
    <col min="6407" max="6407" width="17.5546875" style="30" customWidth="1"/>
    <col min="6408" max="6408" width="15.88671875" style="30" customWidth="1"/>
    <col min="6409" max="6409" width="18.33203125" style="30" customWidth="1"/>
    <col min="6410" max="6411" width="15.88671875" style="30" customWidth="1"/>
    <col min="6412" max="6412" width="17.33203125" style="30" customWidth="1"/>
    <col min="6413" max="6414" width="15.88671875" style="30" customWidth="1"/>
    <col min="6415" max="6415" width="16.6640625" style="30" customWidth="1"/>
    <col min="6416" max="6419" width="15.88671875" style="30" customWidth="1"/>
    <col min="6420" max="6420" width="17.5546875" style="30" customWidth="1"/>
    <col min="6421" max="6424" width="15.88671875" style="30" customWidth="1"/>
    <col min="6425" max="6425" width="16.6640625" style="30" bestFit="1" customWidth="1"/>
    <col min="6426" max="6426" width="15.88671875" style="30" bestFit="1" customWidth="1"/>
    <col min="6427" max="6427" width="20.109375" style="30" bestFit="1" customWidth="1"/>
    <col min="6428" max="6428" width="11.44140625" style="30" customWidth="1"/>
    <col min="6429" max="6429" width="12" style="30" bestFit="1" customWidth="1"/>
    <col min="6430" max="6430" width="10.109375" style="30" bestFit="1" customWidth="1"/>
    <col min="6431" max="6431" width="9" style="30" bestFit="1" customWidth="1"/>
    <col min="6432" max="6652" width="20.6640625" style="30"/>
    <col min="6653" max="6653" width="6" style="30" customWidth="1"/>
    <col min="6654" max="6654" width="51.33203125" style="30" customWidth="1"/>
    <col min="6655" max="6657" width="15.88671875" style="30" customWidth="1"/>
    <col min="6658" max="6658" width="15.33203125" style="30" customWidth="1"/>
    <col min="6659" max="6662" width="15.88671875" style="30" customWidth="1"/>
    <col min="6663" max="6663" width="17.5546875" style="30" customWidth="1"/>
    <col min="6664" max="6664" width="15.88671875" style="30" customWidth="1"/>
    <col min="6665" max="6665" width="18.33203125" style="30" customWidth="1"/>
    <col min="6666" max="6667" width="15.88671875" style="30" customWidth="1"/>
    <col min="6668" max="6668" width="17.33203125" style="30" customWidth="1"/>
    <col min="6669" max="6670" width="15.88671875" style="30" customWidth="1"/>
    <col min="6671" max="6671" width="16.6640625" style="30" customWidth="1"/>
    <col min="6672" max="6675" width="15.88671875" style="30" customWidth="1"/>
    <col min="6676" max="6676" width="17.5546875" style="30" customWidth="1"/>
    <col min="6677" max="6680" width="15.88671875" style="30" customWidth="1"/>
    <col min="6681" max="6681" width="16.6640625" style="30" bestFit="1" customWidth="1"/>
    <col min="6682" max="6682" width="15.88671875" style="30" bestFit="1" customWidth="1"/>
    <col min="6683" max="6683" width="20.109375" style="30" bestFit="1" customWidth="1"/>
    <col min="6684" max="6684" width="11.44140625" style="30" customWidth="1"/>
    <col min="6685" max="6685" width="12" style="30" bestFit="1" customWidth="1"/>
    <col min="6686" max="6686" width="10.109375" style="30" bestFit="1" customWidth="1"/>
    <col min="6687" max="6687" width="9" style="30" bestFit="1" customWidth="1"/>
    <col min="6688" max="6908" width="20.6640625" style="30"/>
    <col min="6909" max="6909" width="6" style="30" customWidth="1"/>
    <col min="6910" max="6910" width="51.33203125" style="30" customWidth="1"/>
    <col min="6911" max="6913" width="15.88671875" style="30" customWidth="1"/>
    <col min="6914" max="6914" width="15.33203125" style="30" customWidth="1"/>
    <col min="6915" max="6918" width="15.88671875" style="30" customWidth="1"/>
    <col min="6919" max="6919" width="17.5546875" style="30" customWidth="1"/>
    <col min="6920" max="6920" width="15.88671875" style="30" customWidth="1"/>
    <col min="6921" max="6921" width="18.33203125" style="30" customWidth="1"/>
    <col min="6922" max="6923" width="15.88671875" style="30" customWidth="1"/>
    <col min="6924" max="6924" width="17.33203125" style="30" customWidth="1"/>
    <col min="6925" max="6926" width="15.88671875" style="30" customWidth="1"/>
    <col min="6927" max="6927" width="16.6640625" style="30" customWidth="1"/>
    <col min="6928" max="6931" width="15.88671875" style="30" customWidth="1"/>
    <col min="6932" max="6932" width="17.5546875" style="30" customWidth="1"/>
    <col min="6933" max="6936" width="15.88671875" style="30" customWidth="1"/>
    <col min="6937" max="6937" width="16.6640625" style="30" bestFit="1" customWidth="1"/>
    <col min="6938" max="6938" width="15.88671875" style="30" bestFit="1" customWidth="1"/>
    <col min="6939" max="6939" width="20.109375" style="30" bestFit="1" customWidth="1"/>
    <col min="6940" max="6940" width="11.44140625" style="30" customWidth="1"/>
    <col min="6941" max="6941" width="12" style="30" bestFit="1" customWidth="1"/>
    <col min="6942" max="6942" width="10.109375" style="30" bestFit="1" customWidth="1"/>
    <col min="6943" max="6943" width="9" style="30" bestFit="1" customWidth="1"/>
    <col min="6944" max="7164" width="20.6640625" style="30"/>
    <col min="7165" max="7165" width="6" style="30" customWidth="1"/>
    <col min="7166" max="7166" width="51.33203125" style="30" customWidth="1"/>
    <col min="7167" max="7169" width="15.88671875" style="30" customWidth="1"/>
    <col min="7170" max="7170" width="15.33203125" style="30" customWidth="1"/>
    <col min="7171" max="7174" width="15.88671875" style="30" customWidth="1"/>
    <col min="7175" max="7175" width="17.5546875" style="30" customWidth="1"/>
    <col min="7176" max="7176" width="15.88671875" style="30" customWidth="1"/>
    <col min="7177" max="7177" width="18.33203125" style="30" customWidth="1"/>
    <col min="7178" max="7179" width="15.88671875" style="30" customWidth="1"/>
    <col min="7180" max="7180" width="17.33203125" style="30" customWidth="1"/>
    <col min="7181" max="7182" width="15.88671875" style="30" customWidth="1"/>
    <col min="7183" max="7183" width="16.6640625" style="30" customWidth="1"/>
    <col min="7184" max="7187" width="15.88671875" style="30" customWidth="1"/>
    <col min="7188" max="7188" width="17.5546875" style="30" customWidth="1"/>
    <col min="7189" max="7192" width="15.88671875" style="30" customWidth="1"/>
    <col min="7193" max="7193" width="16.6640625" style="30" bestFit="1" customWidth="1"/>
    <col min="7194" max="7194" width="15.88671875" style="30" bestFit="1" customWidth="1"/>
    <col min="7195" max="7195" width="20.109375" style="30" bestFit="1" customWidth="1"/>
    <col min="7196" max="7196" width="11.44140625" style="30" customWidth="1"/>
    <col min="7197" max="7197" width="12" style="30" bestFit="1" customWidth="1"/>
    <col min="7198" max="7198" width="10.109375" style="30" bestFit="1" customWidth="1"/>
    <col min="7199" max="7199" width="9" style="30" bestFit="1" customWidth="1"/>
    <col min="7200" max="7420" width="20.6640625" style="30"/>
    <col min="7421" max="7421" width="6" style="30" customWidth="1"/>
    <col min="7422" max="7422" width="51.33203125" style="30" customWidth="1"/>
    <col min="7423" max="7425" width="15.88671875" style="30" customWidth="1"/>
    <col min="7426" max="7426" width="15.33203125" style="30" customWidth="1"/>
    <col min="7427" max="7430" width="15.88671875" style="30" customWidth="1"/>
    <col min="7431" max="7431" width="17.5546875" style="30" customWidth="1"/>
    <col min="7432" max="7432" width="15.88671875" style="30" customWidth="1"/>
    <col min="7433" max="7433" width="18.33203125" style="30" customWidth="1"/>
    <col min="7434" max="7435" width="15.88671875" style="30" customWidth="1"/>
    <col min="7436" max="7436" width="17.33203125" style="30" customWidth="1"/>
    <col min="7437" max="7438" width="15.88671875" style="30" customWidth="1"/>
    <col min="7439" max="7439" width="16.6640625" style="30" customWidth="1"/>
    <col min="7440" max="7443" width="15.88671875" style="30" customWidth="1"/>
    <col min="7444" max="7444" width="17.5546875" style="30" customWidth="1"/>
    <col min="7445" max="7448" width="15.88671875" style="30" customWidth="1"/>
    <col min="7449" max="7449" width="16.6640625" style="30" bestFit="1" customWidth="1"/>
    <col min="7450" max="7450" width="15.88671875" style="30" bestFit="1" customWidth="1"/>
    <col min="7451" max="7451" width="20.109375" style="30" bestFit="1" customWidth="1"/>
    <col min="7452" max="7452" width="11.44140625" style="30" customWidth="1"/>
    <col min="7453" max="7453" width="12" style="30" bestFit="1" customWidth="1"/>
    <col min="7454" max="7454" width="10.109375" style="30" bestFit="1" customWidth="1"/>
    <col min="7455" max="7455" width="9" style="30" bestFit="1" customWidth="1"/>
    <col min="7456" max="7676" width="20.6640625" style="30"/>
    <col min="7677" max="7677" width="6" style="30" customWidth="1"/>
    <col min="7678" max="7678" width="51.33203125" style="30" customWidth="1"/>
    <col min="7679" max="7681" width="15.88671875" style="30" customWidth="1"/>
    <col min="7682" max="7682" width="15.33203125" style="30" customWidth="1"/>
    <col min="7683" max="7686" width="15.88671875" style="30" customWidth="1"/>
    <col min="7687" max="7687" width="17.5546875" style="30" customWidth="1"/>
    <col min="7688" max="7688" width="15.88671875" style="30" customWidth="1"/>
    <col min="7689" max="7689" width="18.33203125" style="30" customWidth="1"/>
    <col min="7690" max="7691" width="15.88671875" style="30" customWidth="1"/>
    <col min="7692" max="7692" width="17.33203125" style="30" customWidth="1"/>
    <col min="7693" max="7694" width="15.88671875" style="30" customWidth="1"/>
    <col min="7695" max="7695" width="16.6640625" style="30" customWidth="1"/>
    <col min="7696" max="7699" width="15.88671875" style="30" customWidth="1"/>
    <col min="7700" max="7700" width="17.5546875" style="30" customWidth="1"/>
    <col min="7701" max="7704" width="15.88671875" style="30" customWidth="1"/>
    <col min="7705" max="7705" width="16.6640625" style="30" bestFit="1" customWidth="1"/>
    <col min="7706" max="7706" width="15.88671875" style="30" bestFit="1" customWidth="1"/>
    <col min="7707" max="7707" width="20.109375" style="30" bestFit="1" customWidth="1"/>
    <col min="7708" max="7708" width="11.44140625" style="30" customWidth="1"/>
    <col min="7709" max="7709" width="12" style="30" bestFit="1" customWidth="1"/>
    <col min="7710" max="7710" width="10.109375" style="30" bestFit="1" customWidth="1"/>
    <col min="7711" max="7711" width="9" style="30" bestFit="1" customWidth="1"/>
    <col min="7712" max="7932" width="20.6640625" style="30"/>
    <col min="7933" max="7933" width="6" style="30" customWidth="1"/>
    <col min="7934" max="7934" width="51.33203125" style="30" customWidth="1"/>
    <col min="7935" max="7937" width="15.88671875" style="30" customWidth="1"/>
    <col min="7938" max="7938" width="15.33203125" style="30" customWidth="1"/>
    <col min="7939" max="7942" width="15.88671875" style="30" customWidth="1"/>
    <col min="7943" max="7943" width="17.5546875" style="30" customWidth="1"/>
    <col min="7944" max="7944" width="15.88671875" style="30" customWidth="1"/>
    <col min="7945" max="7945" width="18.33203125" style="30" customWidth="1"/>
    <col min="7946" max="7947" width="15.88671875" style="30" customWidth="1"/>
    <col min="7948" max="7948" width="17.33203125" style="30" customWidth="1"/>
    <col min="7949" max="7950" width="15.88671875" style="30" customWidth="1"/>
    <col min="7951" max="7951" width="16.6640625" style="30" customWidth="1"/>
    <col min="7952" max="7955" width="15.88671875" style="30" customWidth="1"/>
    <col min="7956" max="7956" width="17.5546875" style="30" customWidth="1"/>
    <col min="7957" max="7960" width="15.88671875" style="30" customWidth="1"/>
    <col min="7961" max="7961" width="16.6640625" style="30" bestFit="1" customWidth="1"/>
    <col min="7962" max="7962" width="15.88671875" style="30" bestFit="1" customWidth="1"/>
    <col min="7963" max="7963" width="20.109375" style="30" bestFit="1" customWidth="1"/>
    <col min="7964" max="7964" width="11.44140625" style="30" customWidth="1"/>
    <col min="7965" max="7965" width="12" style="30" bestFit="1" customWidth="1"/>
    <col min="7966" max="7966" width="10.109375" style="30" bestFit="1" customWidth="1"/>
    <col min="7967" max="7967" width="9" style="30" bestFit="1" customWidth="1"/>
    <col min="7968" max="8188" width="20.6640625" style="30"/>
    <col min="8189" max="8189" width="6" style="30" customWidth="1"/>
    <col min="8190" max="8190" width="51.33203125" style="30" customWidth="1"/>
    <col min="8191" max="8193" width="15.88671875" style="30" customWidth="1"/>
    <col min="8194" max="8194" width="15.33203125" style="30" customWidth="1"/>
    <col min="8195" max="8198" width="15.88671875" style="30" customWidth="1"/>
    <col min="8199" max="8199" width="17.5546875" style="30" customWidth="1"/>
    <col min="8200" max="8200" width="15.88671875" style="30" customWidth="1"/>
    <col min="8201" max="8201" width="18.33203125" style="30" customWidth="1"/>
    <col min="8202" max="8203" width="15.88671875" style="30" customWidth="1"/>
    <col min="8204" max="8204" width="17.33203125" style="30" customWidth="1"/>
    <col min="8205" max="8206" width="15.88671875" style="30" customWidth="1"/>
    <col min="8207" max="8207" width="16.6640625" style="30" customWidth="1"/>
    <col min="8208" max="8211" width="15.88671875" style="30" customWidth="1"/>
    <col min="8212" max="8212" width="17.5546875" style="30" customWidth="1"/>
    <col min="8213" max="8216" width="15.88671875" style="30" customWidth="1"/>
    <col min="8217" max="8217" width="16.6640625" style="30" bestFit="1" customWidth="1"/>
    <col min="8218" max="8218" width="15.88671875" style="30" bestFit="1" customWidth="1"/>
    <col min="8219" max="8219" width="20.109375" style="30" bestFit="1" customWidth="1"/>
    <col min="8220" max="8220" width="11.44140625" style="30" customWidth="1"/>
    <col min="8221" max="8221" width="12" style="30" bestFit="1" customWidth="1"/>
    <col min="8222" max="8222" width="10.109375" style="30" bestFit="1" customWidth="1"/>
    <col min="8223" max="8223" width="9" style="30" bestFit="1" customWidth="1"/>
    <col min="8224" max="8444" width="20.6640625" style="30"/>
    <col min="8445" max="8445" width="6" style="30" customWidth="1"/>
    <col min="8446" max="8446" width="51.33203125" style="30" customWidth="1"/>
    <col min="8447" max="8449" width="15.88671875" style="30" customWidth="1"/>
    <col min="8450" max="8450" width="15.33203125" style="30" customWidth="1"/>
    <col min="8451" max="8454" width="15.88671875" style="30" customWidth="1"/>
    <col min="8455" max="8455" width="17.5546875" style="30" customWidth="1"/>
    <col min="8456" max="8456" width="15.88671875" style="30" customWidth="1"/>
    <col min="8457" max="8457" width="18.33203125" style="30" customWidth="1"/>
    <col min="8458" max="8459" width="15.88671875" style="30" customWidth="1"/>
    <col min="8460" max="8460" width="17.33203125" style="30" customWidth="1"/>
    <col min="8461" max="8462" width="15.88671875" style="30" customWidth="1"/>
    <col min="8463" max="8463" width="16.6640625" style="30" customWidth="1"/>
    <col min="8464" max="8467" width="15.88671875" style="30" customWidth="1"/>
    <col min="8468" max="8468" width="17.5546875" style="30" customWidth="1"/>
    <col min="8469" max="8472" width="15.88671875" style="30" customWidth="1"/>
    <col min="8473" max="8473" width="16.6640625" style="30" bestFit="1" customWidth="1"/>
    <col min="8474" max="8474" width="15.88671875" style="30" bestFit="1" customWidth="1"/>
    <col min="8475" max="8475" width="20.109375" style="30" bestFit="1" customWidth="1"/>
    <col min="8476" max="8476" width="11.44140625" style="30" customWidth="1"/>
    <col min="8477" max="8477" width="12" style="30" bestFit="1" customWidth="1"/>
    <col min="8478" max="8478" width="10.109375" style="30" bestFit="1" customWidth="1"/>
    <col min="8479" max="8479" width="9" style="30" bestFit="1" customWidth="1"/>
    <col min="8480" max="8700" width="20.6640625" style="30"/>
    <col min="8701" max="8701" width="6" style="30" customWidth="1"/>
    <col min="8702" max="8702" width="51.33203125" style="30" customWidth="1"/>
    <col min="8703" max="8705" width="15.88671875" style="30" customWidth="1"/>
    <col min="8706" max="8706" width="15.33203125" style="30" customWidth="1"/>
    <col min="8707" max="8710" width="15.88671875" style="30" customWidth="1"/>
    <col min="8711" max="8711" width="17.5546875" style="30" customWidth="1"/>
    <col min="8712" max="8712" width="15.88671875" style="30" customWidth="1"/>
    <col min="8713" max="8713" width="18.33203125" style="30" customWidth="1"/>
    <col min="8714" max="8715" width="15.88671875" style="30" customWidth="1"/>
    <col min="8716" max="8716" width="17.33203125" style="30" customWidth="1"/>
    <col min="8717" max="8718" width="15.88671875" style="30" customWidth="1"/>
    <col min="8719" max="8719" width="16.6640625" style="30" customWidth="1"/>
    <col min="8720" max="8723" width="15.88671875" style="30" customWidth="1"/>
    <col min="8724" max="8724" width="17.5546875" style="30" customWidth="1"/>
    <col min="8725" max="8728" width="15.88671875" style="30" customWidth="1"/>
    <col min="8729" max="8729" width="16.6640625" style="30" bestFit="1" customWidth="1"/>
    <col min="8730" max="8730" width="15.88671875" style="30" bestFit="1" customWidth="1"/>
    <col min="8731" max="8731" width="20.109375" style="30" bestFit="1" customWidth="1"/>
    <col min="8732" max="8732" width="11.44140625" style="30" customWidth="1"/>
    <col min="8733" max="8733" width="12" style="30" bestFit="1" customWidth="1"/>
    <col min="8734" max="8734" width="10.109375" style="30" bestFit="1" customWidth="1"/>
    <col min="8735" max="8735" width="9" style="30" bestFit="1" customWidth="1"/>
    <col min="8736" max="8956" width="20.6640625" style="30"/>
    <col min="8957" max="8957" width="6" style="30" customWidth="1"/>
    <col min="8958" max="8958" width="51.33203125" style="30" customWidth="1"/>
    <col min="8959" max="8961" width="15.88671875" style="30" customWidth="1"/>
    <col min="8962" max="8962" width="15.33203125" style="30" customWidth="1"/>
    <col min="8963" max="8966" width="15.88671875" style="30" customWidth="1"/>
    <col min="8967" max="8967" width="17.5546875" style="30" customWidth="1"/>
    <col min="8968" max="8968" width="15.88671875" style="30" customWidth="1"/>
    <col min="8969" max="8969" width="18.33203125" style="30" customWidth="1"/>
    <col min="8970" max="8971" width="15.88671875" style="30" customWidth="1"/>
    <col min="8972" max="8972" width="17.33203125" style="30" customWidth="1"/>
    <col min="8973" max="8974" width="15.88671875" style="30" customWidth="1"/>
    <col min="8975" max="8975" width="16.6640625" style="30" customWidth="1"/>
    <col min="8976" max="8979" width="15.88671875" style="30" customWidth="1"/>
    <col min="8980" max="8980" width="17.5546875" style="30" customWidth="1"/>
    <col min="8981" max="8984" width="15.88671875" style="30" customWidth="1"/>
    <col min="8985" max="8985" width="16.6640625" style="30" bestFit="1" customWidth="1"/>
    <col min="8986" max="8986" width="15.88671875" style="30" bestFit="1" customWidth="1"/>
    <col min="8987" max="8987" width="20.109375" style="30" bestFit="1" customWidth="1"/>
    <col min="8988" max="8988" width="11.44140625" style="30" customWidth="1"/>
    <col min="8989" max="8989" width="12" style="30" bestFit="1" customWidth="1"/>
    <col min="8990" max="8990" width="10.109375" style="30" bestFit="1" customWidth="1"/>
    <col min="8991" max="8991" width="9" style="30" bestFit="1" customWidth="1"/>
    <col min="8992" max="9212" width="20.6640625" style="30"/>
    <col min="9213" max="9213" width="6" style="30" customWidth="1"/>
    <col min="9214" max="9214" width="51.33203125" style="30" customWidth="1"/>
    <col min="9215" max="9217" width="15.88671875" style="30" customWidth="1"/>
    <col min="9218" max="9218" width="15.33203125" style="30" customWidth="1"/>
    <col min="9219" max="9222" width="15.88671875" style="30" customWidth="1"/>
    <col min="9223" max="9223" width="17.5546875" style="30" customWidth="1"/>
    <col min="9224" max="9224" width="15.88671875" style="30" customWidth="1"/>
    <col min="9225" max="9225" width="18.33203125" style="30" customWidth="1"/>
    <col min="9226" max="9227" width="15.88671875" style="30" customWidth="1"/>
    <col min="9228" max="9228" width="17.33203125" style="30" customWidth="1"/>
    <col min="9229" max="9230" width="15.88671875" style="30" customWidth="1"/>
    <col min="9231" max="9231" width="16.6640625" style="30" customWidth="1"/>
    <col min="9232" max="9235" width="15.88671875" style="30" customWidth="1"/>
    <col min="9236" max="9236" width="17.5546875" style="30" customWidth="1"/>
    <col min="9237" max="9240" width="15.88671875" style="30" customWidth="1"/>
    <col min="9241" max="9241" width="16.6640625" style="30" bestFit="1" customWidth="1"/>
    <col min="9242" max="9242" width="15.88671875" style="30" bestFit="1" customWidth="1"/>
    <col min="9243" max="9243" width="20.109375" style="30" bestFit="1" customWidth="1"/>
    <col min="9244" max="9244" width="11.44140625" style="30" customWidth="1"/>
    <col min="9245" max="9245" width="12" style="30" bestFit="1" customWidth="1"/>
    <col min="9246" max="9246" width="10.109375" style="30" bestFit="1" customWidth="1"/>
    <col min="9247" max="9247" width="9" style="30" bestFit="1" customWidth="1"/>
    <col min="9248" max="9468" width="20.6640625" style="30"/>
    <col min="9469" max="9469" width="6" style="30" customWidth="1"/>
    <col min="9470" max="9470" width="51.33203125" style="30" customWidth="1"/>
    <col min="9471" max="9473" width="15.88671875" style="30" customWidth="1"/>
    <col min="9474" max="9474" width="15.33203125" style="30" customWidth="1"/>
    <col min="9475" max="9478" width="15.88671875" style="30" customWidth="1"/>
    <col min="9479" max="9479" width="17.5546875" style="30" customWidth="1"/>
    <col min="9480" max="9480" width="15.88671875" style="30" customWidth="1"/>
    <col min="9481" max="9481" width="18.33203125" style="30" customWidth="1"/>
    <col min="9482" max="9483" width="15.88671875" style="30" customWidth="1"/>
    <col min="9484" max="9484" width="17.33203125" style="30" customWidth="1"/>
    <col min="9485" max="9486" width="15.88671875" style="30" customWidth="1"/>
    <col min="9487" max="9487" width="16.6640625" style="30" customWidth="1"/>
    <col min="9488" max="9491" width="15.88671875" style="30" customWidth="1"/>
    <col min="9492" max="9492" width="17.5546875" style="30" customWidth="1"/>
    <col min="9493" max="9496" width="15.88671875" style="30" customWidth="1"/>
    <col min="9497" max="9497" width="16.6640625" style="30" bestFit="1" customWidth="1"/>
    <col min="9498" max="9498" width="15.88671875" style="30" bestFit="1" customWidth="1"/>
    <col min="9499" max="9499" width="20.109375" style="30" bestFit="1" customWidth="1"/>
    <col min="9500" max="9500" width="11.44140625" style="30" customWidth="1"/>
    <col min="9501" max="9501" width="12" style="30" bestFit="1" customWidth="1"/>
    <col min="9502" max="9502" width="10.109375" style="30" bestFit="1" customWidth="1"/>
    <col min="9503" max="9503" width="9" style="30" bestFit="1" customWidth="1"/>
    <col min="9504" max="9724" width="20.6640625" style="30"/>
    <col min="9725" max="9725" width="6" style="30" customWidth="1"/>
    <col min="9726" max="9726" width="51.33203125" style="30" customWidth="1"/>
    <col min="9727" max="9729" width="15.88671875" style="30" customWidth="1"/>
    <col min="9730" max="9730" width="15.33203125" style="30" customWidth="1"/>
    <col min="9731" max="9734" width="15.88671875" style="30" customWidth="1"/>
    <col min="9735" max="9735" width="17.5546875" style="30" customWidth="1"/>
    <col min="9736" max="9736" width="15.88671875" style="30" customWidth="1"/>
    <col min="9737" max="9737" width="18.33203125" style="30" customWidth="1"/>
    <col min="9738" max="9739" width="15.88671875" style="30" customWidth="1"/>
    <col min="9740" max="9740" width="17.33203125" style="30" customWidth="1"/>
    <col min="9741" max="9742" width="15.88671875" style="30" customWidth="1"/>
    <col min="9743" max="9743" width="16.6640625" style="30" customWidth="1"/>
    <col min="9744" max="9747" width="15.88671875" style="30" customWidth="1"/>
    <col min="9748" max="9748" width="17.5546875" style="30" customWidth="1"/>
    <col min="9749" max="9752" width="15.88671875" style="30" customWidth="1"/>
    <col min="9753" max="9753" width="16.6640625" style="30" bestFit="1" customWidth="1"/>
    <col min="9754" max="9754" width="15.88671875" style="30" bestFit="1" customWidth="1"/>
    <col min="9755" max="9755" width="20.109375" style="30" bestFit="1" customWidth="1"/>
    <col min="9756" max="9756" width="11.44140625" style="30" customWidth="1"/>
    <col min="9757" max="9757" width="12" style="30" bestFit="1" customWidth="1"/>
    <col min="9758" max="9758" width="10.109375" style="30" bestFit="1" customWidth="1"/>
    <col min="9759" max="9759" width="9" style="30" bestFit="1" customWidth="1"/>
    <col min="9760" max="9980" width="20.6640625" style="30"/>
    <col min="9981" max="9981" width="6" style="30" customWidth="1"/>
    <col min="9982" max="9982" width="51.33203125" style="30" customWidth="1"/>
    <col min="9983" max="9985" width="15.88671875" style="30" customWidth="1"/>
    <col min="9986" max="9986" width="15.33203125" style="30" customWidth="1"/>
    <col min="9987" max="9990" width="15.88671875" style="30" customWidth="1"/>
    <col min="9991" max="9991" width="17.5546875" style="30" customWidth="1"/>
    <col min="9992" max="9992" width="15.88671875" style="30" customWidth="1"/>
    <col min="9993" max="9993" width="18.33203125" style="30" customWidth="1"/>
    <col min="9994" max="9995" width="15.88671875" style="30" customWidth="1"/>
    <col min="9996" max="9996" width="17.33203125" style="30" customWidth="1"/>
    <col min="9997" max="9998" width="15.88671875" style="30" customWidth="1"/>
    <col min="9999" max="9999" width="16.6640625" style="30" customWidth="1"/>
    <col min="10000" max="10003" width="15.88671875" style="30" customWidth="1"/>
    <col min="10004" max="10004" width="17.5546875" style="30" customWidth="1"/>
    <col min="10005" max="10008" width="15.88671875" style="30" customWidth="1"/>
    <col min="10009" max="10009" width="16.6640625" style="30" bestFit="1" customWidth="1"/>
    <col min="10010" max="10010" width="15.88671875" style="30" bestFit="1" customWidth="1"/>
    <col min="10011" max="10011" width="20.109375" style="30" bestFit="1" customWidth="1"/>
    <col min="10012" max="10012" width="11.44140625" style="30" customWidth="1"/>
    <col min="10013" max="10013" width="12" style="30" bestFit="1" customWidth="1"/>
    <col min="10014" max="10014" width="10.109375" style="30" bestFit="1" customWidth="1"/>
    <col min="10015" max="10015" width="9" style="30" bestFit="1" customWidth="1"/>
    <col min="10016" max="10236" width="20.6640625" style="30"/>
    <col min="10237" max="10237" width="6" style="30" customWidth="1"/>
    <col min="10238" max="10238" width="51.33203125" style="30" customWidth="1"/>
    <col min="10239" max="10241" width="15.88671875" style="30" customWidth="1"/>
    <col min="10242" max="10242" width="15.33203125" style="30" customWidth="1"/>
    <col min="10243" max="10246" width="15.88671875" style="30" customWidth="1"/>
    <col min="10247" max="10247" width="17.5546875" style="30" customWidth="1"/>
    <col min="10248" max="10248" width="15.88671875" style="30" customWidth="1"/>
    <col min="10249" max="10249" width="18.33203125" style="30" customWidth="1"/>
    <col min="10250" max="10251" width="15.88671875" style="30" customWidth="1"/>
    <col min="10252" max="10252" width="17.33203125" style="30" customWidth="1"/>
    <col min="10253" max="10254" width="15.88671875" style="30" customWidth="1"/>
    <col min="10255" max="10255" width="16.6640625" style="30" customWidth="1"/>
    <col min="10256" max="10259" width="15.88671875" style="30" customWidth="1"/>
    <col min="10260" max="10260" width="17.5546875" style="30" customWidth="1"/>
    <col min="10261" max="10264" width="15.88671875" style="30" customWidth="1"/>
    <col min="10265" max="10265" width="16.6640625" style="30" bestFit="1" customWidth="1"/>
    <col min="10266" max="10266" width="15.88671875" style="30" bestFit="1" customWidth="1"/>
    <col min="10267" max="10267" width="20.109375" style="30" bestFit="1" customWidth="1"/>
    <col min="10268" max="10268" width="11.44140625" style="30" customWidth="1"/>
    <col min="10269" max="10269" width="12" style="30" bestFit="1" customWidth="1"/>
    <col min="10270" max="10270" width="10.109375" style="30" bestFit="1" customWidth="1"/>
    <col min="10271" max="10271" width="9" style="30" bestFit="1" customWidth="1"/>
    <col min="10272" max="10492" width="20.6640625" style="30"/>
    <col min="10493" max="10493" width="6" style="30" customWidth="1"/>
    <col min="10494" max="10494" width="51.33203125" style="30" customWidth="1"/>
    <col min="10495" max="10497" width="15.88671875" style="30" customWidth="1"/>
    <col min="10498" max="10498" width="15.33203125" style="30" customWidth="1"/>
    <col min="10499" max="10502" width="15.88671875" style="30" customWidth="1"/>
    <col min="10503" max="10503" width="17.5546875" style="30" customWidth="1"/>
    <col min="10504" max="10504" width="15.88671875" style="30" customWidth="1"/>
    <col min="10505" max="10505" width="18.33203125" style="30" customWidth="1"/>
    <col min="10506" max="10507" width="15.88671875" style="30" customWidth="1"/>
    <col min="10508" max="10508" width="17.33203125" style="30" customWidth="1"/>
    <col min="10509" max="10510" width="15.88671875" style="30" customWidth="1"/>
    <col min="10511" max="10511" width="16.6640625" style="30" customWidth="1"/>
    <col min="10512" max="10515" width="15.88671875" style="30" customWidth="1"/>
    <col min="10516" max="10516" width="17.5546875" style="30" customWidth="1"/>
    <col min="10517" max="10520" width="15.88671875" style="30" customWidth="1"/>
    <col min="10521" max="10521" width="16.6640625" style="30" bestFit="1" customWidth="1"/>
    <col min="10522" max="10522" width="15.88671875" style="30" bestFit="1" customWidth="1"/>
    <col min="10523" max="10523" width="20.109375" style="30" bestFit="1" customWidth="1"/>
    <col min="10524" max="10524" width="11.44140625" style="30" customWidth="1"/>
    <col min="10525" max="10525" width="12" style="30" bestFit="1" customWidth="1"/>
    <col min="10526" max="10526" width="10.109375" style="30" bestFit="1" customWidth="1"/>
    <col min="10527" max="10527" width="9" style="30" bestFit="1" customWidth="1"/>
    <col min="10528" max="10748" width="20.6640625" style="30"/>
    <col min="10749" max="10749" width="6" style="30" customWidth="1"/>
    <col min="10750" max="10750" width="51.33203125" style="30" customWidth="1"/>
    <col min="10751" max="10753" width="15.88671875" style="30" customWidth="1"/>
    <col min="10754" max="10754" width="15.33203125" style="30" customWidth="1"/>
    <col min="10755" max="10758" width="15.88671875" style="30" customWidth="1"/>
    <col min="10759" max="10759" width="17.5546875" style="30" customWidth="1"/>
    <col min="10760" max="10760" width="15.88671875" style="30" customWidth="1"/>
    <col min="10761" max="10761" width="18.33203125" style="30" customWidth="1"/>
    <col min="10762" max="10763" width="15.88671875" style="30" customWidth="1"/>
    <col min="10764" max="10764" width="17.33203125" style="30" customWidth="1"/>
    <col min="10765" max="10766" width="15.88671875" style="30" customWidth="1"/>
    <col min="10767" max="10767" width="16.6640625" style="30" customWidth="1"/>
    <col min="10768" max="10771" width="15.88671875" style="30" customWidth="1"/>
    <col min="10772" max="10772" width="17.5546875" style="30" customWidth="1"/>
    <col min="10773" max="10776" width="15.88671875" style="30" customWidth="1"/>
    <col min="10777" max="10777" width="16.6640625" style="30" bestFit="1" customWidth="1"/>
    <col min="10778" max="10778" width="15.88671875" style="30" bestFit="1" customWidth="1"/>
    <col min="10779" max="10779" width="20.109375" style="30" bestFit="1" customWidth="1"/>
    <col min="10780" max="10780" width="11.44140625" style="30" customWidth="1"/>
    <col min="10781" max="10781" width="12" style="30" bestFit="1" customWidth="1"/>
    <col min="10782" max="10782" width="10.109375" style="30" bestFit="1" customWidth="1"/>
    <col min="10783" max="10783" width="9" style="30" bestFit="1" customWidth="1"/>
    <col min="10784" max="11004" width="20.6640625" style="30"/>
    <col min="11005" max="11005" width="6" style="30" customWidth="1"/>
    <col min="11006" max="11006" width="51.33203125" style="30" customWidth="1"/>
    <col min="11007" max="11009" width="15.88671875" style="30" customWidth="1"/>
    <col min="11010" max="11010" width="15.33203125" style="30" customWidth="1"/>
    <col min="11011" max="11014" width="15.88671875" style="30" customWidth="1"/>
    <col min="11015" max="11015" width="17.5546875" style="30" customWidth="1"/>
    <col min="11016" max="11016" width="15.88671875" style="30" customWidth="1"/>
    <col min="11017" max="11017" width="18.33203125" style="30" customWidth="1"/>
    <col min="11018" max="11019" width="15.88671875" style="30" customWidth="1"/>
    <col min="11020" max="11020" width="17.33203125" style="30" customWidth="1"/>
    <col min="11021" max="11022" width="15.88671875" style="30" customWidth="1"/>
    <col min="11023" max="11023" width="16.6640625" style="30" customWidth="1"/>
    <col min="11024" max="11027" width="15.88671875" style="30" customWidth="1"/>
    <col min="11028" max="11028" width="17.5546875" style="30" customWidth="1"/>
    <col min="11029" max="11032" width="15.88671875" style="30" customWidth="1"/>
    <col min="11033" max="11033" width="16.6640625" style="30" bestFit="1" customWidth="1"/>
    <col min="11034" max="11034" width="15.88671875" style="30" bestFit="1" customWidth="1"/>
    <col min="11035" max="11035" width="20.109375" style="30" bestFit="1" customWidth="1"/>
    <col min="11036" max="11036" width="11.44140625" style="30" customWidth="1"/>
    <col min="11037" max="11037" width="12" style="30" bestFit="1" customWidth="1"/>
    <col min="11038" max="11038" width="10.109375" style="30" bestFit="1" customWidth="1"/>
    <col min="11039" max="11039" width="9" style="30" bestFit="1" customWidth="1"/>
    <col min="11040" max="11260" width="20.6640625" style="30"/>
    <col min="11261" max="11261" width="6" style="30" customWidth="1"/>
    <col min="11262" max="11262" width="51.33203125" style="30" customWidth="1"/>
    <col min="11263" max="11265" width="15.88671875" style="30" customWidth="1"/>
    <col min="11266" max="11266" width="15.33203125" style="30" customWidth="1"/>
    <col min="11267" max="11270" width="15.88671875" style="30" customWidth="1"/>
    <col min="11271" max="11271" width="17.5546875" style="30" customWidth="1"/>
    <col min="11272" max="11272" width="15.88671875" style="30" customWidth="1"/>
    <col min="11273" max="11273" width="18.33203125" style="30" customWidth="1"/>
    <col min="11274" max="11275" width="15.88671875" style="30" customWidth="1"/>
    <col min="11276" max="11276" width="17.33203125" style="30" customWidth="1"/>
    <col min="11277" max="11278" width="15.88671875" style="30" customWidth="1"/>
    <col min="11279" max="11279" width="16.6640625" style="30" customWidth="1"/>
    <col min="11280" max="11283" width="15.88671875" style="30" customWidth="1"/>
    <col min="11284" max="11284" width="17.5546875" style="30" customWidth="1"/>
    <col min="11285" max="11288" width="15.88671875" style="30" customWidth="1"/>
    <col min="11289" max="11289" width="16.6640625" style="30" bestFit="1" customWidth="1"/>
    <col min="11290" max="11290" width="15.88671875" style="30" bestFit="1" customWidth="1"/>
    <col min="11291" max="11291" width="20.109375" style="30" bestFit="1" customWidth="1"/>
    <col min="11292" max="11292" width="11.44140625" style="30" customWidth="1"/>
    <col min="11293" max="11293" width="12" style="30" bestFit="1" customWidth="1"/>
    <col min="11294" max="11294" width="10.109375" style="30" bestFit="1" customWidth="1"/>
    <col min="11295" max="11295" width="9" style="30" bestFit="1" customWidth="1"/>
    <col min="11296" max="11516" width="20.6640625" style="30"/>
    <col min="11517" max="11517" width="6" style="30" customWidth="1"/>
    <col min="11518" max="11518" width="51.33203125" style="30" customWidth="1"/>
    <col min="11519" max="11521" width="15.88671875" style="30" customWidth="1"/>
    <col min="11522" max="11522" width="15.33203125" style="30" customWidth="1"/>
    <col min="11523" max="11526" width="15.88671875" style="30" customWidth="1"/>
    <col min="11527" max="11527" width="17.5546875" style="30" customWidth="1"/>
    <col min="11528" max="11528" width="15.88671875" style="30" customWidth="1"/>
    <col min="11529" max="11529" width="18.33203125" style="30" customWidth="1"/>
    <col min="11530" max="11531" width="15.88671875" style="30" customWidth="1"/>
    <col min="11532" max="11532" width="17.33203125" style="30" customWidth="1"/>
    <col min="11533" max="11534" width="15.88671875" style="30" customWidth="1"/>
    <col min="11535" max="11535" width="16.6640625" style="30" customWidth="1"/>
    <col min="11536" max="11539" width="15.88671875" style="30" customWidth="1"/>
    <col min="11540" max="11540" width="17.5546875" style="30" customWidth="1"/>
    <col min="11541" max="11544" width="15.88671875" style="30" customWidth="1"/>
    <col min="11545" max="11545" width="16.6640625" style="30" bestFit="1" customWidth="1"/>
    <col min="11546" max="11546" width="15.88671875" style="30" bestFit="1" customWidth="1"/>
    <col min="11547" max="11547" width="20.109375" style="30" bestFit="1" customWidth="1"/>
    <col min="11548" max="11548" width="11.44140625" style="30" customWidth="1"/>
    <col min="11549" max="11549" width="12" style="30" bestFit="1" customWidth="1"/>
    <col min="11550" max="11550" width="10.109375" style="30" bestFit="1" customWidth="1"/>
    <col min="11551" max="11551" width="9" style="30" bestFit="1" customWidth="1"/>
    <col min="11552" max="11772" width="20.6640625" style="30"/>
    <col min="11773" max="11773" width="6" style="30" customWidth="1"/>
    <col min="11774" max="11774" width="51.33203125" style="30" customWidth="1"/>
    <col min="11775" max="11777" width="15.88671875" style="30" customWidth="1"/>
    <col min="11778" max="11778" width="15.33203125" style="30" customWidth="1"/>
    <col min="11779" max="11782" width="15.88671875" style="30" customWidth="1"/>
    <col min="11783" max="11783" width="17.5546875" style="30" customWidth="1"/>
    <col min="11784" max="11784" width="15.88671875" style="30" customWidth="1"/>
    <col min="11785" max="11785" width="18.33203125" style="30" customWidth="1"/>
    <col min="11786" max="11787" width="15.88671875" style="30" customWidth="1"/>
    <col min="11788" max="11788" width="17.33203125" style="30" customWidth="1"/>
    <col min="11789" max="11790" width="15.88671875" style="30" customWidth="1"/>
    <col min="11791" max="11791" width="16.6640625" style="30" customWidth="1"/>
    <col min="11792" max="11795" width="15.88671875" style="30" customWidth="1"/>
    <col min="11796" max="11796" width="17.5546875" style="30" customWidth="1"/>
    <col min="11797" max="11800" width="15.88671875" style="30" customWidth="1"/>
    <col min="11801" max="11801" width="16.6640625" style="30" bestFit="1" customWidth="1"/>
    <col min="11802" max="11802" width="15.88671875" style="30" bestFit="1" customWidth="1"/>
    <col min="11803" max="11803" width="20.109375" style="30" bestFit="1" customWidth="1"/>
    <col min="11804" max="11804" width="11.44140625" style="30" customWidth="1"/>
    <col min="11805" max="11805" width="12" style="30" bestFit="1" customWidth="1"/>
    <col min="11806" max="11806" width="10.109375" style="30" bestFit="1" customWidth="1"/>
    <col min="11807" max="11807" width="9" style="30" bestFit="1" customWidth="1"/>
    <col min="11808" max="12028" width="20.6640625" style="30"/>
    <col min="12029" max="12029" width="6" style="30" customWidth="1"/>
    <col min="12030" max="12030" width="51.33203125" style="30" customWidth="1"/>
    <col min="12031" max="12033" width="15.88671875" style="30" customWidth="1"/>
    <col min="12034" max="12034" width="15.33203125" style="30" customWidth="1"/>
    <col min="12035" max="12038" width="15.88671875" style="30" customWidth="1"/>
    <col min="12039" max="12039" width="17.5546875" style="30" customWidth="1"/>
    <col min="12040" max="12040" width="15.88671875" style="30" customWidth="1"/>
    <col min="12041" max="12041" width="18.33203125" style="30" customWidth="1"/>
    <col min="12042" max="12043" width="15.88671875" style="30" customWidth="1"/>
    <col min="12044" max="12044" width="17.33203125" style="30" customWidth="1"/>
    <col min="12045" max="12046" width="15.88671875" style="30" customWidth="1"/>
    <col min="12047" max="12047" width="16.6640625" style="30" customWidth="1"/>
    <col min="12048" max="12051" width="15.88671875" style="30" customWidth="1"/>
    <col min="12052" max="12052" width="17.5546875" style="30" customWidth="1"/>
    <col min="12053" max="12056" width="15.88671875" style="30" customWidth="1"/>
    <col min="12057" max="12057" width="16.6640625" style="30" bestFit="1" customWidth="1"/>
    <col min="12058" max="12058" width="15.88671875" style="30" bestFit="1" customWidth="1"/>
    <col min="12059" max="12059" width="20.109375" style="30" bestFit="1" customWidth="1"/>
    <col min="12060" max="12060" width="11.44140625" style="30" customWidth="1"/>
    <col min="12061" max="12061" width="12" style="30" bestFit="1" customWidth="1"/>
    <col min="12062" max="12062" width="10.109375" style="30" bestFit="1" customWidth="1"/>
    <col min="12063" max="12063" width="9" style="30" bestFit="1" customWidth="1"/>
    <col min="12064" max="12284" width="20.6640625" style="30"/>
    <col min="12285" max="12285" width="6" style="30" customWidth="1"/>
    <col min="12286" max="12286" width="51.33203125" style="30" customWidth="1"/>
    <col min="12287" max="12289" width="15.88671875" style="30" customWidth="1"/>
    <col min="12290" max="12290" width="15.33203125" style="30" customWidth="1"/>
    <col min="12291" max="12294" width="15.88671875" style="30" customWidth="1"/>
    <col min="12295" max="12295" width="17.5546875" style="30" customWidth="1"/>
    <col min="12296" max="12296" width="15.88671875" style="30" customWidth="1"/>
    <col min="12297" max="12297" width="18.33203125" style="30" customWidth="1"/>
    <col min="12298" max="12299" width="15.88671875" style="30" customWidth="1"/>
    <col min="12300" max="12300" width="17.33203125" style="30" customWidth="1"/>
    <col min="12301" max="12302" width="15.88671875" style="30" customWidth="1"/>
    <col min="12303" max="12303" width="16.6640625" style="30" customWidth="1"/>
    <col min="12304" max="12307" width="15.88671875" style="30" customWidth="1"/>
    <col min="12308" max="12308" width="17.5546875" style="30" customWidth="1"/>
    <col min="12309" max="12312" width="15.88671875" style="30" customWidth="1"/>
    <col min="12313" max="12313" width="16.6640625" style="30" bestFit="1" customWidth="1"/>
    <col min="12314" max="12314" width="15.88671875" style="30" bestFit="1" customWidth="1"/>
    <col min="12315" max="12315" width="20.109375" style="30" bestFit="1" customWidth="1"/>
    <col min="12316" max="12316" width="11.44140625" style="30" customWidth="1"/>
    <col min="12317" max="12317" width="12" style="30" bestFit="1" customWidth="1"/>
    <col min="12318" max="12318" width="10.109375" style="30" bestFit="1" customWidth="1"/>
    <col min="12319" max="12319" width="9" style="30" bestFit="1" customWidth="1"/>
    <col min="12320" max="12540" width="20.6640625" style="30"/>
    <col min="12541" max="12541" width="6" style="30" customWidth="1"/>
    <col min="12542" max="12542" width="51.33203125" style="30" customWidth="1"/>
    <col min="12543" max="12545" width="15.88671875" style="30" customWidth="1"/>
    <col min="12546" max="12546" width="15.33203125" style="30" customWidth="1"/>
    <col min="12547" max="12550" width="15.88671875" style="30" customWidth="1"/>
    <col min="12551" max="12551" width="17.5546875" style="30" customWidth="1"/>
    <col min="12552" max="12552" width="15.88671875" style="30" customWidth="1"/>
    <col min="12553" max="12553" width="18.33203125" style="30" customWidth="1"/>
    <col min="12554" max="12555" width="15.88671875" style="30" customWidth="1"/>
    <col min="12556" max="12556" width="17.33203125" style="30" customWidth="1"/>
    <col min="12557" max="12558" width="15.88671875" style="30" customWidth="1"/>
    <col min="12559" max="12559" width="16.6640625" style="30" customWidth="1"/>
    <col min="12560" max="12563" width="15.88671875" style="30" customWidth="1"/>
    <col min="12564" max="12564" width="17.5546875" style="30" customWidth="1"/>
    <col min="12565" max="12568" width="15.88671875" style="30" customWidth="1"/>
    <col min="12569" max="12569" width="16.6640625" style="30" bestFit="1" customWidth="1"/>
    <col min="12570" max="12570" width="15.88671875" style="30" bestFit="1" customWidth="1"/>
    <col min="12571" max="12571" width="20.109375" style="30" bestFit="1" customWidth="1"/>
    <col min="12572" max="12572" width="11.44140625" style="30" customWidth="1"/>
    <col min="12573" max="12573" width="12" style="30" bestFit="1" customWidth="1"/>
    <col min="12574" max="12574" width="10.109375" style="30" bestFit="1" customWidth="1"/>
    <col min="12575" max="12575" width="9" style="30" bestFit="1" customWidth="1"/>
    <col min="12576" max="12796" width="20.6640625" style="30"/>
    <col min="12797" max="12797" width="6" style="30" customWidth="1"/>
    <col min="12798" max="12798" width="51.33203125" style="30" customWidth="1"/>
    <col min="12799" max="12801" width="15.88671875" style="30" customWidth="1"/>
    <col min="12802" max="12802" width="15.33203125" style="30" customWidth="1"/>
    <col min="12803" max="12806" width="15.88671875" style="30" customWidth="1"/>
    <col min="12807" max="12807" width="17.5546875" style="30" customWidth="1"/>
    <col min="12808" max="12808" width="15.88671875" style="30" customWidth="1"/>
    <col min="12809" max="12809" width="18.33203125" style="30" customWidth="1"/>
    <col min="12810" max="12811" width="15.88671875" style="30" customWidth="1"/>
    <col min="12812" max="12812" width="17.33203125" style="30" customWidth="1"/>
    <col min="12813" max="12814" width="15.88671875" style="30" customWidth="1"/>
    <col min="12815" max="12815" width="16.6640625" style="30" customWidth="1"/>
    <col min="12816" max="12819" width="15.88671875" style="30" customWidth="1"/>
    <col min="12820" max="12820" width="17.5546875" style="30" customWidth="1"/>
    <col min="12821" max="12824" width="15.88671875" style="30" customWidth="1"/>
    <col min="12825" max="12825" width="16.6640625" style="30" bestFit="1" customWidth="1"/>
    <col min="12826" max="12826" width="15.88671875" style="30" bestFit="1" customWidth="1"/>
    <col min="12827" max="12827" width="20.109375" style="30" bestFit="1" customWidth="1"/>
    <col min="12828" max="12828" width="11.44140625" style="30" customWidth="1"/>
    <col min="12829" max="12829" width="12" style="30" bestFit="1" customWidth="1"/>
    <col min="12830" max="12830" width="10.109375" style="30" bestFit="1" customWidth="1"/>
    <col min="12831" max="12831" width="9" style="30" bestFit="1" customWidth="1"/>
    <col min="12832" max="13052" width="20.6640625" style="30"/>
    <col min="13053" max="13053" width="6" style="30" customWidth="1"/>
    <col min="13054" max="13054" width="51.33203125" style="30" customWidth="1"/>
    <col min="13055" max="13057" width="15.88671875" style="30" customWidth="1"/>
    <col min="13058" max="13058" width="15.33203125" style="30" customWidth="1"/>
    <col min="13059" max="13062" width="15.88671875" style="30" customWidth="1"/>
    <col min="13063" max="13063" width="17.5546875" style="30" customWidth="1"/>
    <col min="13064" max="13064" width="15.88671875" style="30" customWidth="1"/>
    <col min="13065" max="13065" width="18.33203125" style="30" customWidth="1"/>
    <col min="13066" max="13067" width="15.88671875" style="30" customWidth="1"/>
    <col min="13068" max="13068" width="17.33203125" style="30" customWidth="1"/>
    <col min="13069" max="13070" width="15.88671875" style="30" customWidth="1"/>
    <col min="13071" max="13071" width="16.6640625" style="30" customWidth="1"/>
    <col min="13072" max="13075" width="15.88671875" style="30" customWidth="1"/>
    <col min="13076" max="13076" width="17.5546875" style="30" customWidth="1"/>
    <col min="13077" max="13080" width="15.88671875" style="30" customWidth="1"/>
    <col min="13081" max="13081" width="16.6640625" style="30" bestFit="1" customWidth="1"/>
    <col min="13082" max="13082" width="15.88671875" style="30" bestFit="1" customWidth="1"/>
    <col min="13083" max="13083" width="20.109375" style="30" bestFit="1" customWidth="1"/>
    <col min="13084" max="13084" width="11.44140625" style="30" customWidth="1"/>
    <col min="13085" max="13085" width="12" style="30" bestFit="1" customWidth="1"/>
    <col min="13086" max="13086" width="10.109375" style="30" bestFit="1" customWidth="1"/>
    <col min="13087" max="13087" width="9" style="30" bestFit="1" customWidth="1"/>
    <col min="13088" max="13308" width="20.6640625" style="30"/>
    <col min="13309" max="13309" width="6" style="30" customWidth="1"/>
    <col min="13310" max="13310" width="51.33203125" style="30" customWidth="1"/>
    <col min="13311" max="13313" width="15.88671875" style="30" customWidth="1"/>
    <col min="13314" max="13314" width="15.33203125" style="30" customWidth="1"/>
    <col min="13315" max="13318" width="15.88671875" style="30" customWidth="1"/>
    <col min="13319" max="13319" width="17.5546875" style="30" customWidth="1"/>
    <col min="13320" max="13320" width="15.88671875" style="30" customWidth="1"/>
    <col min="13321" max="13321" width="18.33203125" style="30" customWidth="1"/>
    <col min="13322" max="13323" width="15.88671875" style="30" customWidth="1"/>
    <col min="13324" max="13324" width="17.33203125" style="30" customWidth="1"/>
    <col min="13325" max="13326" width="15.88671875" style="30" customWidth="1"/>
    <col min="13327" max="13327" width="16.6640625" style="30" customWidth="1"/>
    <col min="13328" max="13331" width="15.88671875" style="30" customWidth="1"/>
    <col min="13332" max="13332" width="17.5546875" style="30" customWidth="1"/>
    <col min="13333" max="13336" width="15.88671875" style="30" customWidth="1"/>
    <col min="13337" max="13337" width="16.6640625" style="30" bestFit="1" customWidth="1"/>
    <col min="13338" max="13338" width="15.88671875" style="30" bestFit="1" customWidth="1"/>
    <col min="13339" max="13339" width="20.109375" style="30" bestFit="1" customWidth="1"/>
    <col min="13340" max="13340" width="11.44140625" style="30" customWidth="1"/>
    <col min="13341" max="13341" width="12" style="30" bestFit="1" customWidth="1"/>
    <col min="13342" max="13342" width="10.109375" style="30" bestFit="1" customWidth="1"/>
    <col min="13343" max="13343" width="9" style="30" bestFit="1" customWidth="1"/>
    <col min="13344" max="13564" width="20.6640625" style="30"/>
    <col min="13565" max="13565" width="6" style="30" customWidth="1"/>
    <col min="13566" max="13566" width="51.33203125" style="30" customWidth="1"/>
    <col min="13567" max="13569" width="15.88671875" style="30" customWidth="1"/>
    <col min="13570" max="13570" width="15.33203125" style="30" customWidth="1"/>
    <col min="13571" max="13574" width="15.88671875" style="30" customWidth="1"/>
    <col min="13575" max="13575" width="17.5546875" style="30" customWidth="1"/>
    <col min="13576" max="13576" width="15.88671875" style="30" customWidth="1"/>
    <col min="13577" max="13577" width="18.33203125" style="30" customWidth="1"/>
    <col min="13578" max="13579" width="15.88671875" style="30" customWidth="1"/>
    <col min="13580" max="13580" width="17.33203125" style="30" customWidth="1"/>
    <col min="13581" max="13582" width="15.88671875" style="30" customWidth="1"/>
    <col min="13583" max="13583" width="16.6640625" style="30" customWidth="1"/>
    <col min="13584" max="13587" width="15.88671875" style="30" customWidth="1"/>
    <col min="13588" max="13588" width="17.5546875" style="30" customWidth="1"/>
    <col min="13589" max="13592" width="15.88671875" style="30" customWidth="1"/>
    <col min="13593" max="13593" width="16.6640625" style="30" bestFit="1" customWidth="1"/>
    <col min="13594" max="13594" width="15.88671875" style="30" bestFit="1" customWidth="1"/>
    <col min="13595" max="13595" width="20.109375" style="30" bestFit="1" customWidth="1"/>
    <col min="13596" max="13596" width="11.44140625" style="30" customWidth="1"/>
    <col min="13597" max="13597" width="12" style="30" bestFit="1" customWidth="1"/>
    <col min="13598" max="13598" width="10.109375" style="30" bestFit="1" customWidth="1"/>
    <col min="13599" max="13599" width="9" style="30" bestFit="1" customWidth="1"/>
    <col min="13600" max="13820" width="20.6640625" style="30"/>
    <col min="13821" max="13821" width="6" style="30" customWidth="1"/>
    <col min="13822" max="13822" width="51.33203125" style="30" customWidth="1"/>
    <col min="13823" max="13825" width="15.88671875" style="30" customWidth="1"/>
    <col min="13826" max="13826" width="15.33203125" style="30" customWidth="1"/>
    <col min="13827" max="13830" width="15.88671875" style="30" customWidth="1"/>
    <col min="13831" max="13831" width="17.5546875" style="30" customWidth="1"/>
    <col min="13832" max="13832" width="15.88671875" style="30" customWidth="1"/>
    <col min="13833" max="13833" width="18.33203125" style="30" customWidth="1"/>
    <col min="13834" max="13835" width="15.88671875" style="30" customWidth="1"/>
    <col min="13836" max="13836" width="17.33203125" style="30" customWidth="1"/>
    <col min="13837" max="13838" width="15.88671875" style="30" customWidth="1"/>
    <col min="13839" max="13839" width="16.6640625" style="30" customWidth="1"/>
    <col min="13840" max="13843" width="15.88671875" style="30" customWidth="1"/>
    <col min="13844" max="13844" width="17.5546875" style="30" customWidth="1"/>
    <col min="13845" max="13848" width="15.88671875" style="30" customWidth="1"/>
    <col min="13849" max="13849" width="16.6640625" style="30" bestFit="1" customWidth="1"/>
    <col min="13850" max="13850" width="15.88671875" style="30" bestFit="1" customWidth="1"/>
    <col min="13851" max="13851" width="20.109375" style="30" bestFit="1" customWidth="1"/>
    <col min="13852" max="13852" width="11.44140625" style="30" customWidth="1"/>
    <col min="13853" max="13853" width="12" style="30" bestFit="1" customWidth="1"/>
    <col min="13854" max="13854" width="10.109375" style="30" bestFit="1" customWidth="1"/>
    <col min="13855" max="13855" width="9" style="30" bestFit="1" customWidth="1"/>
    <col min="13856" max="14076" width="20.6640625" style="30"/>
    <col min="14077" max="14077" width="6" style="30" customWidth="1"/>
    <col min="14078" max="14078" width="51.33203125" style="30" customWidth="1"/>
    <col min="14079" max="14081" width="15.88671875" style="30" customWidth="1"/>
    <col min="14082" max="14082" width="15.33203125" style="30" customWidth="1"/>
    <col min="14083" max="14086" width="15.88671875" style="30" customWidth="1"/>
    <col min="14087" max="14087" width="17.5546875" style="30" customWidth="1"/>
    <col min="14088" max="14088" width="15.88671875" style="30" customWidth="1"/>
    <col min="14089" max="14089" width="18.33203125" style="30" customWidth="1"/>
    <col min="14090" max="14091" width="15.88671875" style="30" customWidth="1"/>
    <col min="14092" max="14092" width="17.33203125" style="30" customWidth="1"/>
    <col min="14093" max="14094" width="15.88671875" style="30" customWidth="1"/>
    <col min="14095" max="14095" width="16.6640625" style="30" customWidth="1"/>
    <col min="14096" max="14099" width="15.88671875" style="30" customWidth="1"/>
    <col min="14100" max="14100" width="17.5546875" style="30" customWidth="1"/>
    <col min="14101" max="14104" width="15.88671875" style="30" customWidth="1"/>
    <col min="14105" max="14105" width="16.6640625" style="30" bestFit="1" customWidth="1"/>
    <col min="14106" max="14106" width="15.88671875" style="30" bestFit="1" customWidth="1"/>
    <col min="14107" max="14107" width="20.109375" style="30" bestFit="1" customWidth="1"/>
    <col min="14108" max="14108" width="11.44140625" style="30" customWidth="1"/>
    <col min="14109" max="14109" width="12" style="30" bestFit="1" customWidth="1"/>
    <col min="14110" max="14110" width="10.109375" style="30" bestFit="1" customWidth="1"/>
    <col min="14111" max="14111" width="9" style="30" bestFit="1" customWidth="1"/>
    <col min="14112" max="14332" width="20.6640625" style="30"/>
    <col min="14333" max="14333" width="6" style="30" customWidth="1"/>
    <col min="14334" max="14334" width="51.33203125" style="30" customWidth="1"/>
    <col min="14335" max="14337" width="15.88671875" style="30" customWidth="1"/>
    <col min="14338" max="14338" width="15.33203125" style="30" customWidth="1"/>
    <col min="14339" max="14342" width="15.88671875" style="30" customWidth="1"/>
    <col min="14343" max="14343" width="17.5546875" style="30" customWidth="1"/>
    <col min="14344" max="14344" width="15.88671875" style="30" customWidth="1"/>
    <col min="14345" max="14345" width="18.33203125" style="30" customWidth="1"/>
    <col min="14346" max="14347" width="15.88671875" style="30" customWidth="1"/>
    <col min="14348" max="14348" width="17.33203125" style="30" customWidth="1"/>
    <col min="14349" max="14350" width="15.88671875" style="30" customWidth="1"/>
    <col min="14351" max="14351" width="16.6640625" style="30" customWidth="1"/>
    <col min="14352" max="14355" width="15.88671875" style="30" customWidth="1"/>
    <col min="14356" max="14356" width="17.5546875" style="30" customWidth="1"/>
    <col min="14357" max="14360" width="15.88671875" style="30" customWidth="1"/>
    <col min="14361" max="14361" width="16.6640625" style="30" bestFit="1" customWidth="1"/>
    <col min="14362" max="14362" width="15.88671875" style="30" bestFit="1" customWidth="1"/>
    <col min="14363" max="14363" width="20.109375" style="30" bestFit="1" customWidth="1"/>
    <col min="14364" max="14364" width="11.44140625" style="30" customWidth="1"/>
    <col min="14365" max="14365" width="12" style="30" bestFit="1" customWidth="1"/>
    <col min="14366" max="14366" width="10.109375" style="30" bestFit="1" customWidth="1"/>
    <col min="14367" max="14367" width="9" style="30" bestFit="1" customWidth="1"/>
    <col min="14368" max="14588" width="20.6640625" style="30"/>
    <col min="14589" max="14589" width="6" style="30" customWidth="1"/>
    <col min="14590" max="14590" width="51.33203125" style="30" customWidth="1"/>
    <col min="14591" max="14593" width="15.88671875" style="30" customWidth="1"/>
    <col min="14594" max="14594" width="15.33203125" style="30" customWidth="1"/>
    <col min="14595" max="14598" width="15.88671875" style="30" customWidth="1"/>
    <col min="14599" max="14599" width="17.5546875" style="30" customWidth="1"/>
    <col min="14600" max="14600" width="15.88671875" style="30" customWidth="1"/>
    <col min="14601" max="14601" width="18.33203125" style="30" customWidth="1"/>
    <col min="14602" max="14603" width="15.88671875" style="30" customWidth="1"/>
    <col min="14604" max="14604" width="17.33203125" style="30" customWidth="1"/>
    <col min="14605" max="14606" width="15.88671875" style="30" customWidth="1"/>
    <col min="14607" max="14607" width="16.6640625" style="30" customWidth="1"/>
    <col min="14608" max="14611" width="15.88671875" style="30" customWidth="1"/>
    <col min="14612" max="14612" width="17.5546875" style="30" customWidth="1"/>
    <col min="14613" max="14616" width="15.88671875" style="30" customWidth="1"/>
    <col min="14617" max="14617" width="16.6640625" style="30" bestFit="1" customWidth="1"/>
    <col min="14618" max="14618" width="15.88671875" style="30" bestFit="1" customWidth="1"/>
    <col min="14619" max="14619" width="20.109375" style="30" bestFit="1" customWidth="1"/>
    <col min="14620" max="14620" width="11.44140625" style="30" customWidth="1"/>
    <col min="14621" max="14621" width="12" style="30" bestFit="1" customWidth="1"/>
    <col min="14622" max="14622" width="10.109375" style="30" bestFit="1" customWidth="1"/>
    <col min="14623" max="14623" width="9" style="30" bestFit="1" customWidth="1"/>
    <col min="14624" max="14844" width="20.6640625" style="30"/>
    <col min="14845" max="14845" width="6" style="30" customWidth="1"/>
    <col min="14846" max="14846" width="51.33203125" style="30" customWidth="1"/>
    <col min="14847" max="14849" width="15.88671875" style="30" customWidth="1"/>
    <col min="14850" max="14850" width="15.33203125" style="30" customWidth="1"/>
    <col min="14851" max="14854" width="15.88671875" style="30" customWidth="1"/>
    <col min="14855" max="14855" width="17.5546875" style="30" customWidth="1"/>
    <col min="14856" max="14856" width="15.88671875" style="30" customWidth="1"/>
    <col min="14857" max="14857" width="18.33203125" style="30" customWidth="1"/>
    <col min="14858" max="14859" width="15.88671875" style="30" customWidth="1"/>
    <col min="14860" max="14860" width="17.33203125" style="30" customWidth="1"/>
    <col min="14861" max="14862" width="15.88671875" style="30" customWidth="1"/>
    <col min="14863" max="14863" width="16.6640625" style="30" customWidth="1"/>
    <col min="14864" max="14867" width="15.88671875" style="30" customWidth="1"/>
    <col min="14868" max="14868" width="17.5546875" style="30" customWidth="1"/>
    <col min="14869" max="14872" width="15.88671875" style="30" customWidth="1"/>
    <col min="14873" max="14873" width="16.6640625" style="30" bestFit="1" customWidth="1"/>
    <col min="14874" max="14874" width="15.88671875" style="30" bestFit="1" customWidth="1"/>
    <col min="14875" max="14875" width="20.109375" style="30" bestFit="1" customWidth="1"/>
    <col min="14876" max="14876" width="11.44140625" style="30" customWidth="1"/>
    <col min="14877" max="14877" width="12" style="30" bestFit="1" customWidth="1"/>
    <col min="14878" max="14878" width="10.109375" style="30" bestFit="1" customWidth="1"/>
    <col min="14879" max="14879" width="9" style="30" bestFit="1" customWidth="1"/>
    <col min="14880" max="15100" width="20.6640625" style="30"/>
    <col min="15101" max="15101" width="6" style="30" customWidth="1"/>
    <col min="15102" max="15102" width="51.33203125" style="30" customWidth="1"/>
    <col min="15103" max="15105" width="15.88671875" style="30" customWidth="1"/>
    <col min="15106" max="15106" width="15.33203125" style="30" customWidth="1"/>
    <col min="15107" max="15110" width="15.88671875" style="30" customWidth="1"/>
    <col min="15111" max="15111" width="17.5546875" style="30" customWidth="1"/>
    <col min="15112" max="15112" width="15.88671875" style="30" customWidth="1"/>
    <col min="15113" max="15113" width="18.33203125" style="30" customWidth="1"/>
    <col min="15114" max="15115" width="15.88671875" style="30" customWidth="1"/>
    <col min="15116" max="15116" width="17.33203125" style="30" customWidth="1"/>
    <col min="15117" max="15118" width="15.88671875" style="30" customWidth="1"/>
    <col min="15119" max="15119" width="16.6640625" style="30" customWidth="1"/>
    <col min="15120" max="15123" width="15.88671875" style="30" customWidth="1"/>
    <col min="15124" max="15124" width="17.5546875" style="30" customWidth="1"/>
    <col min="15125" max="15128" width="15.88671875" style="30" customWidth="1"/>
    <col min="15129" max="15129" width="16.6640625" style="30" bestFit="1" customWidth="1"/>
    <col min="15130" max="15130" width="15.88671875" style="30" bestFit="1" customWidth="1"/>
    <col min="15131" max="15131" width="20.109375" style="30" bestFit="1" customWidth="1"/>
    <col min="15132" max="15132" width="11.44140625" style="30" customWidth="1"/>
    <col min="15133" max="15133" width="12" style="30" bestFit="1" customWidth="1"/>
    <col min="15134" max="15134" width="10.109375" style="30" bestFit="1" customWidth="1"/>
    <col min="15135" max="15135" width="9" style="30" bestFit="1" customWidth="1"/>
    <col min="15136" max="15356" width="20.6640625" style="30"/>
    <col min="15357" max="15357" width="6" style="30" customWidth="1"/>
    <col min="15358" max="15358" width="51.33203125" style="30" customWidth="1"/>
    <col min="15359" max="15361" width="15.88671875" style="30" customWidth="1"/>
    <col min="15362" max="15362" width="15.33203125" style="30" customWidth="1"/>
    <col min="15363" max="15366" width="15.88671875" style="30" customWidth="1"/>
    <col min="15367" max="15367" width="17.5546875" style="30" customWidth="1"/>
    <col min="15368" max="15368" width="15.88671875" style="30" customWidth="1"/>
    <col min="15369" max="15369" width="18.33203125" style="30" customWidth="1"/>
    <col min="15370" max="15371" width="15.88671875" style="30" customWidth="1"/>
    <col min="15372" max="15372" width="17.33203125" style="30" customWidth="1"/>
    <col min="15373" max="15374" width="15.88671875" style="30" customWidth="1"/>
    <col min="15375" max="15375" width="16.6640625" style="30" customWidth="1"/>
    <col min="15376" max="15379" width="15.88671875" style="30" customWidth="1"/>
    <col min="15380" max="15380" width="17.5546875" style="30" customWidth="1"/>
    <col min="15381" max="15384" width="15.88671875" style="30" customWidth="1"/>
    <col min="15385" max="15385" width="16.6640625" style="30" bestFit="1" customWidth="1"/>
    <col min="15386" max="15386" width="15.88671875" style="30" bestFit="1" customWidth="1"/>
    <col min="15387" max="15387" width="20.109375" style="30" bestFit="1" customWidth="1"/>
    <col min="15388" max="15388" width="11.44140625" style="30" customWidth="1"/>
    <col min="15389" max="15389" width="12" style="30" bestFit="1" customWidth="1"/>
    <col min="15390" max="15390" width="10.109375" style="30" bestFit="1" customWidth="1"/>
    <col min="15391" max="15391" width="9" style="30" bestFit="1" customWidth="1"/>
    <col min="15392" max="15612" width="20.6640625" style="30"/>
    <col min="15613" max="15613" width="6" style="30" customWidth="1"/>
    <col min="15614" max="15614" width="51.33203125" style="30" customWidth="1"/>
    <col min="15615" max="15617" width="15.88671875" style="30" customWidth="1"/>
    <col min="15618" max="15618" width="15.33203125" style="30" customWidth="1"/>
    <col min="15619" max="15622" width="15.88671875" style="30" customWidth="1"/>
    <col min="15623" max="15623" width="17.5546875" style="30" customWidth="1"/>
    <col min="15624" max="15624" width="15.88671875" style="30" customWidth="1"/>
    <col min="15625" max="15625" width="18.33203125" style="30" customWidth="1"/>
    <col min="15626" max="15627" width="15.88671875" style="30" customWidth="1"/>
    <col min="15628" max="15628" width="17.33203125" style="30" customWidth="1"/>
    <col min="15629" max="15630" width="15.88671875" style="30" customWidth="1"/>
    <col min="15631" max="15631" width="16.6640625" style="30" customWidth="1"/>
    <col min="15632" max="15635" width="15.88671875" style="30" customWidth="1"/>
    <col min="15636" max="15636" width="17.5546875" style="30" customWidth="1"/>
    <col min="15637" max="15640" width="15.88671875" style="30" customWidth="1"/>
    <col min="15641" max="15641" width="16.6640625" style="30" bestFit="1" customWidth="1"/>
    <col min="15642" max="15642" width="15.88671875" style="30" bestFit="1" customWidth="1"/>
    <col min="15643" max="15643" width="20.109375" style="30" bestFit="1" customWidth="1"/>
    <col min="15644" max="15644" width="11.44140625" style="30" customWidth="1"/>
    <col min="15645" max="15645" width="12" style="30" bestFit="1" customWidth="1"/>
    <col min="15646" max="15646" width="10.109375" style="30" bestFit="1" customWidth="1"/>
    <col min="15647" max="15647" width="9" style="30" bestFit="1" customWidth="1"/>
    <col min="15648" max="15868" width="20.6640625" style="30"/>
    <col min="15869" max="15869" width="6" style="30" customWidth="1"/>
    <col min="15870" max="15870" width="51.33203125" style="30" customWidth="1"/>
    <col min="15871" max="15873" width="15.88671875" style="30" customWidth="1"/>
    <col min="15874" max="15874" width="15.33203125" style="30" customWidth="1"/>
    <col min="15875" max="15878" width="15.88671875" style="30" customWidth="1"/>
    <col min="15879" max="15879" width="17.5546875" style="30" customWidth="1"/>
    <col min="15880" max="15880" width="15.88671875" style="30" customWidth="1"/>
    <col min="15881" max="15881" width="18.33203125" style="30" customWidth="1"/>
    <col min="15882" max="15883" width="15.88671875" style="30" customWidth="1"/>
    <col min="15884" max="15884" width="17.33203125" style="30" customWidth="1"/>
    <col min="15885" max="15886" width="15.88671875" style="30" customWidth="1"/>
    <col min="15887" max="15887" width="16.6640625" style="30" customWidth="1"/>
    <col min="15888" max="15891" width="15.88671875" style="30" customWidth="1"/>
    <col min="15892" max="15892" width="17.5546875" style="30" customWidth="1"/>
    <col min="15893" max="15896" width="15.88671875" style="30" customWidth="1"/>
    <col min="15897" max="15897" width="16.6640625" style="30" bestFit="1" customWidth="1"/>
    <col min="15898" max="15898" width="15.88671875" style="30" bestFit="1" customWidth="1"/>
    <col min="15899" max="15899" width="20.109375" style="30" bestFit="1" customWidth="1"/>
    <col min="15900" max="15900" width="11.44140625" style="30" customWidth="1"/>
    <col min="15901" max="15901" width="12" style="30" bestFit="1" customWidth="1"/>
    <col min="15902" max="15902" width="10.109375" style="30" bestFit="1" customWidth="1"/>
    <col min="15903" max="15903" width="9" style="30" bestFit="1" customWidth="1"/>
    <col min="15904" max="16124" width="20.6640625" style="30"/>
    <col min="16125" max="16125" width="6" style="30" customWidth="1"/>
    <col min="16126" max="16126" width="51.33203125" style="30" customWidth="1"/>
    <col min="16127" max="16129" width="15.88671875" style="30" customWidth="1"/>
    <col min="16130" max="16130" width="15.33203125" style="30" customWidth="1"/>
    <col min="16131" max="16134" width="15.88671875" style="30" customWidth="1"/>
    <col min="16135" max="16135" width="17.5546875" style="30" customWidth="1"/>
    <col min="16136" max="16136" width="15.88671875" style="30" customWidth="1"/>
    <col min="16137" max="16137" width="18.33203125" style="30" customWidth="1"/>
    <col min="16138" max="16139" width="15.88671875" style="30" customWidth="1"/>
    <col min="16140" max="16140" width="17.33203125" style="30" customWidth="1"/>
    <col min="16141" max="16142" width="15.88671875" style="30" customWidth="1"/>
    <col min="16143" max="16143" width="16.6640625" style="30" customWidth="1"/>
    <col min="16144" max="16147" width="15.88671875" style="30" customWidth="1"/>
    <col min="16148" max="16148" width="17.5546875" style="30" customWidth="1"/>
    <col min="16149" max="16152" width="15.88671875" style="30" customWidth="1"/>
    <col min="16153" max="16153" width="16.6640625" style="30" bestFit="1" customWidth="1"/>
    <col min="16154" max="16154" width="15.88671875" style="30" bestFit="1" customWidth="1"/>
    <col min="16155" max="16155" width="20.109375" style="30" bestFit="1" customWidth="1"/>
    <col min="16156" max="16156" width="11.44140625" style="30" customWidth="1"/>
    <col min="16157" max="16157" width="12" style="30" bestFit="1" customWidth="1"/>
    <col min="16158" max="16158" width="10.109375" style="30" bestFit="1" customWidth="1"/>
    <col min="16159" max="16159" width="9" style="30" bestFit="1" customWidth="1"/>
    <col min="16160" max="16384" width="20.6640625" style="30"/>
  </cols>
  <sheetData>
    <row r="1" spans="1:35" ht="25.35" customHeight="1">
      <c r="B1" s="198"/>
      <c r="C1" s="198"/>
      <c r="D1" s="198"/>
      <c r="E1" s="198"/>
      <c r="F1" s="198"/>
      <c r="G1" s="198"/>
      <c r="N1" s="30"/>
      <c r="O1" s="205" t="s">
        <v>0</v>
      </c>
      <c r="T1" s="30"/>
      <c r="Z1" s="30"/>
    </row>
    <row r="2" spans="1:35" ht="25.35" customHeight="1">
      <c r="B2" s="198"/>
      <c r="C2" s="198"/>
      <c r="D2" s="198"/>
      <c r="E2" s="198"/>
      <c r="F2" s="198"/>
      <c r="G2" s="198"/>
      <c r="N2" s="30"/>
      <c r="O2" s="205" t="s">
        <v>1</v>
      </c>
      <c r="T2" s="30"/>
      <c r="Z2" s="30"/>
    </row>
    <row r="3" spans="1:35" ht="25.35" customHeight="1">
      <c r="B3" s="199"/>
      <c r="C3" s="199"/>
      <c r="D3" s="199"/>
      <c r="E3" s="199"/>
      <c r="F3" s="199"/>
      <c r="G3" s="199"/>
      <c r="N3" s="30"/>
      <c r="O3" s="363" t="s">
        <v>2</v>
      </c>
      <c r="T3" s="30"/>
      <c r="Z3" s="30"/>
    </row>
    <row r="4" spans="1:35" ht="25.35" customHeight="1">
      <c r="B4" s="205"/>
      <c r="N4" s="30"/>
      <c r="O4" s="205"/>
      <c r="T4" s="30"/>
      <c r="Z4" s="30"/>
    </row>
    <row r="5" spans="1:35" ht="25.35" customHeight="1">
      <c r="B5" s="200"/>
      <c r="C5" s="200"/>
      <c r="D5" s="31"/>
      <c r="E5" s="31"/>
      <c r="F5" s="31"/>
      <c r="G5" s="31"/>
      <c r="H5" s="31"/>
      <c r="N5" s="30"/>
      <c r="O5" s="360" t="s">
        <v>119</v>
      </c>
      <c r="T5" s="30"/>
      <c r="Z5" s="30"/>
    </row>
    <row r="6" spans="1:35" ht="25.35" customHeight="1">
      <c r="A6" s="105"/>
      <c r="C6" s="106"/>
      <c r="N6" s="30"/>
      <c r="O6" s="30"/>
      <c r="T6" s="30"/>
      <c r="Z6" s="30"/>
    </row>
    <row r="7" spans="1:35" ht="25.35" customHeight="1" thickBot="1">
      <c r="C7" s="106"/>
      <c r="N7" s="30"/>
      <c r="O7" s="30"/>
      <c r="T7" s="30"/>
      <c r="Z7" s="30"/>
    </row>
    <row r="8" spans="1:35" s="112" customFormat="1" ht="26.45" customHeight="1">
      <c r="A8" s="107"/>
      <c r="B8" s="108" t="s">
        <v>4</v>
      </c>
      <c r="C8" s="109" t="s">
        <v>120</v>
      </c>
      <c r="D8" s="109" t="s">
        <v>121</v>
      </c>
      <c r="E8" s="109" t="s">
        <v>122</v>
      </c>
      <c r="F8" s="109" t="s">
        <v>123</v>
      </c>
      <c r="G8" s="109" t="s">
        <v>124</v>
      </c>
      <c r="H8" s="109" t="s">
        <v>125</v>
      </c>
      <c r="I8" s="109" t="s">
        <v>126</v>
      </c>
      <c r="J8" s="109" t="s">
        <v>127</v>
      </c>
      <c r="K8" s="109" t="s">
        <v>128</v>
      </c>
      <c r="L8" s="109" t="s">
        <v>129</v>
      </c>
      <c r="M8" s="109" t="s">
        <v>130</v>
      </c>
      <c r="N8" s="109" t="s">
        <v>131</v>
      </c>
      <c r="O8" s="109" t="s">
        <v>132</v>
      </c>
      <c r="P8" s="109" t="s">
        <v>133</v>
      </c>
      <c r="Q8" s="109" t="s">
        <v>134</v>
      </c>
      <c r="R8" s="109" t="s">
        <v>135</v>
      </c>
      <c r="S8" s="109" t="s">
        <v>136</v>
      </c>
      <c r="T8" s="109" t="s">
        <v>137</v>
      </c>
      <c r="U8" s="109" t="s">
        <v>138</v>
      </c>
      <c r="V8" s="110" t="s">
        <v>139</v>
      </c>
      <c r="W8" s="110" t="s">
        <v>140</v>
      </c>
      <c r="X8" s="109" t="s">
        <v>141</v>
      </c>
      <c r="Y8" s="109" t="s">
        <v>142</v>
      </c>
      <c r="Z8" s="109" t="s">
        <v>143</v>
      </c>
      <c r="AA8" s="110" t="s">
        <v>144</v>
      </c>
      <c r="AB8" s="109" t="s">
        <v>145</v>
      </c>
      <c r="AC8" s="110" t="s">
        <v>146</v>
      </c>
      <c r="AD8" s="110" t="s">
        <v>147</v>
      </c>
      <c r="AE8" s="110" t="s">
        <v>9</v>
      </c>
      <c r="AF8" s="111"/>
    </row>
    <row r="9" spans="1:35" ht="41.25" customHeight="1">
      <c r="A9" s="113" t="s">
        <v>10</v>
      </c>
      <c r="B9" s="114" t="s">
        <v>11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41"/>
    </row>
    <row r="10" spans="1:35" ht="24.95" customHeight="1">
      <c r="A10" s="116">
        <v>1</v>
      </c>
      <c r="B10" s="117" t="s">
        <v>12</v>
      </c>
      <c r="C10" s="44">
        <f>'Eastern Florida'!C10</f>
        <v>51242.15</v>
      </c>
      <c r="D10" s="44">
        <f>Broward!C10</f>
        <v>272217</v>
      </c>
      <c r="E10" s="44">
        <f>'Central Florida'!C10</f>
        <v>45845.61</v>
      </c>
      <c r="F10" s="44">
        <f>Chipola!C10</f>
        <v>0</v>
      </c>
      <c r="G10" s="44">
        <f>Daytona!C10</f>
        <v>80088.200000000012</v>
      </c>
      <c r="H10" s="44">
        <f>'Florida SouthWestern'!C10</f>
        <v>82442</v>
      </c>
      <c r="I10" s="44">
        <f>'Florida State College'!C10</f>
        <v>84133</v>
      </c>
      <c r="J10" s="44">
        <f>'Florida Keys'!C10</f>
        <v>44650.26</v>
      </c>
      <c r="K10" s="44">
        <f>'Gulf Coast'!C10</f>
        <v>28346.77</v>
      </c>
      <c r="L10" s="44">
        <f>Hillsborough!C10</f>
        <v>469693</v>
      </c>
      <c r="M10" s="44">
        <f>'Indian River'!C10</f>
        <v>113993.3</v>
      </c>
      <c r="N10" s="44">
        <f>'Florida Gateway'!C10</f>
        <v>84802.99</v>
      </c>
      <c r="O10" s="44">
        <f>'Lake-Sumter'!C10</f>
        <v>73719</v>
      </c>
      <c r="P10" s="44">
        <f>'SCF, Manatee'!C10</f>
        <v>67136.11</v>
      </c>
      <c r="Q10" s="44">
        <f>Miami!C10</f>
        <v>587989</v>
      </c>
      <c r="R10" s="44">
        <f>'North Florida '!C10</f>
        <v>7389</v>
      </c>
      <c r="S10" s="44">
        <f>'Northwest Florida'!C10</f>
        <v>46711</v>
      </c>
      <c r="T10" s="44">
        <f>'Palm Beach'!C10</f>
        <v>91598.8</v>
      </c>
      <c r="U10" s="44">
        <f>'Pasco-Hernando'!C10</f>
        <v>60173.222399999999</v>
      </c>
      <c r="V10" s="44">
        <f>Pensacola!C10</f>
        <v>72361.16</v>
      </c>
      <c r="W10" s="44">
        <f>Polk!C10</f>
        <v>0</v>
      </c>
      <c r="X10" s="44">
        <f>'St. Johns River'!C10</f>
        <v>0</v>
      </c>
      <c r="Y10" s="44">
        <f>'St. Pete'!C10</f>
        <v>105390</v>
      </c>
      <c r="Z10" s="44">
        <f>'Santa Fe'!C10</f>
        <v>0</v>
      </c>
      <c r="AA10" s="44">
        <f>Seminole!C10</f>
        <v>68927</v>
      </c>
      <c r="AB10" s="44">
        <f>'South Florida'!C10</f>
        <v>98822.92</v>
      </c>
      <c r="AC10" s="44">
        <f>Tallahassee!C10</f>
        <v>37408.959999999999</v>
      </c>
      <c r="AD10" s="44">
        <f>Valencia!C10</f>
        <v>179539.9</v>
      </c>
      <c r="AE10" s="45">
        <f>SUM(C10:AD10)</f>
        <v>2854620.3523999997</v>
      </c>
      <c r="AF10" s="41"/>
      <c r="AG10" s="104">
        <v>2325174.9500000002</v>
      </c>
      <c r="AH10" s="118">
        <f t="shared" ref="AH10:AH38" si="0">AG10-AE10</f>
        <v>-529445.40239999956</v>
      </c>
    </row>
    <row r="11" spans="1:35" ht="24.95" customHeight="1">
      <c r="A11" s="116">
        <v>2</v>
      </c>
      <c r="B11" s="117" t="s">
        <v>13</v>
      </c>
      <c r="C11" s="44">
        <f>'Eastern Florida'!C11</f>
        <v>107996.72</v>
      </c>
      <c r="D11" s="44">
        <f>Broward!C11</f>
        <v>3192</v>
      </c>
      <c r="E11" s="44">
        <f>'Central Florida'!C11</f>
        <v>32892.22</v>
      </c>
      <c r="F11" s="44">
        <f>Chipola!C11</f>
        <v>12225.869999999999</v>
      </c>
      <c r="G11" s="44">
        <f>Daytona!C11</f>
        <v>268909.55000000005</v>
      </c>
      <c r="H11" s="44">
        <f>'Florida SouthWestern'!C11</f>
        <v>80409</v>
      </c>
      <c r="I11" s="44">
        <f>'Florida State College'!C11</f>
        <v>292905.34000000003</v>
      </c>
      <c r="J11" s="44">
        <f>'Florida Keys'!C11</f>
        <v>15827.11</v>
      </c>
      <c r="K11" s="44">
        <f>'Gulf Coast'!C11</f>
        <v>61609.91</v>
      </c>
      <c r="L11" s="44">
        <f>Hillsborough!C11</f>
        <v>54922</v>
      </c>
      <c r="M11" s="44">
        <f>'Indian River'!C11</f>
        <v>129376.07999999999</v>
      </c>
      <c r="N11" s="44">
        <f>'Florida Gateway'!C11</f>
        <v>0</v>
      </c>
      <c r="O11" s="44">
        <f>'Lake-Sumter'!C11</f>
        <v>55091</v>
      </c>
      <c r="P11" s="44">
        <f>'SCF, Manatee'!C11</f>
        <v>118815.47999999995</v>
      </c>
      <c r="Q11" s="44">
        <f>Miami!C11</f>
        <v>359162</v>
      </c>
      <c r="R11" s="44">
        <f>'North Florida '!C11</f>
        <v>21144</v>
      </c>
      <c r="S11" s="44">
        <f>'Northwest Florida'!C11</f>
        <v>0</v>
      </c>
      <c r="T11" s="44">
        <f>'Palm Beach'!C11</f>
        <v>512880.62</v>
      </c>
      <c r="U11" s="44">
        <f>'Pasco-Hernando'!C11</f>
        <v>237748.86</v>
      </c>
      <c r="V11" s="44">
        <f>Pensacola!C11</f>
        <v>50811.63</v>
      </c>
      <c r="W11" s="44">
        <f>Polk!C11</f>
        <v>133020.24</v>
      </c>
      <c r="X11" s="44">
        <f>'St. Johns River'!C11</f>
        <v>82901.97</v>
      </c>
      <c r="Y11" s="44">
        <f>'St. Pete'!C11</f>
        <v>417239</v>
      </c>
      <c r="Z11" s="44">
        <f>'Santa Fe'!C11</f>
        <v>189835.18</v>
      </c>
      <c r="AA11" s="44">
        <f>Seminole!C11</f>
        <v>75664</v>
      </c>
      <c r="AB11" s="44">
        <f>'South Florida'!C11</f>
        <v>0</v>
      </c>
      <c r="AC11" s="44">
        <f>Tallahassee!C11</f>
        <v>135074.5</v>
      </c>
      <c r="AD11" s="44">
        <f>Valencia!C11</f>
        <v>466392.2</v>
      </c>
      <c r="AE11" s="45">
        <f>SUM(C11:AD11)</f>
        <v>3916046.4800000004</v>
      </c>
      <c r="AF11" s="47"/>
      <c r="AG11" s="104">
        <v>3647896.1199999996</v>
      </c>
      <c r="AH11" s="118">
        <f t="shared" si="0"/>
        <v>-268150.3600000008</v>
      </c>
    </row>
    <row r="12" spans="1:35" ht="24.95" customHeight="1">
      <c r="A12" s="116">
        <v>3</v>
      </c>
      <c r="B12" s="117" t="s">
        <v>14</v>
      </c>
      <c r="C12" s="44">
        <f>'Eastern Florida'!C12</f>
        <v>104078.94</v>
      </c>
      <c r="D12" s="44">
        <f>Broward!C12</f>
        <v>114867</v>
      </c>
      <c r="E12" s="44">
        <f>'Central Florida'!C12</f>
        <v>23799.759999999998</v>
      </c>
      <c r="F12" s="44">
        <f>Chipola!C12</f>
        <v>0</v>
      </c>
      <c r="G12" s="44">
        <f>Daytona!C12</f>
        <v>42097.170000000006</v>
      </c>
      <c r="H12" s="44">
        <f>'Florida SouthWestern'!C12</f>
        <v>60010</v>
      </c>
      <c r="I12" s="44">
        <f>'Florida State College'!C12</f>
        <v>38966.19</v>
      </c>
      <c r="J12" s="44">
        <f>'Florida Keys'!C12</f>
        <v>64061.56</v>
      </c>
      <c r="K12" s="44">
        <f>'Gulf Coast'!C12</f>
        <v>38528.01</v>
      </c>
      <c r="L12" s="44">
        <f>Hillsborough!C12</f>
        <v>76790</v>
      </c>
      <c r="M12" s="44">
        <f>'Indian River'!C12</f>
        <v>0</v>
      </c>
      <c r="N12" s="44">
        <f>'Florida Gateway'!C12</f>
        <v>52373.54</v>
      </c>
      <c r="O12" s="44">
        <f>'Lake-Sumter'!C12</f>
        <v>0</v>
      </c>
      <c r="P12" s="44">
        <f>'SCF, Manatee'!C12</f>
        <v>47060.389999999956</v>
      </c>
      <c r="Q12" s="44">
        <f>Miami!C12</f>
        <v>91647</v>
      </c>
      <c r="R12" s="44">
        <f>'North Florida '!C12</f>
        <v>0</v>
      </c>
      <c r="S12" s="44">
        <f>'Northwest Florida'!C12</f>
        <v>19196</v>
      </c>
      <c r="T12" s="44">
        <f>'Palm Beach'!C12</f>
        <v>107106.8</v>
      </c>
      <c r="U12" s="44">
        <f>'Pasco-Hernando'!C12</f>
        <v>83227.45</v>
      </c>
      <c r="V12" s="44">
        <f>Pensacola!C12</f>
        <v>53154.9</v>
      </c>
      <c r="W12" s="44">
        <f>Polk!C12</f>
        <v>0</v>
      </c>
      <c r="X12" s="44">
        <f>'St. Johns River'!C12</f>
        <v>10342.879999999999</v>
      </c>
      <c r="Y12" s="44">
        <f>'St. Pete'!C12</f>
        <v>550142</v>
      </c>
      <c r="Z12" s="44">
        <f>'Santa Fe'!C12</f>
        <v>114780.84</v>
      </c>
      <c r="AA12" s="44">
        <f>Seminole!C12</f>
        <v>22815</v>
      </c>
      <c r="AB12" s="44">
        <f>'South Florida'!C12</f>
        <v>11793.640000000001</v>
      </c>
      <c r="AC12" s="44">
        <f>Tallahassee!C12</f>
        <v>35314.239999999998</v>
      </c>
      <c r="AD12" s="44">
        <f>Valencia!C12</f>
        <v>127684.18</v>
      </c>
      <c r="AE12" s="45">
        <f>SUM(C12:AD12)</f>
        <v>1889837.49</v>
      </c>
      <c r="AF12" s="41"/>
      <c r="AG12" s="104">
        <v>1760211.2999999998</v>
      </c>
      <c r="AH12" s="118">
        <f t="shared" si="0"/>
        <v>-129626.19000000018</v>
      </c>
    </row>
    <row r="13" spans="1:35" ht="23.25" customHeight="1">
      <c r="A13" s="119">
        <v>4</v>
      </c>
      <c r="B13" s="120" t="s">
        <v>15</v>
      </c>
      <c r="C13" s="44">
        <f>'Eastern Florida'!C13</f>
        <v>0</v>
      </c>
      <c r="D13" s="44">
        <f>Broward!C13</f>
        <v>697</v>
      </c>
      <c r="E13" s="44">
        <f>'Central Florida'!C13</f>
        <v>155.56</v>
      </c>
      <c r="F13" s="44">
        <f>Chipola!C13</f>
        <v>0</v>
      </c>
      <c r="G13" s="44">
        <f>Daytona!C13</f>
        <v>0</v>
      </c>
      <c r="H13" s="44">
        <f>'Florida SouthWestern'!C13</f>
        <v>0</v>
      </c>
      <c r="I13" s="44">
        <f>'Florida State College'!C13</f>
        <v>0</v>
      </c>
      <c r="J13" s="44">
        <f>'Florida Keys'!C13</f>
        <v>0</v>
      </c>
      <c r="K13" s="44">
        <f>'Gulf Coast'!C13</f>
        <v>0</v>
      </c>
      <c r="L13" s="44">
        <f>Hillsborough!C13</f>
        <v>0</v>
      </c>
      <c r="M13" s="44">
        <f>'Indian River'!C13</f>
        <v>0</v>
      </c>
      <c r="N13" s="44">
        <f>'Florida Gateway'!C13</f>
        <v>0</v>
      </c>
      <c r="O13" s="44">
        <f>'Lake-Sumter'!C13</f>
        <v>700</v>
      </c>
      <c r="P13" s="44">
        <f>'SCF, Manatee'!C13</f>
        <v>1698</v>
      </c>
      <c r="Q13" s="44">
        <f>Miami!C13</f>
        <v>0</v>
      </c>
      <c r="R13" s="44">
        <f>'North Florida '!C13</f>
        <v>0</v>
      </c>
      <c r="S13" s="44">
        <f>'Northwest Florida'!C13</f>
        <v>0</v>
      </c>
      <c r="T13" s="44">
        <f>'Palm Beach'!C13</f>
        <v>0</v>
      </c>
      <c r="U13" s="44">
        <f>'Pasco-Hernando'!C13</f>
        <v>0</v>
      </c>
      <c r="V13" s="44">
        <f>Pensacola!C13</f>
        <v>0</v>
      </c>
      <c r="W13" s="44">
        <f>Polk!C13</f>
        <v>0</v>
      </c>
      <c r="X13" s="44">
        <f>'St. Johns River'!C13</f>
        <v>1050</v>
      </c>
      <c r="Y13" s="44">
        <f>'St. Pete'!C13</f>
        <v>1486</v>
      </c>
      <c r="Z13" s="44">
        <f>'Santa Fe'!C13</f>
        <v>0</v>
      </c>
      <c r="AA13" s="44">
        <f>Seminole!C13</f>
        <v>0</v>
      </c>
      <c r="AB13" s="44">
        <f>'South Florida'!C13</f>
        <v>0</v>
      </c>
      <c r="AC13" s="44">
        <f>Tallahassee!C13</f>
        <v>0</v>
      </c>
      <c r="AD13" s="44">
        <f>Valencia!C13</f>
        <v>4538.96</v>
      </c>
      <c r="AE13" s="45">
        <f>SUM(C13:AD13)</f>
        <v>10325.52</v>
      </c>
      <c r="AF13" s="41"/>
      <c r="AG13" s="104">
        <v>27235.72</v>
      </c>
      <c r="AH13" s="118">
        <f t="shared" si="0"/>
        <v>16910.2</v>
      </c>
    </row>
    <row r="14" spans="1:35" ht="24.95" customHeight="1">
      <c r="A14" s="121"/>
      <c r="B14" s="122" t="s">
        <v>16</v>
      </c>
      <c r="C14" s="51">
        <f>SUM(C10:C13)</f>
        <v>263317.81</v>
      </c>
      <c r="D14" s="51">
        <f t="shared" ref="D14:AD14" si="1">SUM(D10:D13)</f>
        <v>390973</v>
      </c>
      <c r="E14" s="51">
        <f t="shared" si="1"/>
        <v>102693.15</v>
      </c>
      <c r="F14" s="51">
        <f t="shared" si="1"/>
        <v>12225.869999999999</v>
      </c>
      <c r="G14" s="51">
        <f t="shared" si="1"/>
        <v>391094.92000000004</v>
      </c>
      <c r="H14" s="51">
        <f t="shared" si="1"/>
        <v>222861</v>
      </c>
      <c r="I14" s="51">
        <f t="shared" si="1"/>
        <v>416004.53</v>
      </c>
      <c r="J14" s="51">
        <f>SUM(J10:J13)</f>
        <v>124538.93</v>
      </c>
      <c r="K14" s="51">
        <f t="shared" si="1"/>
        <v>128484.69</v>
      </c>
      <c r="L14" s="51">
        <f t="shared" si="1"/>
        <v>601405</v>
      </c>
      <c r="M14" s="51">
        <f t="shared" si="1"/>
        <v>243369.38</v>
      </c>
      <c r="N14" s="51">
        <f>SUM(N10:N13)</f>
        <v>137176.53</v>
      </c>
      <c r="O14" s="51">
        <f t="shared" si="1"/>
        <v>129510</v>
      </c>
      <c r="P14" s="51">
        <f>SUM(P10:P13)</f>
        <v>234709.97999999992</v>
      </c>
      <c r="Q14" s="51">
        <f t="shared" si="1"/>
        <v>1038798</v>
      </c>
      <c r="R14" s="51">
        <f t="shared" si="1"/>
        <v>28533</v>
      </c>
      <c r="S14" s="51">
        <f t="shared" si="1"/>
        <v>65907</v>
      </c>
      <c r="T14" s="51">
        <f t="shared" si="1"/>
        <v>711586.22000000009</v>
      </c>
      <c r="U14" s="51">
        <f t="shared" si="1"/>
        <v>381149.53239999997</v>
      </c>
      <c r="V14" s="51">
        <f t="shared" si="1"/>
        <v>176327.69</v>
      </c>
      <c r="W14" s="51">
        <f t="shared" si="1"/>
        <v>133020.24</v>
      </c>
      <c r="X14" s="51">
        <f t="shared" si="1"/>
        <v>94294.85</v>
      </c>
      <c r="Y14" s="51">
        <f t="shared" si="1"/>
        <v>1074257</v>
      </c>
      <c r="Z14" s="51">
        <f t="shared" si="1"/>
        <v>304616.02</v>
      </c>
      <c r="AA14" s="51">
        <f t="shared" si="1"/>
        <v>167406</v>
      </c>
      <c r="AB14" s="51">
        <f t="shared" si="1"/>
        <v>110616.56</v>
      </c>
      <c r="AC14" s="51">
        <f t="shared" si="1"/>
        <v>207797.69999999998</v>
      </c>
      <c r="AD14" s="51">
        <f t="shared" si="1"/>
        <v>778155.24</v>
      </c>
      <c r="AE14" s="123">
        <f>SUM(AE10:AE13)</f>
        <v>8670829.8423999995</v>
      </c>
      <c r="AG14" s="104">
        <v>7760518.0899999999</v>
      </c>
      <c r="AH14" s="118">
        <f t="shared" si="0"/>
        <v>-910311.75239999965</v>
      </c>
      <c r="AI14" s="124">
        <f>AE14/$AE$40</f>
        <v>0.62830762319788647</v>
      </c>
    </row>
    <row r="15" spans="1:35" ht="39.950000000000003" customHeight="1">
      <c r="A15" s="113" t="s">
        <v>17</v>
      </c>
      <c r="B15" s="11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56"/>
      <c r="AG15" s="104"/>
      <c r="AH15" s="118">
        <f t="shared" si="0"/>
        <v>0</v>
      </c>
    </row>
    <row r="16" spans="1:35" ht="24.95" customHeight="1">
      <c r="A16" s="125">
        <v>1</v>
      </c>
      <c r="B16" s="126" t="s">
        <v>19</v>
      </c>
      <c r="C16" s="44">
        <f>'Eastern Florida'!C16</f>
        <v>50048.78</v>
      </c>
      <c r="D16" s="44">
        <f>Broward!C16</f>
        <v>0</v>
      </c>
      <c r="E16" s="44">
        <f>'Central Florida'!C16</f>
        <v>13470.4</v>
      </c>
      <c r="F16" s="44">
        <f>Chipola!C16</f>
        <v>0</v>
      </c>
      <c r="G16" s="44">
        <f>Daytona!C16</f>
        <v>0</v>
      </c>
      <c r="H16" s="44">
        <f>'Florida SouthWestern'!C16</f>
        <v>0</v>
      </c>
      <c r="I16" s="44">
        <f>'Florida State College'!C16</f>
        <v>0</v>
      </c>
      <c r="J16" s="44">
        <f>'Florida Keys'!C16</f>
        <v>0</v>
      </c>
      <c r="K16" s="44">
        <f>'Gulf Coast'!C16</f>
        <v>5387.95</v>
      </c>
      <c r="L16" s="44">
        <f>Hillsborough!C16</f>
        <v>0</v>
      </c>
      <c r="M16" s="44">
        <f>'Indian River'!C16</f>
        <v>0</v>
      </c>
      <c r="N16" s="44">
        <f>'Florida Gateway'!C16</f>
        <v>0</v>
      </c>
      <c r="O16" s="44">
        <f>'Lake-Sumter'!C16</f>
        <v>0</v>
      </c>
      <c r="P16" s="44">
        <f>'SCF, Manatee'!C16</f>
        <v>16040</v>
      </c>
      <c r="Q16" s="44">
        <f>Miami!C16</f>
        <v>0</v>
      </c>
      <c r="R16" s="44">
        <f>'North Florida '!C16</f>
        <v>0</v>
      </c>
      <c r="S16" s="44">
        <f>'Northwest Florida'!C16</f>
        <v>0</v>
      </c>
      <c r="T16" s="44">
        <f>'Palm Beach'!C16</f>
        <v>0</v>
      </c>
      <c r="U16" s="44">
        <f>'Pasco-Hernando'!C16</f>
        <v>26729.339999999997</v>
      </c>
      <c r="V16" s="44">
        <f>Pensacola!C16</f>
        <v>0</v>
      </c>
      <c r="W16" s="44">
        <f>Polk!C16</f>
        <v>0</v>
      </c>
      <c r="X16" s="44">
        <f>'St. Johns River'!C16</f>
        <v>0</v>
      </c>
      <c r="Y16" s="44">
        <f>'St. Pete'!C16</f>
        <v>0</v>
      </c>
      <c r="Z16" s="44">
        <f>'Santa Fe'!C16</f>
        <v>0</v>
      </c>
      <c r="AA16" s="44">
        <f>Seminole!C16</f>
        <v>0</v>
      </c>
      <c r="AB16" s="44">
        <f>'South Florida'!C16</f>
        <v>0</v>
      </c>
      <c r="AC16" s="44">
        <f>Tallahassee!C16</f>
        <v>0</v>
      </c>
      <c r="AD16" s="44">
        <f>Valencia!C16</f>
        <v>0</v>
      </c>
      <c r="AE16" s="45">
        <f>SUM(C16:AD16)</f>
        <v>111676.47</v>
      </c>
      <c r="AG16" s="104">
        <v>258524.34</v>
      </c>
      <c r="AH16" s="118">
        <f t="shared" si="0"/>
        <v>146847.87</v>
      </c>
    </row>
    <row r="17" spans="1:35" ht="39.950000000000003" customHeight="1">
      <c r="A17" s="127"/>
      <c r="B17" s="128" t="s">
        <v>20</v>
      </c>
      <c r="C17" s="51">
        <f>C16</f>
        <v>50048.78</v>
      </c>
      <c r="D17" s="51">
        <f t="shared" ref="D17:AD17" si="2">D16</f>
        <v>0</v>
      </c>
      <c r="E17" s="51">
        <f t="shared" si="2"/>
        <v>13470.4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>J16</f>
        <v>0</v>
      </c>
      <c r="K17" s="51">
        <f t="shared" si="2"/>
        <v>5387.95</v>
      </c>
      <c r="L17" s="51">
        <f t="shared" si="2"/>
        <v>0</v>
      </c>
      <c r="M17" s="51">
        <f t="shared" si="2"/>
        <v>0</v>
      </c>
      <c r="N17" s="51">
        <f>N16</f>
        <v>0</v>
      </c>
      <c r="O17" s="51">
        <f t="shared" si="2"/>
        <v>0</v>
      </c>
      <c r="P17" s="51">
        <f>P16</f>
        <v>16040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26729.339999999997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123">
        <f>SUM(AE16)</f>
        <v>111676.47</v>
      </c>
      <c r="AG17" s="104">
        <v>258524.34</v>
      </c>
      <c r="AH17" s="118">
        <f t="shared" si="0"/>
        <v>146847.87</v>
      </c>
      <c r="AI17" s="124">
        <f>AE17/$AE$40</f>
        <v>8.0923254991944922E-3</v>
      </c>
    </row>
    <row r="18" spans="1:35" ht="39.950000000000003" customHeight="1">
      <c r="A18" s="113" t="s">
        <v>21</v>
      </c>
      <c r="B18" s="114" t="s">
        <v>22</v>
      </c>
      <c r="C18" s="44">
        <f>'Eastern Florida'!C18</f>
        <v>63812.87</v>
      </c>
      <c r="D18" s="44">
        <f>Broward!C18</f>
        <v>66903</v>
      </c>
      <c r="E18" s="44">
        <f>'Central Florida'!C18</f>
        <v>19272.45</v>
      </c>
      <c r="F18" s="44">
        <f>Chipola!C18</f>
        <v>368.15</v>
      </c>
      <c r="G18" s="44">
        <f>Daytona!C18</f>
        <v>45295.79</v>
      </c>
      <c r="H18" s="44">
        <f>'Florida SouthWestern'!C18</f>
        <v>71063</v>
      </c>
      <c r="I18" s="44">
        <f>'Florida State College'!C18</f>
        <v>320924.31</v>
      </c>
      <c r="J18" s="44">
        <f>'Florida Keys'!C18</f>
        <v>0</v>
      </c>
      <c r="K18" s="44">
        <f>'Gulf Coast'!C18</f>
        <v>111254.83</v>
      </c>
      <c r="L18" s="44">
        <f>Hillsborough!C18</f>
        <v>249183</v>
      </c>
      <c r="M18" s="44">
        <f>'Indian River'!C18</f>
        <v>336641.31</v>
      </c>
      <c r="N18" s="44">
        <f>'Florida Gateway'!C18</f>
        <v>15137.95</v>
      </c>
      <c r="O18" s="44">
        <f>'Lake-Sumter'!C18</f>
        <v>22363</v>
      </c>
      <c r="P18" s="44">
        <f>'SCF, Manatee'!C18</f>
        <v>0</v>
      </c>
      <c r="Q18" s="44">
        <f>Miami!C18</f>
        <v>1304328</v>
      </c>
      <c r="R18" s="44">
        <f>'North Florida '!C18</f>
        <v>29269</v>
      </c>
      <c r="S18" s="44">
        <f>'Northwest Florida'!C18</f>
        <v>60197</v>
      </c>
      <c r="T18" s="44">
        <f>'Palm Beach'!C18</f>
        <v>192452.65</v>
      </c>
      <c r="U18" s="44">
        <f>'Pasco-Hernando'!C18</f>
        <v>327593.68</v>
      </c>
      <c r="V18" s="44">
        <f>Pensacola!C18</f>
        <v>42210</v>
      </c>
      <c r="W18" s="44">
        <f>Polk!C18</f>
        <v>152762.96</v>
      </c>
      <c r="X18" s="44">
        <f>'St. Johns River'!C18</f>
        <v>56276.76</v>
      </c>
      <c r="Y18" s="44">
        <f>'St. Pete'!C18</f>
        <v>290882</v>
      </c>
      <c r="Z18" s="44">
        <f>'Santa Fe'!C18</f>
        <v>35952.910000000003</v>
      </c>
      <c r="AA18" s="44">
        <f>Seminole!C18</f>
        <v>39930</v>
      </c>
      <c r="AB18" s="44">
        <f>'South Florida'!C18</f>
        <v>0</v>
      </c>
      <c r="AC18" s="44">
        <f>Tallahassee!C18</f>
        <v>47404</v>
      </c>
      <c r="AD18" s="44">
        <f>Valencia!C18</f>
        <v>592294.14</v>
      </c>
      <c r="AE18" s="45">
        <f>SUM(C18:AD18)</f>
        <v>4493772.76</v>
      </c>
      <c r="AG18" s="104">
        <v>5652928.8399999999</v>
      </c>
      <c r="AH18" s="118">
        <f t="shared" si="0"/>
        <v>1159156.08</v>
      </c>
    </row>
    <row r="19" spans="1:35" ht="24.95" customHeight="1">
      <c r="A19" s="127"/>
      <c r="B19" s="128" t="s">
        <v>23</v>
      </c>
      <c r="C19" s="51">
        <f>C18</f>
        <v>63812.87</v>
      </c>
      <c r="D19" s="51">
        <f t="shared" ref="D19:AD19" si="3">D18</f>
        <v>66903</v>
      </c>
      <c r="E19" s="51">
        <f t="shared" si="3"/>
        <v>19272.45</v>
      </c>
      <c r="F19" s="51">
        <f t="shared" si="3"/>
        <v>368.15</v>
      </c>
      <c r="G19" s="51">
        <f t="shared" si="3"/>
        <v>45295.79</v>
      </c>
      <c r="H19" s="51">
        <f t="shared" si="3"/>
        <v>71063</v>
      </c>
      <c r="I19" s="51">
        <f t="shared" si="3"/>
        <v>320924.31</v>
      </c>
      <c r="J19" s="51">
        <f>J18</f>
        <v>0</v>
      </c>
      <c r="K19" s="51">
        <f t="shared" si="3"/>
        <v>111254.83</v>
      </c>
      <c r="L19" s="51">
        <f t="shared" si="3"/>
        <v>249183</v>
      </c>
      <c r="M19" s="51">
        <f t="shared" si="3"/>
        <v>336641.31</v>
      </c>
      <c r="N19" s="51">
        <f>N18</f>
        <v>15137.95</v>
      </c>
      <c r="O19" s="51">
        <f t="shared" si="3"/>
        <v>22363</v>
      </c>
      <c r="P19" s="51">
        <f>P18</f>
        <v>0</v>
      </c>
      <c r="Q19" s="51">
        <f t="shared" si="3"/>
        <v>1304328</v>
      </c>
      <c r="R19" s="51">
        <f t="shared" si="3"/>
        <v>29269</v>
      </c>
      <c r="S19" s="51">
        <f t="shared" si="3"/>
        <v>60197</v>
      </c>
      <c r="T19" s="51">
        <f t="shared" si="3"/>
        <v>192452.65</v>
      </c>
      <c r="U19" s="51">
        <f t="shared" si="3"/>
        <v>327593.68</v>
      </c>
      <c r="V19" s="51">
        <f t="shared" si="3"/>
        <v>42210</v>
      </c>
      <c r="W19" s="51">
        <f t="shared" si="3"/>
        <v>152762.96</v>
      </c>
      <c r="X19" s="51">
        <f t="shared" si="3"/>
        <v>56276.76</v>
      </c>
      <c r="Y19" s="51">
        <f t="shared" si="3"/>
        <v>290882</v>
      </c>
      <c r="Z19" s="51">
        <f t="shared" si="3"/>
        <v>35952.910000000003</v>
      </c>
      <c r="AA19" s="51">
        <f t="shared" si="3"/>
        <v>39930</v>
      </c>
      <c r="AB19" s="51">
        <f t="shared" si="3"/>
        <v>0</v>
      </c>
      <c r="AC19" s="51">
        <f t="shared" si="3"/>
        <v>47404</v>
      </c>
      <c r="AD19" s="51">
        <f t="shared" si="3"/>
        <v>592294.14</v>
      </c>
      <c r="AE19" s="123">
        <f>SUM(AE18)</f>
        <v>4493772.76</v>
      </c>
      <c r="AG19" s="104">
        <v>5652928.8399999999</v>
      </c>
      <c r="AH19" s="118">
        <f t="shared" si="0"/>
        <v>1159156.08</v>
      </c>
      <c r="AI19" s="124">
        <f>AE19/$AE$40</f>
        <v>0.32562877294862208</v>
      </c>
    </row>
    <row r="20" spans="1:35" ht="24.95" customHeight="1">
      <c r="A20" s="113" t="s">
        <v>24</v>
      </c>
      <c r="B20" s="114" t="s">
        <v>25</v>
      </c>
      <c r="C20" s="44"/>
      <c r="D20" s="44"/>
      <c r="E20" s="61"/>
      <c r="F20" s="62"/>
      <c r="G20" s="63"/>
      <c r="H20" s="44"/>
      <c r="I20" s="64"/>
      <c r="J20" s="64"/>
      <c r="K20" s="65"/>
      <c r="L20" s="66"/>
      <c r="M20" s="44"/>
      <c r="N20" s="44"/>
      <c r="O20" s="44"/>
      <c r="P20" s="44"/>
      <c r="Q20" s="67"/>
      <c r="R20" s="44"/>
      <c r="S20" s="44"/>
      <c r="T20" s="44"/>
      <c r="U20" s="44"/>
      <c r="V20" s="44"/>
      <c r="W20" s="68"/>
      <c r="X20" s="69"/>
      <c r="Y20" s="70"/>
      <c r="Z20" s="44"/>
      <c r="AA20" s="44"/>
      <c r="AB20" s="44"/>
      <c r="AC20" s="44"/>
      <c r="AD20" s="71"/>
      <c r="AE20" s="56"/>
      <c r="AG20" s="104"/>
      <c r="AH20" s="118">
        <f t="shared" si="0"/>
        <v>0</v>
      </c>
    </row>
    <row r="21" spans="1:35" ht="24.95" customHeight="1">
      <c r="A21" s="129">
        <v>1</v>
      </c>
      <c r="B21" s="130" t="s">
        <v>26</v>
      </c>
      <c r="C21" s="44">
        <f>'Eastern Florida'!C21</f>
        <v>461.01</v>
      </c>
      <c r="D21" s="44">
        <f>Broward!C21</f>
        <v>0</v>
      </c>
      <c r="E21" s="44">
        <f>'Central Florida'!C21</f>
        <v>3639.21</v>
      </c>
      <c r="F21" s="44">
        <f>Chipola!C21</f>
        <v>90.24</v>
      </c>
      <c r="G21" s="44">
        <f>Daytona!C21</f>
        <v>0</v>
      </c>
      <c r="H21" s="44">
        <f>'Florida SouthWestern'!C21</f>
        <v>173</v>
      </c>
      <c r="I21" s="44">
        <f>'Florida State College'!C21</f>
        <v>6203.43</v>
      </c>
      <c r="J21" s="44">
        <f>'Florida Keys'!C21</f>
        <v>0</v>
      </c>
      <c r="K21" s="44">
        <f>'Gulf Coast'!C21</f>
        <v>0</v>
      </c>
      <c r="L21" s="44">
        <f>Hillsborough!C21</f>
        <v>0</v>
      </c>
      <c r="M21" s="44">
        <f>'Indian River'!C21</f>
        <v>1959.65</v>
      </c>
      <c r="N21" s="44">
        <f>'Florida Gateway'!C21</f>
        <v>238</v>
      </c>
      <c r="O21" s="44">
        <f>'Lake-Sumter'!C21</f>
        <v>0</v>
      </c>
      <c r="P21" s="44">
        <f>'SCF, Manatee'!C21</f>
        <v>4786.66</v>
      </c>
      <c r="Q21" s="44">
        <f>Miami!C21</f>
        <v>33825</v>
      </c>
      <c r="R21" s="44">
        <f>'North Florida '!C21</f>
        <v>0</v>
      </c>
      <c r="S21" s="44">
        <f>'Northwest Florida'!C21</f>
        <v>0</v>
      </c>
      <c r="T21" s="44">
        <f>'Palm Beach'!C21</f>
        <v>2189.08</v>
      </c>
      <c r="U21" s="44">
        <f>'Pasco-Hernando'!C21</f>
        <v>0</v>
      </c>
      <c r="V21" s="44">
        <f>Pensacola!C21</f>
        <v>1925.12</v>
      </c>
      <c r="W21" s="44">
        <f>Polk!C21</f>
        <v>0</v>
      </c>
      <c r="X21" s="44">
        <f>'St. Johns River'!C21</f>
        <v>0</v>
      </c>
      <c r="Y21" s="44">
        <f>'St. Pete'!C21</f>
        <v>14540</v>
      </c>
      <c r="Z21" s="44">
        <f>'Santa Fe'!C21</f>
        <v>0</v>
      </c>
      <c r="AA21" s="44">
        <f>Seminole!C21</f>
        <v>0</v>
      </c>
      <c r="AB21" s="44">
        <f>'South Florida'!C21</f>
        <v>0</v>
      </c>
      <c r="AC21" s="44">
        <f>Tallahassee!C21</f>
        <v>0</v>
      </c>
      <c r="AD21" s="44">
        <f>Valencia!C21</f>
        <v>0</v>
      </c>
      <c r="AE21" s="45">
        <f t="shared" ref="AE21:AE27" si="4">SUM(C21:AD21)</f>
        <v>70030.399999999994</v>
      </c>
      <c r="AG21" s="104">
        <v>47839.81</v>
      </c>
      <c r="AH21" s="118">
        <f t="shared" si="0"/>
        <v>-22190.589999999997</v>
      </c>
    </row>
    <row r="22" spans="1:35" ht="24.95" customHeight="1">
      <c r="A22" s="129">
        <v>2</v>
      </c>
      <c r="B22" s="131" t="s">
        <v>27</v>
      </c>
      <c r="C22" s="44">
        <f>'Eastern Florida'!C22</f>
        <v>243.8</v>
      </c>
      <c r="D22" s="44">
        <f>Broward!C22</f>
        <v>0</v>
      </c>
      <c r="E22" s="44">
        <f>'Central Florida'!C22</f>
        <v>0</v>
      </c>
      <c r="F22" s="44">
        <f>Chipola!C22</f>
        <v>1798</v>
      </c>
      <c r="G22" s="44">
        <f>Daytona!C22</f>
        <v>0</v>
      </c>
      <c r="H22" s="44">
        <f>'Florida SouthWestern'!C22</f>
        <v>0</v>
      </c>
      <c r="I22" s="44">
        <f>'Florida State College'!C22</f>
        <v>0</v>
      </c>
      <c r="J22" s="44">
        <f>'Florida Keys'!C22</f>
        <v>0</v>
      </c>
      <c r="K22" s="44">
        <f>'Gulf Coast'!C22</f>
        <v>0</v>
      </c>
      <c r="L22" s="44">
        <f>Hillsborough!C22</f>
        <v>66</v>
      </c>
      <c r="M22" s="44">
        <f>'Indian River'!C22</f>
        <v>0</v>
      </c>
      <c r="N22" s="44">
        <f>'Florida Gateway'!C22</f>
        <v>0</v>
      </c>
      <c r="O22" s="44">
        <f>'Lake-Sumter'!C22</f>
        <v>0</v>
      </c>
      <c r="P22" s="44">
        <f>'SCF, Manatee'!C22</f>
        <v>0</v>
      </c>
      <c r="Q22" s="44">
        <f>Miami!C22</f>
        <v>0</v>
      </c>
      <c r="R22" s="44">
        <f>'North Florida '!C22</f>
        <v>0</v>
      </c>
      <c r="S22" s="44">
        <f>'Northwest Florida'!C22</f>
        <v>0</v>
      </c>
      <c r="T22" s="44">
        <f>'Palm Beach'!C22</f>
        <v>0</v>
      </c>
      <c r="U22" s="44">
        <f>'Pasco-Hernando'!C22</f>
        <v>0</v>
      </c>
      <c r="V22" s="44">
        <f>Pensacola!C22</f>
        <v>2150</v>
      </c>
      <c r="W22" s="44">
        <f>Polk!C22</f>
        <v>0</v>
      </c>
      <c r="X22" s="44">
        <f>'St. Johns River'!C22</f>
        <v>0</v>
      </c>
      <c r="Y22" s="44">
        <f>'St. Pete'!C22</f>
        <v>0</v>
      </c>
      <c r="Z22" s="44">
        <f>'Santa Fe'!C22</f>
        <v>14088.26</v>
      </c>
      <c r="AA22" s="44">
        <f>Seminole!C22</f>
        <v>0</v>
      </c>
      <c r="AB22" s="44">
        <f>'South Florida'!C22</f>
        <v>0</v>
      </c>
      <c r="AC22" s="44">
        <f>Tallahassee!C22</f>
        <v>0</v>
      </c>
      <c r="AD22" s="44">
        <f>Valencia!C22</f>
        <v>0</v>
      </c>
      <c r="AE22" s="45">
        <f t="shared" si="4"/>
        <v>18346.060000000001</v>
      </c>
      <c r="AG22" s="104">
        <v>19085.59</v>
      </c>
      <c r="AH22" s="118">
        <f t="shared" si="0"/>
        <v>739.52999999999884</v>
      </c>
    </row>
    <row r="23" spans="1:35" ht="24.95" customHeight="1">
      <c r="A23" s="129">
        <v>3</v>
      </c>
      <c r="B23" s="130" t="s">
        <v>28</v>
      </c>
      <c r="C23" s="44">
        <f>'Eastern Florida'!C23</f>
        <v>0</v>
      </c>
      <c r="D23" s="44">
        <f>Broward!C23</f>
        <v>0</v>
      </c>
      <c r="E23" s="44">
        <f>'Central Florida'!C23</f>
        <v>0</v>
      </c>
      <c r="F23" s="44">
        <f>Chipola!C23</f>
        <v>0</v>
      </c>
      <c r="G23" s="44">
        <f>Daytona!C23</f>
        <v>0</v>
      </c>
      <c r="H23" s="44">
        <f>'Florida SouthWestern'!C23</f>
        <v>0</v>
      </c>
      <c r="I23" s="44">
        <f>'Florida State College'!C23</f>
        <v>0</v>
      </c>
      <c r="J23" s="44">
        <f>'Florida Keys'!C23</f>
        <v>0</v>
      </c>
      <c r="K23" s="44">
        <f>'Gulf Coast'!C23</f>
        <v>0</v>
      </c>
      <c r="L23" s="44">
        <f>Hillsborough!C23</f>
        <v>0</v>
      </c>
      <c r="M23" s="44">
        <f>'Indian River'!C23</f>
        <v>0</v>
      </c>
      <c r="N23" s="44">
        <f>'Florida Gateway'!C23</f>
        <v>0</v>
      </c>
      <c r="O23" s="44">
        <f>'Lake-Sumter'!C23</f>
        <v>0</v>
      </c>
      <c r="P23" s="44">
        <f>'SCF, Manatee'!C23</f>
        <v>5941.68</v>
      </c>
      <c r="Q23" s="44">
        <f>Miami!C23</f>
        <v>12060</v>
      </c>
      <c r="R23" s="44">
        <f>'North Florida '!C23</f>
        <v>0</v>
      </c>
      <c r="S23" s="44">
        <f>'Northwest Florida'!C23</f>
        <v>0</v>
      </c>
      <c r="T23" s="44">
        <f>'Palm Beach'!C23</f>
        <v>0</v>
      </c>
      <c r="U23" s="44">
        <f>'Pasco-Hernando'!C23</f>
        <v>0</v>
      </c>
      <c r="V23" s="44">
        <f>Pensacola!C23</f>
        <v>0</v>
      </c>
      <c r="W23" s="44">
        <f>Polk!C23</f>
        <v>0</v>
      </c>
      <c r="X23" s="44">
        <f>'St. Johns River'!C23</f>
        <v>0</v>
      </c>
      <c r="Y23" s="44">
        <f>'St. Pete'!C23</f>
        <v>10714</v>
      </c>
      <c r="Z23" s="44">
        <f>'Santa Fe'!C23</f>
        <v>0</v>
      </c>
      <c r="AA23" s="44">
        <f>Seminole!C23</f>
        <v>0</v>
      </c>
      <c r="AB23" s="44">
        <f>'South Florida'!C23</f>
        <v>0</v>
      </c>
      <c r="AC23" s="44">
        <f>Tallahassee!C23</f>
        <v>0</v>
      </c>
      <c r="AD23" s="44">
        <f>Valencia!C23</f>
        <v>0</v>
      </c>
      <c r="AE23" s="45">
        <f t="shared" si="4"/>
        <v>28715.68</v>
      </c>
      <c r="AG23" s="104">
        <v>12171.43</v>
      </c>
      <c r="AH23" s="118">
        <f t="shared" si="0"/>
        <v>-16544.25</v>
      </c>
    </row>
    <row r="24" spans="1:35" ht="24.95" customHeight="1">
      <c r="A24" s="129">
        <v>4</v>
      </c>
      <c r="B24" s="130" t="s">
        <v>29</v>
      </c>
      <c r="C24" s="44">
        <f>'Eastern Florida'!C24</f>
        <v>0</v>
      </c>
      <c r="D24" s="44">
        <f>Broward!C24</f>
        <v>0</v>
      </c>
      <c r="E24" s="44">
        <f>'Central Florida'!C24</f>
        <v>0</v>
      </c>
      <c r="F24" s="44">
        <f>Chipola!C24</f>
        <v>0</v>
      </c>
      <c r="G24" s="44">
        <f>Daytona!C24</f>
        <v>0</v>
      </c>
      <c r="H24" s="44">
        <f>'Florida SouthWestern'!C24</f>
        <v>8602</v>
      </c>
      <c r="I24" s="44">
        <f>'Florida State College'!C24</f>
        <v>249.95</v>
      </c>
      <c r="J24" s="44">
        <f>'Florida Keys'!C24</f>
        <v>0</v>
      </c>
      <c r="K24" s="44">
        <f>'Gulf Coast'!C24</f>
        <v>0</v>
      </c>
      <c r="L24" s="44">
        <f>Hillsborough!C24</f>
        <v>0</v>
      </c>
      <c r="M24" s="44">
        <f>'Indian River'!C24</f>
        <v>0</v>
      </c>
      <c r="N24" s="44">
        <f>'Florida Gateway'!C24</f>
        <v>0</v>
      </c>
      <c r="O24" s="44">
        <f>'Lake-Sumter'!C24</f>
        <v>0</v>
      </c>
      <c r="P24" s="44">
        <f>'SCF, Manatee'!C24</f>
        <v>1734.57</v>
      </c>
      <c r="Q24" s="44">
        <f>Miami!C24</f>
        <v>11839</v>
      </c>
      <c r="R24" s="44">
        <f>'North Florida '!C24</f>
        <v>0</v>
      </c>
      <c r="S24" s="44">
        <f>'Northwest Florida'!C24</f>
        <v>0</v>
      </c>
      <c r="T24" s="44">
        <f>'Palm Beach'!C24</f>
        <v>0</v>
      </c>
      <c r="U24" s="44">
        <f>'Pasco-Hernando'!C24</f>
        <v>0</v>
      </c>
      <c r="V24" s="44">
        <f>Pensacola!C24</f>
        <v>0</v>
      </c>
      <c r="W24" s="44">
        <f>Polk!C24</f>
        <v>0</v>
      </c>
      <c r="X24" s="44">
        <f>'St. Johns River'!C24</f>
        <v>0</v>
      </c>
      <c r="Y24" s="44">
        <f>'St. Pete'!C24</f>
        <v>0</v>
      </c>
      <c r="Z24" s="44">
        <f>'Santa Fe'!C24</f>
        <v>0</v>
      </c>
      <c r="AA24" s="44">
        <f>Seminole!C24</f>
        <v>0</v>
      </c>
      <c r="AB24" s="44">
        <f>'South Florida'!C24</f>
        <v>0</v>
      </c>
      <c r="AC24" s="44">
        <f>Tallahassee!C24</f>
        <v>0</v>
      </c>
      <c r="AD24" s="44">
        <f>Valencia!C24</f>
        <v>7683.02</v>
      </c>
      <c r="AE24" s="45">
        <f t="shared" si="4"/>
        <v>30108.54</v>
      </c>
      <c r="AG24" s="104">
        <v>50888.89</v>
      </c>
      <c r="AH24" s="118">
        <f t="shared" si="0"/>
        <v>20780.349999999999</v>
      </c>
    </row>
    <row r="25" spans="1:35" ht="24.95" customHeight="1">
      <c r="A25" s="129">
        <v>5</v>
      </c>
      <c r="B25" s="130" t="s">
        <v>30</v>
      </c>
      <c r="C25" s="44">
        <f>'Eastern Florida'!C25</f>
        <v>35.590000000000003</v>
      </c>
      <c r="D25" s="44">
        <f>Broward!C25</f>
        <v>0</v>
      </c>
      <c r="E25" s="44">
        <f>'Central Florida'!C25</f>
        <v>0</v>
      </c>
      <c r="F25" s="44">
        <f>Chipola!C25</f>
        <v>0</v>
      </c>
      <c r="G25" s="44">
        <f>Daytona!C25</f>
        <v>0</v>
      </c>
      <c r="H25" s="44">
        <f>'Florida SouthWestern'!C25</f>
        <v>0</v>
      </c>
      <c r="I25" s="44">
        <f>'Florida State College'!C25</f>
        <v>0</v>
      </c>
      <c r="J25" s="44">
        <f>'Florida Keys'!C25</f>
        <v>0</v>
      </c>
      <c r="K25" s="44">
        <f>'Gulf Coast'!C25</f>
        <v>870.54</v>
      </c>
      <c r="L25" s="44">
        <f>Hillsborough!C25</f>
        <v>0</v>
      </c>
      <c r="M25" s="44">
        <f>'Indian River'!C25</f>
        <v>0</v>
      </c>
      <c r="N25" s="44">
        <f>'Florida Gateway'!C25</f>
        <v>0</v>
      </c>
      <c r="O25" s="44">
        <f>'Lake-Sumter'!C25</f>
        <v>0</v>
      </c>
      <c r="P25" s="44">
        <f>'SCF, Manatee'!C25</f>
        <v>789.55</v>
      </c>
      <c r="Q25" s="44">
        <f>Miami!C25</f>
        <v>678</v>
      </c>
      <c r="R25" s="44">
        <f>'North Florida '!C25</f>
        <v>0</v>
      </c>
      <c r="S25" s="44">
        <f>'Northwest Florida'!C25</f>
        <v>0</v>
      </c>
      <c r="T25" s="44">
        <f>'Palm Beach'!C25</f>
        <v>0</v>
      </c>
      <c r="U25" s="44">
        <f>'Pasco-Hernando'!C25</f>
        <v>0</v>
      </c>
      <c r="V25" s="44">
        <f>Pensacola!C25</f>
        <v>0</v>
      </c>
      <c r="W25" s="44">
        <f>Polk!C25</f>
        <v>0</v>
      </c>
      <c r="X25" s="44">
        <f>'St. Johns River'!C25</f>
        <v>0</v>
      </c>
      <c r="Y25" s="44">
        <f>'St. Pete'!C25</f>
        <v>0</v>
      </c>
      <c r="Z25" s="44">
        <f>'Santa Fe'!C25</f>
        <v>14907.56</v>
      </c>
      <c r="AA25" s="44">
        <f>Seminole!C25</f>
        <v>0</v>
      </c>
      <c r="AB25" s="44">
        <f>'South Florida'!C25</f>
        <v>1161.71</v>
      </c>
      <c r="AC25" s="44">
        <f>Tallahassee!C25</f>
        <v>0</v>
      </c>
      <c r="AD25" s="44">
        <f>Valencia!C25</f>
        <v>0</v>
      </c>
      <c r="AE25" s="45">
        <f t="shared" si="4"/>
        <v>18442.949999999997</v>
      </c>
      <c r="AG25" s="104">
        <v>1373.71</v>
      </c>
      <c r="AH25" s="118">
        <f t="shared" si="0"/>
        <v>-17069.239999999998</v>
      </c>
    </row>
    <row r="26" spans="1:35" ht="24.95" customHeight="1">
      <c r="A26" s="129">
        <v>6</v>
      </c>
      <c r="B26" s="130" t="s">
        <v>31</v>
      </c>
      <c r="C26" s="44">
        <f>'Eastern Florida'!C26</f>
        <v>11100</v>
      </c>
      <c r="D26" s="44">
        <f>Broward!C26</f>
        <v>0</v>
      </c>
      <c r="E26" s="44">
        <f>'Central Florida'!C26</f>
        <v>6840</v>
      </c>
      <c r="F26" s="44">
        <f>Chipola!C26</f>
        <v>300</v>
      </c>
      <c r="G26" s="44">
        <f>Daytona!C26</f>
        <v>0</v>
      </c>
      <c r="H26" s="44">
        <f>'Florida SouthWestern'!C26</f>
        <v>0</v>
      </c>
      <c r="I26" s="44">
        <f>'Florida State College'!C26</f>
        <v>0</v>
      </c>
      <c r="J26" s="44">
        <f>'Florida Keys'!C26</f>
        <v>0</v>
      </c>
      <c r="K26" s="44">
        <f>'Gulf Coast'!C26</f>
        <v>0</v>
      </c>
      <c r="L26" s="44">
        <f>Hillsborough!C26</f>
        <v>18328</v>
      </c>
      <c r="M26" s="44">
        <f>'Indian River'!C26</f>
        <v>0</v>
      </c>
      <c r="N26" s="44">
        <f>'Florida Gateway'!C26</f>
        <v>1250.5</v>
      </c>
      <c r="O26" s="44">
        <f>'Lake-Sumter'!C26</f>
        <v>0</v>
      </c>
      <c r="P26" s="44">
        <f>'SCF, Manatee'!C26</f>
        <v>18918.150000000001</v>
      </c>
      <c r="Q26" s="44">
        <f>Miami!C26</f>
        <v>581</v>
      </c>
      <c r="R26" s="44">
        <f>'North Florida '!C26</f>
        <v>0</v>
      </c>
      <c r="S26" s="44">
        <f>'Northwest Florida'!C26</f>
        <v>0</v>
      </c>
      <c r="T26" s="44">
        <f>'Palm Beach'!C26</f>
        <v>0</v>
      </c>
      <c r="U26" s="44">
        <f>'Pasco-Hernando'!C26</f>
        <v>0</v>
      </c>
      <c r="V26" s="44">
        <f>Pensacola!C26</f>
        <v>0</v>
      </c>
      <c r="W26" s="44">
        <f>Polk!C26</f>
        <v>0</v>
      </c>
      <c r="X26" s="44">
        <f>'St. Johns River'!C26</f>
        <v>0</v>
      </c>
      <c r="Y26" s="44">
        <f>'St. Pete'!C26</f>
        <v>21265</v>
      </c>
      <c r="Z26" s="44">
        <f>'Santa Fe'!C26</f>
        <v>27309.599999999999</v>
      </c>
      <c r="AA26" s="44">
        <f>Seminole!C26</f>
        <v>496</v>
      </c>
      <c r="AB26" s="44">
        <f>'South Florida'!C26</f>
        <v>0</v>
      </c>
      <c r="AC26" s="44">
        <f>Tallahassee!C26</f>
        <v>0</v>
      </c>
      <c r="AD26" s="44">
        <f>Valencia!C26</f>
        <v>1271.3599999999999</v>
      </c>
      <c r="AE26" s="132">
        <f t="shared" si="4"/>
        <v>107659.61</v>
      </c>
      <c r="AG26" s="104">
        <v>69003.600000000006</v>
      </c>
      <c r="AH26" s="118">
        <f t="shared" si="0"/>
        <v>-38656.009999999995</v>
      </c>
    </row>
    <row r="27" spans="1:35" ht="24.95" customHeight="1">
      <c r="A27" s="129">
        <v>7</v>
      </c>
      <c r="B27" s="130" t="s">
        <v>32</v>
      </c>
      <c r="C27" s="44">
        <f>'Eastern Florida'!C27</f>
        <v>0</v>
      </c>
      <c r="D27" s="44">
        <f>Broward!C27</f>
        <v>0</v>
      </c>
      <c r="E27" s="44">
        <f>'Central Florida'!C27</f>
        <v>0</v>
      </c>
      <c r="F27" s="44">
        <f>Chipola!C27</f>
        <v>0</v>
      </c>
      <c r="G27" s="44">
        <f>Daytona!C27</f>
        <v>0</v>
      </c>
      <c r="H27" s="44">
        <f>'Florida SouthWestern'!C27</f>
        <v>0</v>
      </c>
      <c r="I27" s="44">
        <f>'Florida State College'!C27</f>
        <v>0</v>
      </c>
      <c r="J27" s="44">
        <f>'Florida Keys'!C27</f>
        <v>0</v>
      </c>
      <c r="K27" s="44">
        <f>'Gulf Coast'!C27</f>
        <v>0</v>
      </c>
      <c r="L27" s="44">
        <f>Hillsborough!C27</f>
        <v>0</v>
      </c>
      <c r="M27" s="44">
        <f>'Indian River'!C27</f>
        <v>0</v>
      </c>
      <c r="N27" s="44">
        <f>'Florida Gateway'!C27</f>
        <v>0</v>
      </c>
      <c r="O27" s="44">
        <f>'Lake-Sumter'!C27</f>
        <v>0</v>
      </c>
      <c r="P27" s="44">
        <f>'SCF, Manatee'!C27</f>
        <v>0</v>
      </c>
      <c r="Q27" s="44">
        <f>Miami!C27</f>
        <v>205</v>
      </c>
      <c r="R27" s="44">
        <f>'North Florida '!C27</f>
        <v>0</v>
      </c>
      <c r="S27" s="44">
        <f>'Northwest Florida'!C27</f>
        <v>0</v>
      </c>
      <c r="T27" s="44">
        <f>'Palm Beach'!C27</f>
        <v>0</v>
      </c>
      <c r="U27" s="44">
        <f>'Pasco-Hernando'!C27</f>
        <v>0</v>
      </c>
      <c r="V27" s="44">
        <f>Pensacola!C27</f>
        <v>0</v>
      </c>
      <c r="W27" s="44">
        <f>Polk!C27</f>
        <v>0</v>
      </c>
      <c r="X27" s="44">
        <f>'St. Johns River'!C27</f>
        <v>0</v>
      </c>
      <c r="Y27" s="44">
        <f>'St. Pete'!C27</f>
        <v>0</v>
      </c>
      <c r="Z27" s="44">
        <f>'Santa Fe'!C27</f>
        <v>0</v>
      </c>
      <c r="AA27" s="44">
        <f>Seminole!C27</f>
        <v>1502</v>
      </c>
      <c r="AB27" s="44">
        <f>'South Florida'!C27</f>
        <v>0</v>
      </c>
      <c r="AC27" s="44">
        <f>Tallahassee!C27</f>
        <v>1557.02</v>
      </c>
      <c r="AD27" s="44">
        <f>Valencia!C27</f>
        <v>0</v>
      </c>
      <c r="AE27" s="132">
        <f t="shared" si="4"/>
        <v>3264.02</v>
      </c>
      <c r="AG27" s="104">
        <v>4494.6900000000005</v>
      </c>
      <c r="AH27" s="118">
        <f t="shared" si="0"/>
        <v>1230.6700000000005</v>
      </c>
    </row>
    <row r="28" spans="1:35" ht="24.95" customHeight="1">
      <c r="A28" s="133"/>
      <c r="B28" s="128" t="s">
        <v>33</v>
      </c>
      <c r="C28" s="51">
        <f>SUM(C21:C26)</f>
        <v>11840.4</v>
      </c>
      <c r="D28" s="51">
        <f>SUM(D21:D27)</f>
        <v>0</v>
      </c>
      <c r="E28" s="51">
        <f t="shared" ref="E28:AD28" si="5">SUM(E21:E27)</f>
        <v>10479.209999999999</v>
      </c>
      <c r="F28" s="51">
        <f t="shared" si="5"/>
        <v>2188.2399999999998</v>
      </c>
      <c r="G28" s="51">
        <f t="shared" si="5"/>
        <v>0</v>
      </c>
      <c r="H28" s="51">
        <f t="shared" si="5"/>
        <v>8775</v>
      </c>
      <c r="I28" s="51">
        <f t="shared" si="5"/>
        <v>6453.38</v>
      </c>
      <c r="J28" s="51">
        <f>SUM(J21:J27)</f>
        <v>0</v>
      </c>
      <c r="K28" s="51">
        <f t="shared" si="5"/>
        <v>870.54</v>
      </c>
      <c r="L28" s="51">
        <f t="shared" si="5"/>
        <v>18394</v>
      </c>
      <c r="M28" s="51">
        <f t="shared" si="5"/>
        <v>1959.65</v>
      </c>
      <c r="N28" s="51">
        <f>SUM(N21:N27)</f>
        <v>1488.5</v>
      </c>
      <c r="O28" s="51">
        <f t="shared" si="5"/>
        <v>0</v>
      </c>
      <c r="P28" s="51">
        <f>SUM(P21:P27)</f>
        <v>32170.61</v>
      </c>
      <c r="Q28" s="51">
        <f t="shared" si="5"/>
        <v>59188</v>
      </c>
      <c r="R28" s="51">
        <f t="shared" si="5"/>
        <v>0</v>
      </c>
      <c r="S28" s="51">
        <f t="shared" si="5"/>
        <v>0</v>
      </c>
      <c r="T28" s="51">
        <f t="shared" si="5"/>
        <v>2189.08</v>
      </c>
      <c r="U28" s="51">
        <f t="shared" si="5"/>
        <v>0</v>
      </c>
      <c r="V28" s="51">
        <f t="shared" si="5"/>
        <v>4075.12</v>
      </c>
      <c r="W28" s="51">
        <f t="shared" si="5"/>
        <v>0</v>
      </c>
      <c r="X28" s="51">
        <f t="shared" si="5"/>
        <v>0</v>
      </c>
      <c r="Y28" s="51">
        <f t="shared" si="5"/>
        <v>46519</v>
      </c>
      <c r="Z28" s="51">
        <f t="shared" si="5"/>
        <v>56305.42</v>
      </c>
      <c r="AA28" s="51">
        <f t="shared" si="5"/>
        <v>1998</v>
      </c>
      <c r="AB28" s="51">
        <f t="shared" si="5"/>
        <v>1161.71</v>
      </c>
      <c r="AC28" s="51">
        <f t="shared" si="5"/>
        <v>1557.02</v>
      </c>
      <c r="AD28" s="51">
        <f t="shared" si="5"/>
        <v>8954.380000000001</v>
      </c>
      <c r="AE28" s="123">
        <f>SUM(AE21:AE27)</f>
        <v>276567.26</v>
      </c>
      <c r="AG28" s="104">
        <v>204857.72</v>
      </c>
      <c r="AH28" s="118">
        <f t="shared" si="0"/>
        <v>-71709.540000000008</v>
      </c>
      <c r="AI28" s="124">
        <f>AE28/$AE$40</f>
        <v>2.004067902880842E-2</v>
      </c>
    </row>
    <row r="29" spans="1:35" ht="24.95" customHeight="1">
      <c r="A29" s="113" t="s">
        <v>34</v>
      </c>
      <c r="B29" s="134" t="s">
        <v>35</v>
      </c>
      <c r="C29" s="44"/>
      <c r="D29" s="44"/>
      <c r="E29" s="61"/>
      <c r="F29" s="62"/>
      <c r="G29" s="63"/>
      <c r="H29" s="44"/>
      <c r="I29" s="73"/>
      <c r="J29" s="73"/>
      <c r="K29" s="65"/>
      <c r="L29" s="66"/>
      <c r="M29" s="44"/>
      <c r="N29" s="44"/>
      <c r="O29" s="44"/>
      <c r="P29" s="44"/>
      <c r="Q29" s="67"/>
      <c r="R29" s="44"/>
      <c r="S29" s="44"/>
      <c r="T29" s="44"/>
      <c r="U29" s="44"/>
      <c r="V29" s="44"/>
      <c r="W29" s="68"/>
      <c r="X29" s="69"/>
      <c r="Y29" s="70"/>
      <c r="Z29" s="44"/>
      <c r="AA29" s="44"/>
      <c r="AB29" s="44"/>
      <c r="AC29" s="44"/>
      <c r="AD29" s="71"/>
      <c r="AE29" s="45"/>
      <c r="AG29" s="104"/>
      <c r="AH29" s="118">
        <f t="shared" si="0"/>
        <v>0</v>
      </c>
    </row>
    <row r="30" spans="1:35" ht="24.95" customHeight="1">
      <c r="A30" s="135">
        <v>1</v>
      </c>
      <c r="B30" s="136" t="s">
        <v>36</v>
      </c>
      <c r="C30" s="44">
        <f>'Eastern Florida'!C30</f>
        <v>0</v>
      </c>
      <c r="D30" s="44">
        <f>Broward!C30</f>
        <v>0</v>
      </c>
      <c r="E30" s="44">
        <f>'Central Florida'!C30</f>
        <v>0</v>
      </c>
      <c r="F30" s="44">
        <f>Chipola!C30</f>
        <v>0</v>
      </c>
      <c r="G30" s="44">
        <f>Daytona!C30</f>
        <v>0</v>
      </c>
      <c r="H30" s="44">
        <f>'Florida SouthWestern'!C30</f>
        <v>889</v>
      </c>
      <c r="I30" s="44">
        <f>'Florida State College'!C30</f>
        <v>0</v>
      </c>
      <c r="J30" s="44">
        <f>'Florida Keys'!C30</f>
        <v>0</v>
      </c>
      <c r="K30" s="44">
        <f>'Gulf Coast'!C30</f>
        <v>398.5</v>
      </c>
      <c r="L30" s="44">
        <f>Hillsborough!C30</f>
        <v>0</v>
      </c>
      <c r="M30" s="44">
        <f>'Indian River'!C30</f>
        <v>0</v>
      </c>
      <c r="N30" s="44">
        <f>'Florida Gateway'!C30</f>
        <v>0</v>
      </c>
      <c r="O30" s="44">
        <f>'Lake-Sumter'!C30</f>
        <v>0</v>
      </c>
      <c r="P30" s="44">
        <f>'SCF, Manatee'!C30</f>
        <v>0</v>
      </c>
      <c r="Q30" s="44">
        <f>Miami!C30</f>
        <v>418</v>
      </c>
      <c r="R30" s="44">
        <f>'North Florida '!C30</f>
        <v>0</v>
      </c>
      <c r="S30" s="44">
        <f>'Northwest Florida'!C30</f>
        <v>0</v>
      </c>
      <c r="T30" s="44">
        <f>'Palm Beach'!C30</f>
        <v>0</v>
      </c>
      <c r="U30" s="44">
        <f>'Pasco-Hernando'!C30</f>
        <v>0</v>
      </c>
      <c r="V30" s="44">
        <f>Pensacola!C30</f>
        <v>0</v>
      </c>
      <c r="W30" s="44">
        <f>Polk!C30</f>
        <v>0</v>
      </c>
      <c r="X30" s="44">
        <f>'St. Johns River'!C30</f>
        <v>0</v>
      </c>
      <c r="Y30" s="44">
        <f>'St. Pete'!C30</f>
        <v>0</v>
      </c>
      <c r="Z30" s="44">
        <f>'Santa Fe'!C30</f>
        <v>0</v>
      </c>
      <c r="AA30" s="44">
        <f>Seminole!C30</f>
        <v>0</v>
      </c>
      <c r="AB30" s="44">
        <f>'South Florida'!C30</f>
        <v>0</v>
      </c>
      <c r="AC30" s="44">
        <f>Tallahassee!C30</f>
        <v>0</v>
      </c>
      <c r="AD30" s="44">
        <f>Valencia!C30</f>
        <v>0</v>
      </c>
      <c r="AE30" s="45">
        <f t="shared" ref="AE30:AE37" si="6">SUM(C30:AD30)</f>
        <v>1705.5</v>
      </c>
      <c r="AF30" s="137"/>
      <c r="AG30" s="104">
        <v>2733.9</v>
      </c>
      <c r="AH30" s="118">
        <f t="shared" si="0"/>
        <v>1028.4000000000001</v>
      </c>
      <c r="AI30" s="112"/>
    </row>
    <row r="31" spans="1:35" ht="24.95" customHeight="1">
      <c r="A31" s="135">
        <v>2</v>
      </c>
      <c r="B31" s="138" t="s">
        <v>37</v>
      </c>
      <c r="C31" s="44">
        <f>'Eastern Florida'!C31</f>
        <v>0</v>
      </c>
      <c r="D31" s="44">
        <f>Broward!C31</f>
        <v>0</v>
      </c>
      <c r="E31" s="44">
        <f>'Central Florida'!C31</f>
        <v>0</v>
      </c>
      <c r="F31" s="44">
        <f>Chipola!C31</f>
        <v>265</v>
      </c>
      <c r="G31" s="44">
        <f>Daytona!C31</f>
        <v>0</v>
      </c>
      <c r="H31" s="44">
        <f>'Florida SouthWestern'!C31</f>
        <v>0</v>
      </c>
      <c r="I31" s="44">
        <f>'Florida State College'!C31</f>
        <v>0</v>
      </c>
      <c r="J31" s="44">
        <f>'Florida Keys'!C31</f>
        <v>162.5</v>
      </c>
      <c r="K31" s="44">
        <f>'Gulf Coast'!C31</f>
        <v>0</v>
      </c>
      <c r="L31" s="44">
        <f>Hillsborough!C31</f>
        <v>265</v>
      </c>
      <c r="M31" s="44">
        <f>'Indian River'!C31</f>
        <v>395</v>
      </c>
      <c r="N31" s="44">
        <f>'Florida Gateway'!C31</f>
        <v>425</v>
      </c>
      <c r="O31" s="44">
        <f>'Lake-Sumter'!C31</f>
        <v>395</v>
      </c>
      <c r="P31" s="44">
        <f>'SCF, Manatee'!C31</f>
        <v>395</v>
      </c>
      <c r="Q31" s="44">
        <f>Miami!C31</f>
        <v>0</v>
      </c>
      <c r="R31" s="44">
        <f>'North Florida '!C31</f>
        <v>0</v>
      </c>
      <c r="S31" s="44">
        <f>'Northwest Florida'!C31</f>
        <v>0</v>
      </c>
      <c r="T31" s="44">
        <f>'Palm Beach'!C31</f>
        <v>0</v>
      </c>
      <c r="U31" s="44">
        <f>'Pasco-Hernando'!C31</f>
        <v>95</v>
      </c>
      <c r="V31" s="44">
        <f>Pensacola!C31</f>
        <v>469</v>
      </c>
      <c r="W31" s="44">
        <f>Polk!C31</f>
        <v>665</v>
      </c>
      <c r="X31" s="44">
        <f>'St. Johns River'!C31</f>
        <v>995</v>
      </c>
      <c r="Y31" s="44">
        <f>'St. Pete'!C31</f>
        <v>265</v>
      </c>
      <c r="Z31" s="44">
        <f>'Santa Fe'!C31</f>
        <v>665</v>
      </c>
      <c r="AA31" s="44">
        <f>Seminole!C31</f>
        <v>270</v>
      </c>
      <c r="AB31" s="44">
        <f>'South Florida'!C31</f>
        <v>0</v>
      </c>
      <c r="AC31" s="44">
        <f>Tallahassee!C31</f>
        <v>0</v>
      </c>
      <c r="AD31" s="44">
        <f>Valencia!C31</f>
        <v>469</v>
      </c>
      <c r="AE31" s="45">
        <f t="shared" si="6"/>
        <v>6195.5</v>
      </c>
      <c r="AF31" s="137"/>
      <c r="AG31" s="104">
        <v>11875.67</v>
      </c>
      <c r="AH31" s="118">
        <f t="shared" si="0"/>
        <v>5680.17</v>
      </c>
      <c r="AI31" s="112"/>
    </row>
    <row r="32" spans="1:35" ht="24.95" customHeight="1">
      <c r="A32" s="135">
        <v>3</v>
      </c>
      <c r="B32" s="138" t="s">
        <v>38</v>
      </c>
      <c r="C32" s="44">
        <f>'Eastern Florida'!C32</f>
        <v>0</v>
      </c>
      <c r="D32" s="44">
        <f>Broward!C32</f>
        <v>0</v>
      </c>
      <c r="E32" s="44">
        <f>'Central Florida'!C32</f>
        <v>0</v>
      </c>
      <c r="F32" s="44">
        <f>Chipola!C32</f>
        <v>0</v>
      </c>
      <c r="G32" s="44">
        <f>Daytona!C32</f>
        <v>0</v>
      </c>
      <c r="H32" s="44">
        <f>'Florida SouthWestern'!C32</f>
        <v>0</v>
      </c>
      <c r="I32" s="44">
        <f>'Florida State College'!C32</f>
        <v>99639.24</v>
      </c>
      <c r="J32" s="44">
        <f>'Florida Keys'!C32</f>
        <v>0</v>
      </c>
      <c r="K32" s="44">
        <f>'Gulf Coast'!C32</f>
        <v>0</v>
      </c>
      <c r="L32" s="44">
        <f>Hillsborough!C32</f>
        <v>0</v>
      </c>
      <c r="M32" s="44">
        <f>'Indian River'!C32</f>
        <v>0</v>
      </c>
      <c r="N32" s="44">
        <f>'Florida Gateway'!C32</f>
        <v>200</v>
      </c>
      <c r="O32" s="44">
        <f>'Lake-Sumter'!C32</f>
        <v>0</v>
      </c>
      <c r="P32" s="44">
        <f>'SCF, Manatee'!C32</f>
        <v>0</v>
      </c>
      <c r="Q32" s="44">
        <f>Miami!C32</f>
        <v>636</v>
      </c>
      <c r="R32" s="44">
        <f>'North Florida '!C32</f>
        <v>0</v>
      </c>
      <c r="S32" s="44">
        <f>'Northwest Florida'!C32</f>
        <v>0</v>
      </c>
      <c r="T32" s="44">
        <f>'Palm Beach'!C32</f>
        <v>0</v>
      </c>
      <c r="U32" s="44">
        <f>'Pasco-Hernando'!C32</f>
        <v>0</v>
      </c>
      <c r="V32" s="44">
        <f>Pensacola!C32</f>
        <v>0</v>
      </c>
      <c r="W32" s="44">
        <f>Polk!C32</f>
        <v>0</v>
      </c>
      <c r="X32" s="44">
        <f>'St. Johns River'!C32</f>
        <v>0</v>
      </c>
      <c r="Y32" s="44">
        <f>'St. Pete'!C32</f>
        <v>0</v>
      </c>
      <c r="Z32" s="44">
        <f>'Santa Fe'!C32</f>
        <v>1163.3900000000001</v>
      </c>
      <c r="AA32" s="44">
        <f>Seminole!C32</f>
        <v>0</v>
      </c>
      <c r="AB32" s="44">
        <f>'South Florida'!C32</f>
        <v>0</v>
      </c>
      <c r="AC32" s="44">
        <f>Tallahassee!C32</f>
        <v>17.010000000000002</v>
      </c>
      <c r="AD32" s="44">
        <f>Valencia!C32</f>
        <v>0</v>
      </c>
      <c r="AE32" s="45">
        <f t="shared" si="6"/>
        <v>101655.64</v>
      </c>
      <c r="AF32" s="137"/>
      <c r="AG32" s="104">
        <v>15584.619999999999</v>
      </c>
      <c r="AH32" s="118">
        <f t="shared" si="0"/>
        <v>-86071.02</v>
      </c>
      <c r="AI32" s="112"/>
    </row>
    <row r="33" spans="1:35" ht="24.95" customHeight="1">
      <c r="A33" s="135">
        <v>4</v>
      </c>
      <c r="B33" s="138" t="s">
        <v>39</v>
      </c>
      <c r="C33" s="44">
        <f>'Eastern Florida'!C33</f>
        <v>201.19</v>
      </c>
      <c r="D33" s="44">
        <f>Broward!C33</f>
        <v>1523</v>
      </c>
      <c r="E33" s="44">
        <f>'Central Florida'!C33</f>
        <v>637.73</v>
      </c>
      <c r="F33" s="44">
        <f>Chipola!C33</f>
        <v>0</v>
      </c>
      <c r="G33" s="44">
        <f>Daytona!C33</f>
        <v>1488.3200000000002</v>
      </c>
      <c r="H33" s="44">
        <f>'Florida SouthWestern'!C33</f>
        <v>531</v>
      </c>
      <c r="I33" s="44">
        <f>'Florida State College'!C33</f>
        <v>904.7</v>
      </c>
      <c r="J33" s="44">
        <f>'Florida Keys'!C33</f>
        <v>139.74</v>
      </c>
      <c r="K33" s="44">
        <f>'Gulf Coast'!C33</f>
        <v>99.87</v>
      </c>
      <c r="L33" s="44">
        <f>Hillsborough!C33</f>
        <v>1067</v>
      </c>
      <c r="M33" s="44">
        <f>'Indian River'!C33</f>
        <v>47.04</v>
      </c>
      <c r="N33" s="44">
        <f>'Florida Gateway'!C33</f>
        <v>1031.19</v>
      </c>
      <c r="O33" s="44">
        <f>'Lake-Sumter'!C33</f>
        <v>233</v>
      </c>
      <c r="P33" s="44">
        <f>'SCF, Manatee'!C33</f>
        <v>1930.36</v>
      </c>
      <c r="Q33" s="44">
        <f>Miami!C33</f>
        <v>17557</v>
      </c>
      <c r="R33" s="44">
        <f>'North Florida '!C33</f>
        <v>8190</v>
      </c>
      <c r="S33" s="44">
        <f>'Northwest Florida'!C33</f>
        <v>1178</v>
      </c>
      <c r="T33" s="44">
        <f>'Palm Beach'!C33</f>
        <v>3388.27</v>
      </c>
      <c r="U33" s="44">
        <f>'Pasco-Hernando'!C33</f>
        <v>370.67</v>
      </c>
      <c r="V33" s="44">
        <f>Pensacola!C33</f>
        <v>1282.31</v>
      </c>
      <c r="W33" s="44">
        <f>Polk!C33</f>
        <v>1584.32</v>
      </c>
      <c r="X33" s="44">
        <f>'St. Johns River'!C33</f>
        <v>453.47</v>
      </c>
      <c r="Y33" s="44">
        <f>'St. Pete'!C33</f>
        <v>672</v>
      </c>
      <c r="Z33" s="44">
        <f>'Santa Fe'!C33</f>
        <v>2576.38</v>
      </c>
      <c r="AA33" s="44">
        <f>Seminole!C33</f>
        <v>3095</v>
      </c>
      <c r="AB33" s="44">
        <f>'South Florida'!C33</f>
        <v>0</v>
      </c>
      <c r="AC33" s="44">
        <f>Tallahassee!C33</f>
        <v>6513.67</v>
      </c>
      <c r="AD33" s="44">
        <f>Valencia!C33</f>
        <v>1907</v>
      </c>
      <c r="AE33" s="45">
        <f t="shared" si="6"/>
        <v>58602.229999999989</v>
      </c>
      <c r="AF33" s="137"/>
      <c r="AG33" s="104">
        <v>59431.34</v>
      </c>
      <c r="AH33" s="118">
        <f t="shared" si="0"/>
        <v>829.11000000000786</v>
      </c>
      <c r="AI33" s="112"/>
    </row>
    <row r="34" spans="1:35" ht="24.95" customHeight="1">
      <c r="A34" s="135">
        <v>5</v>
      </c>
      <c r="B34" s="139" t="s">
        <v>40</v>
      </c>
      <c r="C34" s="44">
        <f>'Eastern Florida'!C34</f>
        <v>0</v>
      </c>
      <c r="D34" s="44">
        <f>Broward!C34</f>
        <v>0</v>
      </c>
      <c r="E34" s="44">
        <f>'Central Florida'!C34</f>
        <v>0</v>
      </c>
      <c r="F34" s="44">
        <f>Chipola!C34</f>
        <v>0</v>
      </c>
      <c r="G34" s="44">
        <f>Daytona!C34</f>
        <v>0</v>
      </c>
      <c r="H34" s="44">
        <f>'Florida SouthWestern'!C34</f>
        <v>0</v>
      </c>
      <c r="I34" s="44">
        <f>'Florida State College'!C34</f>
        <v>0</v>
      </c>
      <c r="J34" s="44">
        <f>'Florida Keys'!C34</f>
        <v>0</v>
      </c>
      <c r="K34" s="44">
        <f>'Gulf Coast'!C34</f>
        <v>0</v>
      </c>
      <c r="L34" s="44">
        <f>Hillsborough!C34</f>
        <v>0</v>
      </c>
      <c r="M34" s="44">
        <f>'Indian River'!C34</f>
        <v>0</v>
      </c>
      <c r="N34" s="44">
        <f>'Florida Gateway'!C34</f>
        <v>0</v>
      </c>
      <c r="O34" s="44">
        <f>'Lake-Sumter'!C34</f>
        <v>0</v>
      </c>
      <c r="P34" s="44">
        <f>'SCF, Manatee'!C34</f>
        <v>0</v>
      </c>
      <c r="Q34" s="44">
        <f>Miami!C34</f>
        <v>0</v>
      </c>
      <c r="R34" s="44">
        <f>'North Florida '!C34</f>
        <v>0</v>
      </c>
      <c r="S34" s="44">
        <f>'Northwest Florida'!C34</f>
        <v>0</v>
      </c>
      <c r="T34" s="44">
        <f>'Palm Beach'!C34</f>
        <v>0</v>
      </c>
      <c r="U34" s="44">
        <f>'Pasco-Hernando'!C34</f>
        <v>0</v>
      </c>
      <c r="V34" s="44">
        <f>Pensacola!C34</f>
        <v>0</v>
      </c>
      <c r="W34" s="44">
        <f>Polk!C34</f>
        <v>0</v>
      </c>
      <c r="X34" s="44">
        <f>'St. Johns River'!C34</f>
        <v>0</v>
      </c>
      <c r="Y34" s="44">
        <f>'St. Pete'!C34</f>
        <v>0</v>
      </c>
      <c r="Z34" s="44">
        <f>'Santa Fe'!C34</f>
        <v>0</v>
      </c>
      <c r="AA34" s="44">
        <f>Seminole!C34</f>
        <v>36</v>
      </c>
      <c r="AB34" s="44">
        <f>'South Florida'!C34</f>
        <v>0</v>
      </c>
      <c r="AC34" s="44">
        <f>Tallahassee!C34</f>
        <v>0</v>
      </c>
      <c r="AD34" s="44">
        <f>Valencia!C34</f>
        <v>0</v>
      </c>
      <c r="AE34" s="45">
        <f t="shared" si="6"/>
        <v>36</v>
      </c>
      <c r="AF34" s="137"/>
      <c r="AG34" s="104">
        <v>85.49</v>
      </c>
      <c r="AH34" s="118">
        <f t="shared" si="0"/>
        <v>49.489999999999995</v>
      </c>
      <c r="AI34" s="112"/>
    </row>
    <row r="35" spans="1:35" ht="24.95" customHeight="1">
      <c r="A35" s="135">
        <v>6</v>
      </c>
      <c r="B35" s="140" t="s">
        <v>41</v>
      </c>
      <c r="C35" s="44">
        <f>'Eastern Florida'!C35</f>
        <v>995.23</v>
      </c>
      <c r="D35" s="44">
        <f>Broward!C35</f>
        <v>10428</v>
      </c>
      <c r="E35" s="44">
        <f>'Central Florida'!C35</f>
        <v>51.62</v>
      </c>
      <c r="F35" s="44">
        <f>Chipola!C35</f>
        <v>0</v>
      </c>
      <c r="G35" s="44">
        <f>Daytona!C35</f>
        <v>599.97</v>
      </c>
      <c r="H35" s="44">
        <f>'Florida SouthWestern'!C35</f>
        <v>2587</v>
      </c>
      <c r="I35" s="44">
        <f>'Florida State College'!C35</f>
        <v>0</v>
      </c>
      <c r="J35" s="44">
        <f>'Florida Keys'!C35</f>
        <v>0</v>
      </c>
      <c r="K35" s="44">
        <f>'Gulf Coast'!C35</f>
        <v>1392.15</v>
      </c>
      <c r="L35" s="44">
        <f>Hillsborough!C35</f>
        <v>444</v>
      </c>
      <c r="M35" s="44">
        <f>'Indian River'!C35</f>
        <v>0</v>
      </c>
      <c r="N35" s="44">
        <f>'Florida Gateway'!C35</f>
        <v>728.16</v>
      </c>
      <c r="O35" s="44">
        <f>'Lake-Sumter'!C35</f>
        <v>1250</v>
      </c>
      <c r="P35" s="44">
        <f>'SCF, Manatee'!C35</f>
        <v>289.26</v>
      </c>
      <c r="Q35" s="44">
        <f>Miami!C35</f>
        <v>0</v>
      </c>
      <c r="R35" s="44">
        <f>'North Florida '!C35</f>
        <v>2923</v>
      </c>
      <c r="S35" s="44">
        <f>'Northwest Florida'!C35</f>
        <v>2545</v>
      </c>
      <c r="T35" s="44">
        <f>'Palm Beach'!C35</f>
        <v>4222.24</v>
      </c>
      <c r="U35" s="44">
        <f>'Pasco-Hernando'!C35</f>
        <v>123.98</v>
      </c>
      <c r="V35" s="44">
        <f>Pensacola!C35</f>
        <v>193.71</v>
      </c>
      <c r="W35" s="44">
        <f>Polk!C35</f>
        <v>339.67</v>
      </c>
      <c r="X35" s="44">
        <f>'St. Johns River'!C35</f>
        <v>420</v>
      </c>
      <c r="Y35" s="44">
        <f>'St. Pete'!C35</f>
        <v>3367</v>
      </c>
      <c r="Z35" s="44">
        <f>'Santa Fe'!C35</f>
        <v>0</v>
      </c>
      <c r="AA35" s="44">
        <f>Seminole!C35</f>
        <v>30</v>
      </c>
      <c r="AB35" s="44">
        <f>'South Florida'!C35</f>
        <v>0</v>
      </c>
      <c r="AC35" s="44">
        <f>Tallahassee!C35</f>
        <v>1284.48</v>
      </c>
      <c r="AD35" s="44">
        <f>Valencia!C35</f>
        <v>14288.72</v>
      </c>
      <c r="AE35" s="45">
        <f t="shared" si="6"/>
        <v>48503.189999999995</v>
      </c>
      <c r="AF35" s="137"/>
      <c r="AG35" s="104">
        <v>56142.12</v>
      </c>
      <c r="AH35" s="118">
        <f t="shared" si="0"/>
        <v>7638.9300000000076</v>
      </c>
      <c r="AI35" s="112"/>
    </row>
    <row r="36" spans="1:35" ht="24.95" customHeight="1">
      <c r="A36" s="135">
        <v>7</v>
      </c>
      <c r="B36" s="140" t="s">
        <v>42</v>
      </c>
      <c r="C36" s="44">
        <f>'Eastern Florida'!C36</f>
        <v>0</v>
      </c>
      <c r="D36" s="44">
        <f>Broward!C36</f>
        <v>0</v>
      </c>
      <c r="E36" s="44">
        <f>'Central Florida'!C36</f>
        <v>0</v>
      </c>
      <c r="F36" s="44">
        <f>Chipola!C36</f>
        <v>0</v>
      </c>
      <c r="G36" s="44">
        <f>Daytona!C36</f>
        <v>0</v>
      </c>
      <c r="H36" s="44">
        <f>'Florida SouthWestern'!C36</f>
        <v>0</v>
      </c>
      <c r="I36" s="44">
        <f>'Florida State College'!C36</f>
        <v>0</v>
      </c>
      <c r="J36" s="44">
        <f>'Florida Keys'!C36</f>
        <v>0</v>
      </c>
      <c r="K36" s="44">
        <f>'Gulf Coast'!C36</f>
        <v>10945</v>
      </c>
      <c r="L36" s="44">
        <f>Hillsborough!C36</f>
        <v>0</v>
      </c>
      <c r="M36" s="44">
        <f>'Indian River'!C36</f>
        <v>0</v>
      </c>
      <c r="N36" s="44">
        <f>'Florida Gateway'!C36</f>
        <v>0</v>
      </c>
      <c r="O36" s="44">
        <f>'Lake-Sumter'!C36</f>
        <v>0</v>
      </c>
      <c r="P36" s="44">
        <f>'SCF, Manatee'!C36</f>
        <v>0</v>
      </c>
      <c r="Q36" s="44">
        <f>Miami!C36</f>
        <v>0</v>
      </c>
      <c r="R36" s="44">
        <f>'North Florida '!C36</f>
        <v>0</v>
      </c>
      <c r="S36" s="44">
        <f>'Northwest Florida'!C36</f>
        <v>0</v>
      </c>
      <c r="T36" s="44">
        <f>'Palm Beach'!C36</f>
        <v>608.6</v>
      </c>
      <c r="U36" s="44">
        <f>'Pasco-Hernando'!C36</f>
        <v>0</v>
      </c>
      <c r="V36" s="44">
        <f>Pensacola!C36</f>
        <v>39.979999999999997</v>
      </c>
      <c r="W36" s="44">
        <f>Polk!C36</f>
        <v>0</v>
      </c>
      <c r="X36" s="44">
        <f>'St. Johns River'!C36</f>
        <v>0</v>
      </c>
      <c r="Y36" s="44">
        <f>'St. Pete'!C36</f>
        <v>0</v>
      </c>
      <c r="Z36" s="44">
        <f>'Santa Fe'!C36</f>
        <v>6118.42</v>
      </c>
      <c r="AA36" s="44">
        <f>Seminole!C36</f>
        <v>0</v>
      </c>
      <c r="AB36" s="44">
        <f>'South Florida'!C36</f>
        <v>0</v>
      </c>
      <c r="AC36" s="44">
        <f>Tallahassee!C36</f>
        <v>1821.13</v>
      </c>
      <c r="AD36" s="44">
        <f>Valencia!C36</f>
        <v>0</v>
      </c>
      <c r="AE36" s="45">
        <f t="shared" si="6"/>
        <v>19533.13</v>
      </c>
      <c r="AF36" s="137"/>
      <c r="AG36" s="104">
        <v>62950.39</v>
      </c>
      <c r="AH36" s="118">
        <f t="shared" si="0"/>
        <v>43417.259999999995</v>
      </c>
      <c r="AI36" s="112"/>
    </row>
    <row r="37" spans="1:35" ht="24.95" customHeight="1">
      <c r="A37" s="135">
        <v>8</v>
      </c>
      <c r="B37" s="140" t="s">
        <v>43</v>
      </c>
      <c r="C37" s="44">
        <f>'Eastern Florida'!C37</f>
        <v>1722.26</v>
      </c>
      <c r="D37" s="44">
        <f>Broward!C37</f>
        <v>806</v>
      </c>
      <c r="E37" s="44">
        <f>'Central Florida'!C37</f>
        <v>647.22</v>
      </c>
      <c r="F37" s="44">
        <f>Chipola!C37</f>
        <v>0</v>
      </c>
      <c r="G37" s="44">
        <f>Daytona!C37</f>
        <v>0</v>
      </c>
      <c r="H37" s="44">
        <f>'Florida SouthWestern'!C37</f>
        <v>1082</v>
      </c>
      <c r="I37" s="44">
        <f>'Florida State College'!C37</f>
        <v>1327.6</v>
      </c>
      <c r="J37" s="44">
        <f>'Florida Keys'!C37</f>
        <v>60.36</v>
      </c>
      <c r="K37" s="44">
        <f>'Gulf Coast'!C37</f>
        <v>33.979999999999997</v>
      </c>
      <c r="L37" s="44">
        <f>Hillsborough!C37</f>
        <v>0</v>
      </c>
      <c r="M37" s="44">
        <f>'Indian River'!C37</f>
        <v>0</v>
      </c>
      <c r="N37" s="44">
        <f>'Florida Gateway'!C37</f>
        <v>798.95</v>
      </c>
      <c r="O37" s="44">
        <f>'Lake-Sumter'!C37</f>
        <v>55</v>
      </c>
      <c r="P37" s="44">
        <f>'SCF, Manatee'!C37</f>
        <v>522.35</v>
      </c>
      <c r="Q37" s="44">
        <f>Miami!C37</f>
        <v>776</v>
      </c>
      <c r="R37" s="44">
        <f>'North Florida '!C37</f>
        <v>86</v>
      </c>
      <c r="S37" s="44">
        <f>'Northwest Florida'!C37</f>
        <v>40</v>
      </c>
      <c r="T37" s="44">
        <f>'Palm Beach'!C37</f>
        <v>869.44</v>
      </c>
      <c r="U37" s="44">
        <f>'Pasco-Hernando'!C37</f>
        <v>0</v>
      </c>
      <c r="V37" s="44">
        <f>Pensacola!C37</f>
        <v>675.89</v>
      </c>
      <c r="W37" s="44">
        <f>Polk!C37</f>
        <v>0</v>
      </c>
      <c r="X37" s="44">
        <f>'St. Johns River'!C37</f>
        <v>100.35</v>
      </c>
      <c r="Y37" s="44">
        <f>'St. Pete'!C37</f>
        <v>200</v>
      </c>
      <c r="Z37" s="44">
        <f>'Santa Fe'!C37</f>
        <v>178.99</v>
      </c>
      <c r="AA37" s="44">
        <f>Seminole!C37</f>
        <v>664</v>
      </c>
      <c r="AB37" s="44">
        <f>'South Florida'!C37</f>
        <v>9.65</v>
      </c>
      <c r="AC37" s="44">
        <f>Tallahassee!C37</f>
        <v>11</v>
      </c>
      <c r="AD37" s="44">
        <f>Valencia!C37</f>
        <v>549.30999999999995</v>
      </c>
      <c r="AE37" s="45">
        <f t="shared" si="6"/>
        <v>11216.349999999999</v>
      </c>
      <c r="AF37" s="137"/>
      <c r="AG37" s="104">
        <v>12114.37</v>
      </c>
      <c r="AH37" s="118">
        <f t="shared" si="0"/>
        <v>898.02000000000226</v>
      </c>
      <c r="AI37" s="112"/>
    </row>
    <row r="38" spans="1:35" ht="24.95" customHeight="1">
      <c r="A38" s="141"/>
      <c r="B38" s="128" t="s">
        <v>44</v>
      </c>
      <c r="C38" s="51">
        <f>SUM(C30:C37)</f>
        <v>2918.6800000000003</v>
      </c>
      <c r="D38" s="51">
        <f t="shared" ref="D38:AE38" si="7">SUM(D30:D37)</f>
        <v>12757</v>
      </c>
      <c r="E38" s="51">
        <f t="shared" si="7"/>
        <v>1336.5700000000002</v>
      </c>
      <c r="F38" s="51">
        <f t="shared" si="7"/>
        <v>265</v>
      </c>
      <c r="G38" s="51">
        <f t="shared" si="7"/>
        <v>2088.29</v>
      </c>
      <c r="H38" s="51">
        <f t="shared" si="7"/>
        <v>5089</v>
      </c>
      <c r="I38" s="51">
        <f t="shared" si="7"/>
        <v>101871.54000000001</v>
      </c>
      <c r="J38" s="51">
        <f>SUM(J30:J37)</f>
        <v>362.6</v>
      </c>
      <c r="K38" s="51">
        <f t="shared" si="7"/>
        <v>12869.5</v>
      </c>
      <c r="L38" s="51">
        <f t="shared" si="7"/>
        <v>1776</v>
      </c>
      <c r="M38" s="51">
        <f t="shared" si="7"/>
        <v>442.04</v>
      </c>
      <c r="N38" s="51">
        <f t="shared" si="7"/>
        <v>3183.3</v>
      </c>
      <c r="O38" s="51">
        <f t="shared" si="7"/>
        <v>1933</v>
      </c>
      <c r="P38" s="51">
        <f>SUM(P30:P37)</f>
        <v>3136.97</v>
      </c>
      <c r="Q38" s="51">
        <f t="shared" si="7"/>
        <v>19387</v>
      </c>
      <c r="R38" s="51">
        <f t="shared" si="7"/>
        <v>11199</v>
      </c>
      <c r="S38" s="51">
        <f t="shared" si="7"/>
        <v>3763</v>
      </c>
      <c r="T38" s="51">
        <f t="shared" si="7"/>
        <v>9088.5500000000011</v>
      </c>
      <c r="U38" s="51">
        <f t="shared" si="7"/>
        <v>589.65</v>
      </c>
      <c r="V38" s="51">
        <f t="shared" si="7"/>
        <v>2660.89</v>
      </c>
      <c r="W38" s="51">
        <f t="shared" si="7"/>
        <v>2588.9899999999998</v>
      </c>
      <c r="X38" s="51">
        <f t="shared" si="7"/>
        <v>1968.82</v>
      </c>
      <c r="Y38" s="51">
        <f t="shared" si="7"/>
        <v>4504</v>
      </c>
      <c r="Z38" s="51">
        <f t="shared" si="7"/>
        <v>10702.18</v>
      </c>
      <c r="AA38" s="51">
        <f t="shared" si="7"/>
        <v>4095</v>
      </c>
      <c r="AB38" s="51">
        <f t="shared" si="7"/>
        <v>9.65</v>
      </c>
      <c r="AC38" s="51">
        <f t="shared" si="7"/>
        <v>9647.2900000000009</v>
      </c>
      <c r="AD38" s="51">
        <f t="shared" si="7"/>
        <v>17214.030000000002</v>
      </c>
      <c r="AE38" s="51">
        <f t="shared" si="7"/>
        <v>247447.54</v>
      </c>
      <c r="AF38" s="112"/>
      <c r="AG38" s="104">
        <v>220917.90000000002</v>
      </c>
      <c r="AH38" s="118">
        <f t="shared" si="0"/>
        <v>-26529.639999999985</v>
      </c>
      <c r="AI38" s="124">
        <f>AE38/$AE$40</f>
        <v>1.793059932548861E-2</v>
      </c>
    </row>
    <row r="39" spans="1:35" ht="39.950000000000003" customHeight="1">
      <c r="A39" s="142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12"/>
      <c r="AG39" s="104"/>
      <c r="AH39" s="118">
        <f>AG39--AE39</f>
        <v>0</v>
      </c>
      <c r="AI39" s="112"/>
    </row>
    <row r="40" spans="1:35" ht="39.950000000000003" customHeight="1" thickBot="1">
      <c r="A40" s="145"/>
      <c r="B40" s="146" t="s">
        <v>45</v>
      </c>
      <c r="C40" s="147">
        <f>SUM(C14+C17+C19+C28+C38)</f>
        <v>391938.54</v>
      </c>
      <c r="D40" s="147">
        <f t="shared" ref="D40:AD40" si="8">SUM(D14+D17+D19+D28+D38)</f>
        <v>470633</v>
      </c>
      <c r="E40" s="147">
        <f t="shared" si="8"/>
        <v>147251.78</v>
      </c>
      <c r="F40" s="147">
        <f t="shared" si="8"/>
        <v>15047.259999999998</v>
      </c>
      <c r="G40" s="147">
        <f t="shared" si="8"/>
        <v>438479</v>
      </c>
      <c r="H40" s="147">
        <f t="shared" si="8"/>
        <v>307788</v>
      </c>
      <c r="I40" s="147">
        <f t="shared" si="8"/>
        <v>845253.76000000013</v>
      </c>
      <c r="J40" s="147">
        <f>SUM(J14+J17+J19+J28+J38)</f>
        <v>124901.53</v>
      </c>
      <c r="K40" s="148">
        <f t="shared" si="8"/>
        <v>258867.51000000004</v>
      </c>
      <c r="L40" s="148">
        <f t="shared" si="8"/>
        <v>870758</v>
      </c>
      <c r="M40" s="147">
        <f t="shared" si="8"/>
        <v>582412.38</v>
      </c>
      <c r="N40" s="147">
        <f>SUM(N14+N17+N19+N28+N38)</f>
        <v>156986.28</v>
      </c>
      <c r="O40" s="147">
        <f t="shared" si="8"/>
        <v>153806</v>
      </c>
      <c r="P40" s="148">
        <f>SUM(P14+P17+P19+P28+P38)</f>
        <v>286057.55999999988</v>
      </c>
      <c r="Q40" s="148">
        <f t="shared" si="8"/>
        <v>2421701</v>
      </c>
      <c r="R40" s="148">
        <f t="shared" si="8"/>
        <v>69001</v>
      </c>
      <c r="S40" s="148">
        <f t="shared" si="8"/>
        <v>129867</v>
      </c>
      <c r="T40" s="148">
        <f t="shared" si="8"/>
        <v>915316.50000000012</v>
      </c>
      <c r="U40" s="148">
        <f t="shared" si="8"/>
        <v>736062.20239999995</v>
      </c>
      <c r="V40" s="148">
        <f t="shared" si="8"/>
        <v>225273.7</v>
      </c>
      <c r="W40" s="148">
        <f t="shared" si="8"/>
        <v>288372.18999999994</v>
      </c>
      <c r="X40" s="148">
        <f t="shared" si="8"/>
        <v>152540.43000000002</v>
      </c>
      <c r="Y40" s="148">
        <f t="shared" si="8"/>
        <v>1416162</v>
      </c>
      <c r="Z40" s="148">
        <f t="shared" si="8"/>
        <v>407576.53</v>
      </c>
      <c r="AA40" s="148">
        <f t="shared" si="8"/>
        <v>213429</v>
      </c>
      <c r="AB40" s="148">
        <f t="shared" si="8"/>
        <v>111787.92</v>
      </c>
      <c r="AC40" s="148">
        <f t="shared" si="8"/>
        <v>266406.00999999995</v>
      </c>
      <c r="AD40" s="148">
        <f t="shared" si="8"/>
        <v>1396617.7899999998</v>
      </c>
      <c r="AE40" s="149">
        <f>SUM(AE14+AE17+AE19+AE28+AE38)</f>
        <v>13800293.872399999</v>
      </c>
      <c r="AF40" s="112"/>
      <c r="AG40" s="104">
        <v>14097746.890000001</v>
      </c>
      <c r="AH40" s="118">
        <f>AG40-AE40</f>
        <v>297453.01760000177</v>
      </c>
      <c r="AI40" s="150">
        <f>SUM(AI14:AI38)</f>
        <v>1.0000000000000002</v>
      </c>
    </row>
    <row r="41" spans="1:35" s="202" customFormat="1" ht="18.75" customHeight="1">
      <c r="A41" s="152" t="s">
        <v>46</v>
      </c>
      <c r="B41" s="152"/>
      <c r="C41" s="153"/>
      <c r="D41" s="154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6"/>
      <c r="AF41" s="155"/>
      <c r="AI41" s="155"/>
    </row>
    <row r="42" spans="1:35" s="202" customFormat="1" ht="20.100000000000001" customHeight="1">
      <c r="A42" s="152" t="s">
        <v>148</v>
      </c>
      <c r="B42" s="152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7"/>
      <c r="AH42" s="157"/>
      <c r="AI42" s="155"/>
    </row>
    <row r="43" spans="1:35" ht="15" customHeight="1">
      <c r="N43" s="30"/>
      <c r="O43" s="30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58"/>
      <c r="AF43" s="112"/>
      <c r="AG43" s="151"/>
      <c r="AH43" s="151"/>
      <c r="AI43" s="112"/>
    </row>
    <row r="44" spans="1:35" ht="15" customHeight="1">
      <c r="C44" s="33"/>
      <c r="D44" s="159"/>
      <c r="N44" s="30"/>
      <c r="O44" s="30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58"/>
      <c r="AF44" s="112"/>
      <c r="AG44" s="151"/>
      <c r="AH44" s="112"/>
      <c r="AI44" s="112"/>
    </row>
    <row r="45" spans="1:35" ht="14.1" customHeight="1">
      <c r="C45" s="104"/>
      <c r="N45" s="30"/>
      <c r="O45" s="30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60"/>
      <c r="AF45" s="112"/>
      <c r="AG45" s="151"/>
      <c r="AH45" s="112"/>
      <c r="AI45" s="112"/>
    </row>
    <row r="46" spans="1:35" ht="14.1" customHeight="1">
      <c r="AG46" s="41"/>
    </row>
    <row r="47" spans="1:35" ht="14.1" customHeight="1">
      <c r="AG47" s="41"/>
      <c r="AH47" s="161"/>
    </row>
    <row r="48" spans="1:35" ht="14.1" customHeight="1">
      <c r="AG48" s="41"/>
      <c r="AH48" s="162"/>
    </row>
    <row r="49" spans="33:34" ht="14.1" customHeight="1">
      <c r="AG49" s="41"/>
      <c r="AH49" s="163"/>
    </row>
    <row r="50" spans="33:34" ht="14.1" customHeight="1">
      <c r="AG50" s="41"/>
      <c r="AH50" s="163"/>
    </row>
    <row r="51" spans="33:34" ht="14.1" customHeight="1">
      <c r="AG51" s="41"/>
      <c r="AH51" s="164"/>
    </row>
    <row r="52" spans="33:34" ht="14.1" customHeight="1">
      <c r="AG52" s="41"/>
      <c r="AH52" s="163"/>
    </row>
    <row r="53" spans="33:34" ht="14.1" customHeight="1">
      <c r="AG53" s="41"/>
      <c r="AH53" s="163"/>
    </row>
    <row r="54" spans="33:34" ht="14.1" customHeight="1">
      <c r="AG54" s="41"/>
      <c r="AH54" s="163"/>
    </row>
    <row r="55" spans="33:34" ht="14.1" customHeight="1">
      <c r="AG55" s="41"/>
      <c r="AH55" s="163"/>
    </row>
    <row r="56" spans="33:34" ht="14.1" customHeight="1">
      <c r="AG56" s="41"/>
      <c r="AH56" s="163"/>
    </row>
    <row r="57" spans="33:34" ht="14.1" customHeight="1">
      <c r="AG57" s="41"/>
      <c r="AH57" s="163"/>
    </row>
    <row r="58" spans="33:34" ht="14.1" customHeight="1">
      <c r="AG58" s="41"/>
      <c r="AH58" s="165"/>
    </row>
    <row r="59" spans="33:34" ht="14.1" customHeight="1">
      <c r="AG59" s="41"/>
      <c r="AH59" s="165"/>
    </row>
    <row r="60" spans="33:34" ht="14.1" customHeight="1">
      <c r="AG60" s="41"/>
      <c r="AH60" s="163"/>
    </row>
    <row r="61" spans="33:34" ht="14.1" customHeight="1">
      <c r="AG61" s="41"/>
      <c r="AH61" s="163"/>
    </row>
    <row r="62" spans="33:34" ht="14.1" customHeight="1">
      <c r="AG62" s="41"/>
      <c r="AH62" s="163"/>
    </row>
    <row r="63" spans="33:34" ht="14.1" customHeight="1">
      <c r="AG63" s="41"/>
      <c r="AH63" s="163"/>
    </row>
    <row r="64" spans="33:34" ht="14.1" customHeight="1">
      <c r="AG64" s="41"/>
      <c r="AH64" s="163"/>
    </row>
    <row r="65" spans="33:34" ht="14.1" customHeight="1">
      <c r="AG65" s="41"/>
      <c r="AH65" s="163"/>
    </row>
    <row r="66" spans="33:34" ht="14.1" customHeight="1">
      <c r="AG66" s="41"/>
      <c r="AH66" s="163"/>
    </row>
    <row r="67" spans="33:34" ht="14.1" customHeight="1">
      <c r="AG67" s="41"/>
      <c r="AH67" s="163"/>
    </row>
    <row r="68" spans="33:34" ht="14.1" customHeight="1">
      <c r="AG68" s="41"/>
      <c r="AH68" s="164"/>
    </row>
    <row r="69" spans="33:34" ht="14.1" customHeight="1">
      <c r="AG69" s="41"/>
      <c r="AH69" s="163"/>
    </row>
    <row r="70" spans="33:34" ht="14.1" customHeight="1">
      <c r="AG70" s="41"/>
      <c r="AH70" s="163"/>
    </row>
    <row r="71" spans="33:34" ht="14.1" customHeight="1">
      <c r="AG71" s="41"/>
      <c r="AH71" s="163"/>
    </row>
    <row r="72" spans="33:34" ht="14.1" customHeight="1">
      <c r="AG72" s="41"/>
      <c r="AH72" s="163"/>
    </row>
    <row r="73" spans="33:34" ht="14.1" customHeight="1">
      <c r="AG73" s="41"/>
      <c r="AH73" s="163"/>
    </row>
    <row r="74" spans="33:34" ht="14.1" customHeight="1">
      <c r="AG74" s="41"/>
      <c r="AH74" s="163"/>
    </row>
    <row r="75" spans="33:34" ht="14.1" customHeight="1">
      <c r="AG75" s="41"/>
      <c r="AH75" s="163"/>
    </row>
    <row r="76" spans="33:34" ht="14.1" customHeight="1">
      <c r="AG76" s="41"/>
      <c r="AH76" s="163"/>
    </row>
    <row r="77" spans="33:34" ht="14.1" customHeight="1">
      <c r="AG77" s="41"/>
      <c r="AH77" s="47"/>
    </row>
    <row r="78" spans="33:34" ht="14.1" customHeight="1">
      <c r="AG78" s="41"/>
      <c r="AH78" s="41"/>
    </row>
    <row r="79" spans="33:34" ht="14.1" customHeight="1">
      <c r="AG79" s="41"/>
      <c r="AH79" s="41"/>
    </row>
    <row r="80" spans="33:34" ht="14.1" customHeight="1">
      <c r="AG80" s="41"/>
      <c r="AH80" s="41"/>
    </row>
    <row r="81" spans="33:34" ht="14.1" customHeight="1">
      <c r="AG81" s="41"/>
      <c r="AH81" s="41"/>
    </row>
    <row r="82" spans="33:34" ht="14.1" customHeight="1">
      <c r="AG82" s="41"/>
      <c r="AH82" s="41"/>
    </row>
    <row r="83" spans="33:34" ht="14.1" customHeight="1">
      <c r="AG83" s="41"/>
      <c r="AH83" s="41"/>
    </row>
    <row r="84" spans="33:34" ht="14.1" customHeight="1">
      <c r="AG84" s="41"/>
      <c r="AH84" s="41"/>
    </row>
    <row r="85" spans="33:34" ht="14.1" customHeight="1">
      <c r="AG85" s="41"/>
      <c r="AH85" s="41"/>
    </row>
    <row r="86" spans="33:34" ht="14.1" customHeight="1">
      <c r="AG86" s="41"/>
      <c r="AH86" s="41"/>
    </row>
    <row r="87" spans="33:34" ht="14.1" customHeight="1">
      <c r="AG87" s="41"/>
      <c r="AH87" s="41"/>
    </row>
    <row r="88" spans="33:34" ht="14.1" customHeight="1">
      <c r="AG88" s="41"/>
      <c r="AH88" s="41"/>
    </row>
    <row r="89" spans="33:34" ht="14.1" customHeight="1">
      <c r="AG89" s="41"/>
      <c r="AH89" s="41"/>
    </row>
    <row r="90" spans="33:34" ht="14.1" customHeight="1">
      <c r="AG90" s="41"/>
      <c r="AH90" s="41"/>
    </row>
    <row r="91" spans="33:34" ht="14.1" customHeight="1">
      <c r="AG91" s="41"/>
      <c r="AH91" s="41"/>
    </row>
    <row r="92" spans="33:34" ht="14.1" customHeight="1">
      <c r="AG92" s="41"/>
      <c r="AH92" s="41"/>
    </row>
    <row r="93" spans="33:34" ht="14.1" customHeight="1">
      <c r="AG93" s="41"/>
      <c r="AH93" s="41"/>
    </row>
    <row r="94" spans="33:34" ht="14.1" customHeight="1">
      <c r="AG94" s="41"/>
      <c r="AH94" s="41"/>
    </row>
    <row r="95" spans="33:34" ht="14.1" customHeight="1">
      <c r="AG95" s="41"/>
      <c r="AH95" s="41"/>
    </row>
    <row r="96" spans="33:34" ht="14.1" customHeight="1">
      <c r="AG96" s="41"/>
      <c r="AH96" s="41"/>
    </row>
    <row r="97" spans="33:34" ht="14.1" customHeight="1">
      <c r="AG97" s="41"/>
      <c r="AH97" s="41"/>
    </row>
    <row r="98" spans="33:34" ht="14.1" customHeight="1">
      <c r="AG98" s="41"/>
      <c r="AH98" s="41"/>
    </row>
    <row r="99" spans="33:34" ht="14.1" customHeight="1">
      <c r="AG99" s="41"/>
      <c r="AH99" s="41"/>
    </row>
    <row r="100" spans="33:34" ht="14.1" customHeight="1">
      <c r="AG100" s="41"/>
      <c r="AH100" s="41"/>
    </row>
    <row r="101" spans="33:34" ht="14.1" customHeight="1">
      <c r="AG101" s="41"/>
      <c r="AH101" s="41"/>
    </row>
  </sheetData>
  <printOptions horizontalCentered="1"/>
  <pageMargins left="0" right="0" top="1" bottom="0.25" header="0" footer="0.15"/>
  <pageSetup paperSize="5" scale="32" orientation="landscape"/>
  <headerFooter alignWithMargins="0">
    <oddFooter xml:space="preserve">&amp;C     </oddFooter>
  </headerFooter>
  <rowBreaks count="1" manualBreakCount="1">
    <brk id="42" max="31" man="1"/>
  </rowBreaks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C6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111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105390</v>
      </c>
      <c r="D10" s="227">
        <v>0</v>
      </c>
      <c r="E10" s="227">
        <v>0</v>
      </c>
      <c r="F10" s="227">
        <v>0</v>
      </c>
      <c r="G10" s="228">
        <f>SUM(C10:F10)</f>
        <v>105390</v>
      </c>
      <c r="H10" s="224"/>
    </row>
    <row r="11" spans="1:10" ht="23.1" customHeight="1">
      <c r="A11" s="225">
        <v>2</v>
      </c>
      <c r="B11" s="226" t="s">
        <v>13</v>
      </c>
      <c r="C11" s="229">
        <v>417239</v>
      </c>
      <c r="D11" s="229">
        <v>144381</v>
      </c>
      <c r="E11" s="229">
        <v>0</v>
      </c>
      <c r="F11" s="229">
        <v>0</v>
      </c>
      <c r="G11" s="228">
        <f>SUM(C11:F11)</f>
        <v>561620</v>
      </c>
      <c r="H11" s="224"/>
    </row>
    <row r="12" spans="1:10" ht="23.1" customHeight="1">
      <c r="A12" s="225">
        <v>3</v>
      </c>
      <c r="B12" s="226" t="s">
        <v>14</v>
      </c>
      <c r="C12" s="229">
        <v>550142</v>
      </c>
      <c r="D12" s="229">
        <v>45334</v>
      </c>
      <c r="E12" s="229">
        <v>0</v>
      </c>
      <c r="F12" s="229">
        <v>0</v>
      </c>
      <c r="G12" s="228">
        <f>SUM(C12:F12)</f>
        <v>595476</v>
      </c>
      <c r="H12" s="224"/>
    </row>
    <row r="13" spans="1:10" ht="23.1" customHeight="1">
      <c r="A13" s="230">
        <v>4</v>
      </c>
      <c r="B13" s="226" t="s">
        <v>15</v>
      </c>
      <c r="C13" s="229">
        <v>1486</v>
      </c>
      <c r="D13" s="229" t="s">
        <v>50</v>
      </c>
      <c r="E13" s="229">
        <v>0</v>
      </c>
      <c r="F13" s="229">
        <v>0</v>
      </c>
      <c r="G13" s="228">
        <f>SUM(C13:F13)</f>
        <v>1486</v>
      </c>
      <c r="H13" s="224"/>
    </row>
    <row r="14" spans="1:10" ht="23.1" customHeight="1">
      <c r="A14" s="231"/>
      <c r="B14" s="232" t="s">
        <v>16</v>
      </c>
      <c r="C14" s="233">
        <f>SUM(C10:C13)</f>
        <v>1074257</v>
      </c>
      <c r="D14" s="233">
        <f>SUM(D10:D13)</f>
        <v>189715</v>
      </c>
      <c r="E14" s="233">
        <f>SUM(E10:E13)</f>
        <v>0</v>
      </c>
      <c r="F14" s="233">
        <f>SUM(F10:F13)</f>
        <v>0</v>
      </c>
      <c r="G14" s="234">
        <f>SUM(C14:F14)</f>
        <v>1263972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290882</v>
      </c>
      <c r="D18" s="229">
        <v>29406</v>
      </c>
      <c r="E18" s="229">
        <v>0</v>
      </c>
      <c r="F18" s="229">
        <v>0</v>
      </c>
      <c r="G18" s="228">
        <f>SUM(C18:F18)</f>
        <v>320288</v>
      </c>
      <c r="H18" s="224"/>
    </row>
    <row r="19" spans="1:10" ht="24" customHeight="1">
      <c r="A19" s="240"/>
      <c r="B19" s="241" t="s">
        <v>23</v>
      </c>
      <c r="C19" s="233">
        <f>SUM(C18)</f>
        <v>290882</v>
      </c>
      <c r="D19" s="233">
        <f>SUM(D18)</f>
        <v>29406</v>
      </c>
      <c r="E19" s="233">
        <f>SUM(E18)</f>
        <v>0</v>
      </c>
      <c r="F19" s="233">
        <f>SUM(F18)</f>
        <v>0</v>
      </c>
      <c r="G19" s="234">
        <f>SUM(C19:F19)</f>
        <v>320288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14540</v>
      </c>
      <c r="D21" s="229">
        <v>3600</v>
      </c>
      <c r="E21" s="229">
        <v>0</v>
      </c>
      <c r="F21" s="229">
        <v>0</v>
      </c>
      <c r="G21" s="228">
        <f>SUM(C21:F21)</f>
        <v>18140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10714</v>
      </c>
      <c r="D23" s="229">
        <v>0</v>
      </c>
      <c r="E23" s="229">
        <v>0</v>
      </c>
      <c r="F23" s="229">
        <v>0</v>
      </c>
      <c r="G23" s="228">
        <f t="shared" ref="G23:G28" si="0">SUM(C23:F23)</f>
        <v>10714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/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21265</v>
      </c>
      <c r="D26" s="229">
        <v>0</v>
      </c>
      <c r="E26" s="229">
        <v>0</v>
      </c>
      <c r="F26" s="229">
        <v>0</v>
      </c>
      <c r="G26" s="228">
        <f t="shared" si="0"/>
        <v>21265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46519</v>
      </c>
      <c r="D28" s="234">
        <f>SUM(D21:D27)</f>
        <v>3600</v>
      </c>
      <c r="E28" s="234">
        <f>SUM(E21:E27)</f>
        <v>0</v>
      </c>
      <c r="F28" s="234">
        <f>SUM(F21:F27)</f>
        <v>0</v>
      </c>
      <c r="G28" s="234">
        <f t="shared" si="0"/>
        <v>50119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/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265</v>
      </c>
      <c r="D31" s="229">
        <v>0</v>
      </c>
      <c r="E31" s="229">
        <v>0</v>
      </c>
      <c r="F31" s="229">
        <v>0</v>
      </c>
      <c r="G31" s="228">
        <f t="shared" si="1"/>
        <v>265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672</v>
      </c>
      <c r="D33" s="229">
        <v>0</v>
      </c>
      <c r="E33" s="229">
        <v>0</v>
      </c>
      <c r="F33" s="229">
        <v>0</v>
      </c>
      <c r="G33" s="228">
        <f t="shared" si="1"/>
        <v>672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3367</v>
      </c>
      <c r="D35" s="229">
        <v>966</v>
      </c>
      <c r="E35" s="229">
        <v>0</v>
      </c>
      <c r="F35" s="229">
        <v>0</v>
      </c>
      <c r="G35" s="228">
        <f t="shared" si="1"/>
        <v>4333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200</v>
      </c>
      <c r="D37" s="229">
        <v>0</v>
      </c>
      <c r="E37" s="229">
        <v>0</v>
      </c>
      <c r="F37" s="229">
        <v>0</v>
      </c>
      <c r="G37" s="228">
        <f>SUM(C37:F37)</f>
        <v>200</v>
      </c>
      <c r="H37" s="249"/>
    </row>
    <row r="38" spans="1:10" ht="24" customHeight="1">
      <c r="A38" s="251"/>
      <c r="B38" s="241" t="s">
        <v>44</v>
      </c>
      <c r="C38" s="234">
        <f>SUM(C30:C37)</f>
        <v>4504</v>
      </c>
      <c r="D38" s="234">
        <f>SUM(D30:D37)</f>
        <v>966</v>
      </c>
      <c r="E38" s="234">
        <f>SUM(E30:E37)</f>
        <v>0</v>
      </c>
      <c r="F38" s="234">
        <f>SUM(F30:F37)</f>
        <v>0</v>
      </c>
      <c r="G38" s="234">
        <f>SUM(C38:F38)</f>
        <v>5470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1416162</v>
      </c>
      <c r="D40" s="257">
        <f>SUM(D14+D17+D19+D28+D38)</f>
        <v>223687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1639849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1416162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/>
  </sheetData>
  <conditionalFormatting sqref="G48">
    <cfRule type="cellIs" dxfId="5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75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0</v>
      </c>
      <c r="D10" s="227">
        <v>0</v>
      </c>
      <c r="E10" s="227">
        <v>0</v>
      </c>
      <c r="F10" s="227">
        <v>112257.97</v>
      </c>
      <c r="G10" s="228">
        <f>SUM(C10:F10)</f>
        <v>112257.97</v>
      </c>
      <c r="H10" s="224"/>
    </row>
    <row r="11" spans="1:10" ht="23.1" customHeight="1">
      <c r="A11" s="225">
        <v>2</v>
      </c>
      <c r="B11" s="226" t="s">
        <v>13</v>
      </c>
      <c r="C11" s="229">
        <v>189835.18</v>
      </c>
      <c r="D11" s="229">
        <v>0</v>
      </c>
      <c r="E11" s="229">
        <v>0</v>
      </c>
      <c r="F11" s="229">
        <v>0</v>
      </c>
      <c r="G11" s="228">
        <f>SUM(C11:F11)</f>
        <v>189835.18</v>
      </c>
      <c r="H11" s="224"/>
    </row>
    <row r="12" spans="1:10" ht="23.1" customHeight="1">
      <c r="A12" s="225">
        <v>3</v>
      </c>
      <c r="B12" s="226" t="s">
        <v>14</v>
      </c>
      <c r="C12" s="229">
        <v>114780.84</v>
      </c>
      <c r="D12" s="229">
        <v>0</v>
      </c>
      <c r="E12" s="229">
        <v>0</v>
      </c>
      <c r="F12" s="229">
        <v>17971.009999999998</v>
      </c>
      <c r="G12" s="228">
        <f>SUM(C12:F12)</f>
        <v>132751.85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304616.02</v>
      </c>
      <c r="D14" s="233">
        <f>SUM(D10:D13)</f>
        <v>0</v>
      </c>
      <c r="E14" s="233">
        <f>SUM(E10:E13)</f>
        <v>0</v>
      </c>
      <c r="F14" s="233">
        <f>SUM(F10:F13)</f>
        <v>130228.98</v>
      </c>
      <c r="G14" s="234">
        <f>SUM(C14:F14)</f>
        <v>434845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35952.910000000003</v>
      </c>
      <c r="D18" s="229">
        <v>0</v>
      </c>
      <c r="E18" s="229">
        <v>0</v>
      </c>
      <c r="F18" s="229">
        <v>0</v>
      </c>
      <c r="G18" s="228">
        <f>SUM(C18:F18)</f>
        <v>35952.910000000003</v>
      </c>
      <c r="H18" s="224"/>
    </row>
    <row r="19" spans="1:10" ht="24" customHeight="1">
      <c r="A19" s="240"/>
      <c r="B19" s="241" t="s">
        <v>23</v>
      </c>
      <c r="C19" s="233">
        <f>SUM(C18)</f>
        <v>35952.910000000003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35952.910000000003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14088.26</v>
      </c>
      <c r="D22" s="229">
        <v>0</v>
      </c>
      <c r="E22" s="229">
        <v>0</v>
      </c>
      <c r="F22" s="229">
        <v>0</v>
      </c>
      <c r="G22" s="228">
        <f>SUM(C22:F22)</f>
        <v>14088.26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14907.56</v>
      </c>
      <c r="D25" s="229">
        <v>0</v>
      </c>
      <c r="E25" s="229">
        <v>0</v>
      </c>
      <c r="F25" s="229">
        <v>0</v>
      </c>
      <c r="G25" s="228">
        <f t="shared" si="0"/>
        <v>14907.56</v>
      </c>
      <c r="H25" s="224"/>
    </row>
    <row r="26" spans="1:10" ht="24" customHeight="1">
      <c r="A26" s="225">
        <v>6</v>
      </c>
      <c r="B26" s="226" t="s">
        <v>31</v>
      </c>
      <c r="C26" s="229">
        <v>27309.599999999999</v>
      </c>
      <c r="D26" s="229">
        <v>0</v>
      </c>
      <c r="E26" s="229">
        <v>0</v>
      </c>
      <c r="F26" s="229">
        <v>0</v>
      </c>
      <c r="G26" s="228">
        <f t="shared" si="0"/>
        <v>27309.599999999999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4200</v>
      </c>
      <c r="G27" s="228">
        <f t="shared" si="0"/>
        <v>4200</v>
      </c>
      <c r="H27" s="224"/>
    </row>
    <row r="28" spans="1:10" ht="24" customHeight="1">
      <c r="A28" s="243"/>
      <c r="B28" s="241" t="s">
        <v>33</v>
      </c>
      <c r="C28" s="234">
        <f>SUM(C21:C27)</f>
        <v>56305.42</v>
      </c>
      <c r="D28" s="234">
        <f>SUM(D21:D27)</f>
        <v>0</v>
      </c>
      <c r="E28" s="234">
        <f>SUM(E21:E27)</f>
        <v>0</v>
      </c>
      <c r="F28" s="234">
        <f>SUM(F21:F27)</f>
        <v>4200</v>
      </c>
      <c r="G28" s="234">
        <f t="shared" si="0"/>
        <v>60505.42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665</v>
      </c>
      <c r="D31" s="229">
        <v>0</v>
      </c>
      <c r="E31" s="229">
        <v>0</v>
      </c>
      <c r="F31" s="229">
        <v>0</v>
      </c>
      <c r="G31" s="228">
        <f t="shared" si="1"/>
        <v>665</v>
      </c>
      <c r="H31" s="224"/>
    </row>
    <row r="32" spans="1:10" ht="24" customHeight="1">
      <c r="A32" s="225">
        <v>3</v>
      </c>
      <c r="B32" s="247" t="s">
        <v>38</v>
      </c>
      <c r="C32" s="229">
        <v>1163.3900000000001</v>
      </c>
      <c r="D32" s="229">
        <v>0</v>
      </c>
      <c r="E32" s="229">
        <v>0</v>
      </c>
      <c r="F32" s="229">
        <v>0</v>
      </c>
      <c r="G32" s="228">
        <f t="shared" si="1"/>
        <v>1163.3900000000001</v>
      </c>
      <c r="H32" s="224"/>
    </row>
    <row r="33" spans="1:10" ht="24" customHeight="1">
      <c r="A33" s="225">
        <v>4</v>
      </c>
      <c r="B33" s="247" t="s">
        <v>39</v>
      </c>
      <c r="C33" s="229">
        <v>2576.38</v>
      </c>
      <c r="D33" s="229">
        <v>0</v>
      </c>
      <c r="E33" s="229">
        <v>0</v>
      </c>
      <c r="F33" s="229">
        <v>0</v>
      </c>
      <c r="G33" s="228">
        <f t="shared" si="1"/>
        <v>2576.38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0</v>
      </c>
      <c r="D35" s="229">
        <v>0</v>
      </c>
      <c r="E35" s="229">
        <v>0</v>
      </c>
      <c r="F35" s="229">
        <v>0</v>
      </c>
      <c r="G35" s="228">
        <f t="shared" si="1"/>
        <v>0</v>
      </c>
      <c r="H35" s="249"/>
    </row>
    <row r="36" spans="1:10" ht="24" customHeight="1">
      <c r="A36" s="225">
        <v>7</v>
      </c>
      <c r="B36" s="250" t="s">
        <v>42</v>
      </c>
      <c r="C36" s="229">
        <v>6118.42</v>
      </c>
      <c r="D36" s="229">
        <v>0</v>
      </c>
      <c r="E36" s="229">
        <v>0</v>
      </c>
      <c r="F36" s="229">
        <v>0</v>
      </c>
      <c r="G36" s="228">
        <f t="shared" si="1"/>
        <v>6118.42</v>
      </c>
      <c r="H36" s="249"/>
    </row>
    <row r="37" spans="1:10" ht="26.1" customHeight="1">
      <c r="A37" s="225">
        <v>8</v>
      </c>
      <c r="B37" s="250" t="s">
        <v>43</v>
      </c>
      <c r="C37" s="229">
        <v>178.99</v>
      </c>
      <c r="D37" s="229">
        <v>0</v>
      </c>
      <c r="E37" s="229">
        <v>0</v>
      </c>
      <c r="F37" s="229">
        <v>0</v>
      </c>
      <c r="G37" s="228">
        <f>SUM(C37:F37)</f>
        <v>178.99</v>
      </c>
      <c r="H37" s="249"/>
    </row>
    <row r="38" spans="1:10" ht="24" customHeight="1">
      <c r="A38" s="251"/>
      <c r="B38" s="241" t="s">
        <v>44</v>
      </c>
      <c r="C38" s="234">
        <f>SUM(C30:C37)</f>
        <v>10702.18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10702.18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407576.53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134428.97999999998</v>
      </c>
      <c r="G40" s="258">
        <f>SUM(G14+G17+G19+G28+G38)</f>
        <v>542005.51000000013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407576.53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4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topLeftCell="A39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76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68927</v>
      </c>
      <c r="D10" s="227">
        <v>0</v>
      </c>
      <c r="E10" s="227">
        <v>0</v>
      </c>
      <c r="F10" s="227">
        <v>0</v>
      </c>
      <c r="G10" s="228">
        <f>SUM(C10:F10)</f>
        <v>68927</v>
      </c>
      <c r="H10" s="224"/>
    </row>
    <row r="11" spans="1:10" ht="23.1" customHeight="1">
      <c r="A11" s="225">
        <v>2</v>
      </c>
      <c r="B11" s="226" t="s">
        <v>13</v>
      </c>
      <c r="C11" s="229">
        <f>77314-1650</f>
        <v>75664</v>
      </c>
      <c r="D11" s="229">
        <v>79974</v>
      </c>
      <c r="E11" s="229">
        <v>0</v>
      </c>
      <c r="F11" s="229">
        <v>0</v>
      </c>
      <c r="G11" s="228">
        <f>SUM(C11:F11)</f>
        <v>155638</v>
      </c>
      <c r="H11" s="224"/>
    </row>
    <row r="12" spans="1:10" ht="23.1" customHeight="1">
      <c r="A12" s="225">
        <v>3</v>
      </c>
      <c r="B12" s="226" t="s">
        <v>14</v>
      </c>
      <c r="C12" s="229">
        <v>22815</v>
      </c>
      <c r="D12" s="229">
        <v>0</v>
      </c>
      <c r="E12" s="229">
        <v>0</v>
      </c>
      <c r="F12" s="229">
        <v>0</v>
      </c>
      <c r="G12" s="228">
        <f>SUM(C12:F12)</f>
        <v>22815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167406</v>
      </c>
      <c r="D14" s="233">
        <f>SUM(D10:D13)</f>
        <v>79974</v>
      </c>
      <c r="E14" s="233">
        <f>SUM(E10:E13)</f>
        <v>0</v>
      </c>
      <c r="F14" s="233">
        <f>SUM(F10:F13)</f>
        <v>0</v>
      </c>
      <c r="G14" s="234">
        <f>SUM(C14:F14)</f>
        <v>247380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39930</v>
      </c>
      <c r="D18" s="229">
        <v>98751</v>
      </c>
      <c r="E18" s="229">
        <v>0</v>
      </c>
      <c r="F18" s="229">
        <v>0</v>
      </c>
      <c r="G18" s="228">
        <f>SUM(C18:F18)</f>
        <v>138681</v>
      </c>
      <c r="H18" s="224"/>
    </row>
    <row r="19" spans="1:10" ht="24" customHeight="1">
      <c r="A19" s="240"/>
      <c r="B19" s="241" t="s">
        <v>23</v>
      </c>
      <c r="C19" s="233">
        <f>SUM(C18)</f>
        <v>39930</v>
      </c>
      <c r="D19" s="233">
        <f>SUM(D18)</f>
        <v>98751</v>
      </c>
      <c r="E19" s="233">
        <f>SUM(E18)</f>
        <v>0</v>
      </c>
      <c r="F19" s="233">
        <f>SUM(F18)</f>
        <v>0</v>
      </c>
      <c r="G19" s="234">
        <f>SUM(C19:F19)</f>
        <v>138681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496</v>
      </c>
      <c r="D26" s="229">
        <v>0</v>
      </c>
      <c r="E26" s="229">
        <v>0</v>
      </c>
      <c r="F26" s="229">
        <v>0</v>
      </c>
      <c r="G26" s="228">
        <f t="shared" si="0"/>
        <v>496</v>
      </c>
      <c r="H26" s="224"/>
    </row>
    <row r="27" spans="1:10" ht="24" customHeight="1">
      <c r="A27" s="225">
        <v>7</v>
      </c>
      <c r="B27" s="226" t="s">
        <v>32</v>
      </c>
      <c r="C27" s="229">
        <v>1502</v>
      </c>
      <c r="D27" s="229">
        <v>0</v>
      </c>
      <c r="E27" s="229">
        <v>0</v>
      </c>
      <c r="F27" s="229">
        <v>0</v>
      </c>
      <c r="G27" s="228">
        <f t="shared" si="0"/>
        <v>1502</v>
      </c>
      <c r="H27" s="224"/>
    </row>
    <row r="28" spans="1:10" ht="24" customHeight="1">
      <c r="A28" s="243"/>
      <c r="B28" s="241" t="s">
        <v>33</v>
      </c>
      <c r="C28" s="234">
        <f>SUM(C21:C27)</f>
        <v>1998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1998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270</v>
      </c>
      <c r="D31" s="229">
        <v>0</v>
      </c>
      <c r="E31" s="229">
        <v>0</v>
      </c>
      <c r="F31" s="229">
        <v>0</v>
      </c>
      <c r="G31" s="228">
        <f t="shared" si="1"/>
        <v>270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3095</v>
      </c>
      <c r="D33" s="229">
        <v>0</v>
      </c>
      <c r="E33" s="229">
        <v>0</v>
      </c>
      <c r="F33" s="229">
        <v>0</v>
      </c>
      <c r="G33" s="228">
        <f t="shared" si="1"/>
        <v>3095</v>
      </c>
      <c r="H33" s="224"/>
    </row>
    <row r="34" spans="1:10" ht="24" customHeight="1">
      <c r="A34" s="225">
        <v>5</v>
      </c>
      <c r="B34" s="248" t="s">
        <v>40</v>
      </c>
      <c r="C34" s="229">
        <v>36</v>
      </c>
      <c r="D34" s="229">
        <v>0</v>
      </c>
      <c r="E34" s="229">
        <v>0</v>
      </c>
      <c r="F34" s="229">
        <v>0</v>
      </c>
      <c r="G34" s="228">
        <f t="shared" si="1"/>
        <v>36</v>
      </c>
      <c r="H34" s="249"/>
    </row>
    <row r="35" spans="1:10" ht="24" customHeight="1">
      <c r="A35" s="225">
        <v>6</v>
      </c>
      <c r="B35" s="250" t="s">
        <v>41</v>
      </c>
      <c r="C35" s="229">
        <v>30</v>
      </c>
      <c r="D35" s="229">
        <v>0</v>
      </c>
      <c r="E35" s="229">
        <v>0</v>
      </c>
      <c r="F35" s="229">
        <v>0</v>
      </c>
      <c r="G35" s="228">
        <f t="shared" si="1"/>
        <v>30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664</v>
      </c>
      <c r="D37" s="229">
        <v>0</v>
      </c>
      <c r="E37" s="229">
        <v>0</v>
      </c>
      <c r="F37" s="229">
        <v>0</v>
      </c>
      <c r="G37" s="228">
        <f>SUM(C37:F37)</f>
        <v>664</v>
      </c>
      <c r="H37" s="249"/>
    </row>
    <row r="38" spans="1:10" ht="24" customHeight="1">
      <c r="A38" s="251"/>
      <c r="B38" s="241" t="s">
        <v>44</v>
      </c>
      <c r="C38" s="234">
        <f>SUM(C30:C37)</f>
        <v>4095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4095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213429</v>
      </c>
      <c r="D40" s="257">
        <f>SUM(D14+D17+D19+D28+D38)</f>
        <v>178725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392154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213429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3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77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98822.92</v>
      </c>
      <c r="D10" s="227">
        <v>0</v>
      </c>
      <c r="E10" s="227">
        <v>0</v>
      </c>
      <c r="F10" s="227">
        <v>0</v>
      </c>
      <c r="G10" s="228">
        <f>SUM(C10:F10)</f>
        <v>98822.92</v>
      </c>
      <c r="H10" s="224"/>
    </row>
    <row r="11" spans="1:10" ht="23.1" customHeight="1">
      <c r="A11" s="225">
        <v>2</v>
      </c>
      <c r="B11" s="226" t="s">
        <v>13</v>
      </c>
      <c r="C11" s="229">
        <v>0</v>
      </c>
      <c r="D11" s="229">
        <v>0</v>
      </c>
      <c r="E11" s="229">
        <v>0</v>
      </c>
      <c r="F11" s="229">
        <v>0</v>
      </c>
      <c r="G11" s="228">
        <f>SUM(C11:F11)</f>
        <v>0</v>
      </c>
      <c r="H11" s="224"/>
    </row>
    <row r="12" spans="1:10" ht="23.1" customHeight="1">
      <c r="A12" s="225">
        <v>3</v>
      </c>
      <c r="B12" s="226" t="s">
        <v>14</v>
      </c>
      <c r="C12" s="229">
        <f>10955.54+679.24+158.86</f>
        <v>11793.640000000001</v>
      </c>
      <c r="D12" s="229">
        <v>0</v>
      </c>
      <c r="E12" s="229">
        <v>0</v>
      </c>
      <c r="F12" s="229">
        <v>0</v>
      </c>
      <c r="G12" s="228">
        <f>SUM(C12:F12)</f>
        <v>11793.640000000001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110616.56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110616.56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0</v>
      </c>
      <c r="D18" s="229">
        <v>0</v>
      </c>
      <c r="E18" s="229">
        <v>0</v>
      </c>
      <c r="F18" s="229">
        <v>0</v>
      </c>
      <c r="G18" s="228">
        <f>SUM(C18:F18)</f>
        <v>0</v>
      </c>
      <c r="H18" s="224"/>
    </row>
    <row r="19" spans="1:10" ht="24" customHeight="1">
      <c r="A19" s="240"/>
      <c r="B19" s="241" t="s">
        <v>23</v>
      </c>
      <c r="C19" s="233">
        <f>SUM(C18)</f>
        <v>0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0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f>1195-33.29</f>
        <v>1161.71</v>
      </c>
      <c r="D25" s="229">
        <v>0</v>
      </c>
      <c r="E25" s="229">
        <v>0</v>
      </c>
      <c r="F25" s="229">
        <v>0</v>
      </c>
      <c r="G25" s="228">
        <f t="shared" si="0"/>
        <v>1161.71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1161.71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1161.71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0</v>
      </c>
      <c r="D33" s="229">
        <v>0</v>
      </c>
      <c r="E33" s="229">
        <v>0</v>
      </c>
      <c r="F33" s="229">
        <v>0</v>
      </c>
      <c r="G33" s="228">
        <f t="shared" si="1"/>
        <v>0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0</v>
      </c>
      <c r="D35" s="229">
        <v>0</v>
      </c>
      <c r="E35" s="229">
        <v>0</v>
      </c>
      <c r="F35" s="229">
        <v>0</v>
      </c>
      <c r="G35" s="228">
        <f t="shared" si="1"/>
        <v>0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9.65</v>
      </c>
      <c r="D37" s="229">
        <v>0</v>
      </c>
      <c r="E37" s="229">
        <v>0</v>
      </c>
      <c r="F37" s="229">
        <v>0</v>
      </c>
      <c r="G37" s="228">
        <f>SUM(C37:F37)</f>
        <v>9.65</v>
      </c>
      <c r="H37" s="249"/>
    </row>
    <row r="38" spans="1:10" ht="24" customHeight="1">
      <c r="A38" s="251"/>
      <c r="B38" s="241" t="s">
        <v>44</v>
      </c>
      <c r="C38" s="234">
        <f>SUM(C30:C37)</f>
        <v>9.65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9.65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111787.92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111787.92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111787.92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2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21875" style="6" customWidth="1"/>
    <col min="5" max="5" width="20.77734375" style="6" customWidth="1"/>
    <col min="6" max="6" width="19.2187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/>
      <c r="D1" s="351" t="s">
        <v>0</v>
      </c>
      <c r="E1" s="351"/>
      <c r="F1" s="351"/>
      <c r="G1" s="351"/>
      <c r="H1" s="214"/>
    </row>
    <row r="2" spans="1:10" ht="24" customHeight="1">
      <c r="C2" s="351"/>
      <c r="D2" s="351" t="s">
        <v>154</v>
      </c>
      <c r="E2" s="351"/>
      <c r="F2" s="351"/>
      <c r="G2" s="351"/>
      <c r="H2" s="214"/>
    </row>
    <row r="3" spans="1:10" ht="24" customHeight="1">
      <c r="C3" s="350"/>
      <c r="D3" s="350" t="s">
        <v>168</v>
      </c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57"/>
      <c r="D5" s="352" t="s">
        <v>78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37408.959999999999</v>
      </c>
      <c r="D10" s="227">
        <v>54155.78</v>
      </c>
      <c r="E10" s="227">
        <v>0</v>
      </c>
      <c r="F10" s="227">
        <v>0</v>
      </c>
      <c r="G10" s="228">
        <f>SUM(C10:F10)</f>
        <v>91564.739999999991</v>
      </c>
      <c r="H10" s="224"/>
    </row>
    <row r="11" spans="1:10" ht="23.1" customHeight="1">
      <c r="A11" s="225">
        <v>2</v>
      </c>
      <c r="B11" s="226" t="s">
        <v>13</v>
      </c>
      <c r="C11" s="229">
        <v>135074.5</v>
      </c>
      <c r="D11" s="229">
        <v>272231.61</v>
      </c>
      <c r="E11" s="229">
        <v>0</v>
      </c>
      <c r="F11" s="229">
        <v>0</v>
      </c>
      <c r="G11" s="228">
        <f>SUM(C11:F11)</f>
        <v>407306.11</v>
      </c>
      <c r="H11" s="224"/>
    </row>
    <row r="12" spans="1:10" ht="23.1" customHeight="1">
      <c r="A12" s="225">
        <v>3</v>
      </c>
      <c r="B12" s="226" t="s">
        <v>14</v>
      </c>
      <c r="C12" s="229">
        <v>35314.239999999998</v>
      </c>
      <c r="D12" s="229">
        <v>114064.01</v>
      </c>
      <c r="E12" s="229">
        <v>0</v>
      </c>
      <c r="F12" s="229">
        <v>0</v>
      </c>
      <c r="G12" s="228">
        <f>SUM(C12:F12)</f>
        <v>149378.25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207797.69999999998</v>
      </c>
      <c r="D14" s="233">
        <f>SUM(D10:D13)</f>
        <v>440451.4</v>
      </c>
      <c r="E14" s="233">
        <f>SUM(E10:E13)</f>
        <v>0</v>
      </c>
      <c r="F14" s="233">
        <f>SUM(F10:F13)</f>
        <v>0</v>
      </c>
      <c r="G14" s="234">
        <f>SUM(C14:F14)</f>
        <v>648249.1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169</v>
      </c>
      <c r="C18" s="229">
        <v>47404</v>
      </c>
      <c r="D18" s="229">
        <v>5000</v>
      </c>
      <c r="E18" s="229">
        <v>0</v>
      </c>
      <c r="F18" s="229">
        <v>0</v>
      </c>
      <c r="G18" s="228">
        <f>SUM(C18:F18)</f>
        <v>52404</v>
      </c>
      <c r="H18" s="224"/>
    </row>
    <row r="19" spans="1:10" ht="24" customHeight="1">
      <c r="A19" s="240"/>
      <c r="B19" s="241" t="s">
        <v>23</v>
      </c>
      <c r="C19" s="233">
        <f>SUM(C18)</f>
        <v>47404</v>
      </c>
      <c r="D19" s="233">
        <f>SUM(D18)</f>
        <v>5000</v>
      </c>
      <c r="E19" s="233">
        <f>SUM(E18)</f>
        <v>0</v>
      </c>
      <c r="F19" s="233">
        <f>SUM(F18)</f>
        <v>0</v>
      </c>
      <c r="G19" s="234">
        <f>SUM(C19:F19)</f>
        <v>52404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170</v>
      </c>
      <c r="C26" s="229">
        <v>0</v>
      </c>
      <c r="D26" s="229">
        <v>1725</v>
      </c>
      <c r="E26" s="229">
        <v>0</v>
      </c>
      <c r="F26" s="229">
        <v>0</v>
      </c>
      <c r="G26" s="228">
        <f t="shared" si="0"/>
        <v>1725</v>
      </c>
      <c r="H26" s="224"/>
    </row>
    <row r="27" spans="1:10" ht="24" customHeight="1">
      <c r="A27" s="225">
        <v>7</v>
      </c>
      <c r="B27" s="226" t="s">
        <v>32</v>
      </c>
      <c r="C27" s="229">
        <v>1557.02</v>
      </c>
      <c r="D27" s="229">
        <v>0</v>
      </c>
      <c r="E27" s="229">
        <v>0</v>
      </c>
      <c r="F27" s="229">
        <v>0</v>
      </c>
      <c r="G27" s="228">
        <f t="shared" si="0"/>
        <v>1557.02</v>
      </c>
      <c r="H27" s="224"/>
    </row>
    <row r="28" spans="1:10" ht="24" customHeight="1">
      <c r="A28" s="243"/>
      <c r="B28" s="241" t="s">
        <v>33</v>
      </c>
      <c r="C28" s="234">
        <f>SUM(C21:C27)</f>
        <v>1557.02</v>
      </c>
      <c r="D28" s="234">
        <f>SUM(D21:D27)</f>
        <v>1725</v>
      </c>
      <c r="E28" s="234">
        <f>SUM(E21:E27)</f>
        <v>0</v>
      </c>
      <c r="F28" s="234">
        <f>SUM(F21:F27)</f>
        <v>0</v>
      </c>
      <c r="G28" s="234">
        <f t="shared" si="0"/>
        <v>3282.02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100</v>
      </c>
      <c r="E31" s="229">
        <v>0</v>
      </c>
      <c r="F31" s="229">
        <v>0</v>
      </c>
      <c r="G31" s="228">
        <f t="shared" si="1"/>
        <v>100</v>
      </c>
      <c r="H31" s="224"/>
    </row>
    <row r="32" spans="1:10" ht="24" customHeight="1">
      <c r="A32" s="225">
        <v>3</v>
      </c>
      <c r="B32" s="247" t="s">
        <v>38</v>
      </c>
      <c r="C32" s="229">
        <v>17.010000000000002</v>
      </c>
      <c r="D32" s="229">
        <v>0</v>
      </c>
      <c r="E32" s="229">
        <v>0</v>
      </c>
      <c r="F32" s="229">
        <v>0</v>
      </c>
      <c r="G32" s="228">
        <f t="shared" si="1"/>
        <v>17.010000000000002</v>
      </c>
      <c r="H32" s="224"/>
    </row>
    <row r="33" spans="1:10" ht="24" customHeight="1">
      <c r="A33" s="225">
        <v>4</v>
      </c>
      <c r="B33" s="247" t="s">
        <v>39</v>
      </c>
      <c r="C33" s="229">
        <v>6513.67</v>
      </c>
      <c r="D33" s="229">
        <v>266088.2</v>
      </c>
      <c r="E33" s="229">
        <v>0</v>
      </c>
      <c r="F33" s="229">
        <v>0</v>
      </c>
      <c r="G33" s="228">
        <f t="shared" si="1"/>
        <v>272601.87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1284.48</v>
      </c>
      <c r="D35" s="229">
        <v>4027.86</v>
      </c>
      <c r="E35" s="229">
        <v>0</v>
      </c>
      <c r="F35" s="229">
        <v>0</v>
      </c>
      <c r="G35" s="228">
        <f t="shared" si="1"/>
        <v>5312.34</v>
      </c>
      <c r="H35" s="249"/>
    </row>
    <row r="36" spans="1:10" ht="24" customHeight="1">
      <c r="A36" s="225">
        <v>7</v>
      </c>
      <c r="B36" s="250" t="s">
        <v>42</v>
      </c>
      <c r="C36" s="229">
        <v>1821.13</v>
      </c>
      <c r="D36" s="229">
        <v>0</v>
      </c>
      <c r="E36" s="229">
        <v>0</v>
      </c>
      <c r="F36" s="229">
        <v>0</v>
      </c>
      <c r="G36" s="228">
        <f t="shared" si="1"/>
        <v>1821.13</v>
      </c>
      <c r="H36" s="249"/>
    </row>
    <row r="37" spans="1:10" ht="26.1" customHeight="1">
      <c r="A37" s="225">
        <v>8</v>
      </c>
      <c r="B37" s="250" t="s">
        <v>43</v>
      </c>
      <c r="C37" s="229">
        <v>11</v>
      </c>
      <c r="D37" s="229">
        <v>290.83</v>
      </c>
      <c r="E37" s="229">
        <v>0</v>
      </c>
      <c r="F37" s="229">
        <v>0</v>
      </c>
      <c r="G37" s="228">
        <f>SUM(C37:F37)</f>
        <v>301.83</v>
      </c>
      <c r="H37" s="249"/>
    </row>
    <row r="38" spans="1:10" ht="24" customHeight="1">
      <c r="A38" s="251"/>
      <c r="B38" s="241" t="s">
        <v>44</v>
      </c>
      <c r="C38" s="234">
        <f>SUM(C30:C37)</f>
        <v>9647.2900000000009</v>
      </c>
      <c r="D38" s="234">
        <f>SUM(D30:D37)</f>
        <v>270506.89</v>
      </c>
      <c r="E38" s="234">
        <f>SUM(E30:E37)</f>
        <v>0</v>
      </c>
      <c r="F38" s="234">
        <f>SUM(F30:F37)</f>
        <v>0</v>
      </c>
      <c r="G38" s="234">
        <f>SUM(C38:F38)</f>
        <v>280154.18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266406.00999999995</v>
      </c>
      <c r="D40" s="257">
        <f>SUM(D14+D17+D19+D28+D38)</f>
        <v>717683.29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984089.3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51" customHeight="1">
      <c r="A42" s="345"/>
      <c r="B42" s="345" t="s">
        <v>158</v>
      </c>
      <c r="C42" s="345"/>
      <c r="D42" s="345"/>
      <c r="E42" s="345"/>
      <c r="F42" s="345"/>
      <c r="G42" s="345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48" customHeight="1">
      <c r="B46" s="347" t="s">
        <v>171</v>
      </c>
      <c r="C46" s="347"/>
      <c r="D46" s="347"/>
      <c r="E46" s="347"/>
      <c r="F46" s="347"/>
      <c r="G46" s="337">
        <f>C40</f>
        <v>266406.00999999995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51" customHeight="1">
      <c r="B48" s="348" t="s">
        <v>161</v>
      </c>
      <c r="C48" s="348"/>
      <c r="D48" s="348"/>
      <c r="E48" s="348"/>
      <c r="F48" s="348"/>
      <c r="G48" s="338">
        <f>G46-C40</f>
        <v>0</v>
      </c>
    </row>
    <row r="49" spans="1:7" ht="18" customHeight="1"/>
    <row r="50" spans="1:7" ht="24" customHeight="1">
      <c r="B50" s="349" t="s">
        <v>172</v>
      </c>
      <c r="C50" s="349"/>
      <c r="D50" s="349"/>
      <c r="E50" s="349"/>
      <c r="F50" s="349"/>
      <c r="G50" s="349"/>
    </row>
    <row r="55" spans="1:7" ht="15.75" hidden="1" customHeight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59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67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 customHeight="1"/>
  </sheetData>
  <conditionalFormatting sqref="G48">
    <cfRule type="cellIs" dxfId="1" priority="1" operator="notEqual">
      <formula>0</formula>
    </cfRule>
  </conditionalFormatting>
  <dataValidations count="1">
    <dataValidation type="list" allowBlank="1" showInputMessage="1" showErrorMessage="1" sqref="D5 F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  <pageSetUpPr fitToPage="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79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179539.9</v>
      </c>
      <c r="D10" s="227">
        <v>0</v>
      </c>
      <c r="E10" s="227">
        <v>0</v>
      </c>
      <c r="F10" s="227">
        <v>0</v>
      </c>
      <c r="G10" s="228">
        <f>SUM(C10:F10)</f>
        <v>179539.9</v>
      </c>
      <c r="H10" s="224"/>
    </row>
    <row r="11" spans="1:10" ht="23.1" customHeight="1">
      <c r="A11" s="225">
        <v>2</v>
      </c>
      <c r="B11" s="226" t="s">
        <v>13</v>
      </c>
      <c r="C11" s="229">
        <v>466392.2</v>
      </c>
      <c r="D11" s="229">
        <v>0</v>
      </c>
      <c r="E11" s="229">
        <v>0</v>
      </c>
      <c r="F11" s="229">
        <v>0</v>
      </c>
      <c r="G11" s="228">
        <f>SUM(C11:F11)</f>
        <v>466392.2</v>
      </c>
      <c r="H11" s="224"/>
    </row>
    <row r="12" spans="1:10" ht="23.1" customHeight="1">
      <c r="A12" s="225">
        <v>3</v>
      </c>
      <c r="B12" s="226" t="s">
        <v>14</v>
      </c>
      <c r="C12" s="229">
        <v>127684.18</v>
      </c>
      <c r="D12" s="229">
        <v>0</v>
      </c>
      <c r="E12" s="229">
        <v>0</v>
      </c>
      <c r="F12" s="229">
        <v>0</v>
      </c>
      <c r="G12" s="228">
        <f>SUM(C12:F12)</f>
        <v>127684.18</v>
      </c>
      <c r="H12" s="224"/>
    </row>
    <row r="13" spans="1:10" ht="23.1" customHeight="1">
      <c r="A13" s="230">
        <v>4</v>
      </c>
      <c r="B13" s="226" t="s">
        <v>15</v>
      </c>
      <c r="C13" s="229">
        <v>4538.96</v>
      </c>
      <c r="D13" s="229">
        <v>0</v>
      </c>
      <c r="E13" s="229">
        <v>0</v>
      </c>
      <c r="F13" s="229">
        <v>0</v>
      </c>
      <c r="G13" s="228">
        <f>SUM(C13:F13)</f>
        <v>4538.96</v>
      </c>
      <c r="H13" s="224"/>
    </row>
    <row r="14" spans="1:10" ht="23.1" customHeight="1">
      <c r="A14" s="231"/>
      <c r="B14" s="232" t="s">
        <v>16</v>
      </c>
      <c r="C14" s="233">
        <f>SUM(C10:C13)</f>
        <v>778155.24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778155.24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592294.14</v>
      </c>
      <c r="D18" s="229">
        <v>4385.93</v>
      </c>
      <c r="E18" s="229">
        <v>0</v>
      </c>
      <c r="F18" s="229">
        <v>0</v>
      </c>
      <c r="G18" s="228">
        <f>SUM(C18:F18)</f>
        <v>596680.07000000007</v>
      </c>
      <c r="H18" s="224"/>
    </row>
    <row r="19" spans="1:10" ht="24" customHeight="1">
      <c r="A19" s="240"/>
      <c r="B19" s="241" t="s">
        <v>23</v>
      </c>
      <c r="C19" s="233">
        <f>SUM(C18)</f>
        <v>592294.14</v>
      </c>
      <c r="D19" s="233">
        <f>SUM(D18)</f>
        <v>4385.93</v>
      </c>
      <c r="E19" s="233">
        <f>SUM(E18)</f>
        <v>0</v>
      </c>
      <c r="F19" s="233">
        <f>SUM(F18)</f>
        <v>0</v>
      </c>
      <c r="G19" s="234">
        <f>SUM(C19:F19)</f>
        <v>596680.07000000007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7683.02</v>
      </c>
      <c r="D24" s="229">
        <v>0</v>
      </c>
      <c r="E24" s="229">
        <v>8277.4699999999993</v>
      </c>
      <c r="F24" s="229">
        <v>0</v>
      </c>
      <c r="G24" s="228">
        <f t="shared" si="0"/>
        <v>15960.49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1271.3599999999999</v>
      </c>
      <c r="D26" s="229">
        <v>0</v>
      </c>
      <c r="E26" s="229">
        <v>0</v>
      </c>
      <c r="F26" s="229">
        <v>0</v>
      </c>
      <c r="G26" s="228">
        <f t="shared" si="0"/>
        <v>1271.3599999999999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8954.380000000001</v>
      </c>
      <c r="D28" s="234">
        <f>SUM(D21:D27)</f>
        <v>0</v>
      </c>
      <c r="E28" s="234">
        <f>SUM(E21:E27)</f>
        <v>8277.4699999999993</v>
      </c>
      <c r="F28" s="234">
        <f>SUM(F21:F27)</f>
        <v>0</v>
      </c>
      <c r="G28" s="234">
        <f t="shared" si="0"/>
        <v>17231.849999999999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469</v>
      </c>
      <c r="D31" s="229">
        <v>0</v>
      </c>
      <c r="E31" s="229">
        <v>0</v>
      </c>
      <c r="F31" s="229">
        <v>0</v>
      </c>
      <c r="G31" s="228">
        <f t="shared" si="1"/>
        <v>469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22292.71</v>
      </c>
      <c r="F32" s="229">
        <v>0</v>
      </c>
      <c r="G32" s="228">
        <f t="shared" si="1"/>
        <v>22292.71</v>
      </c>
      <c r="H32" s="224"/>
    </row>
    <row r="33" spans="1:10" ht="24" customHeight="1">
      <c r="A33" s="225">
        <v>4</v>
      </c>
      <c r="B33" s="247" t="s">
        <v>39</v>
      </c>
      <c r="C33" s="229">
        <v>1907</v>
      </c>
      <c r="D33" s="229">
        <v>3053.85</v>
      </c>
      <c r="E33" s="229">
        <v>0</v>
      </c>
      <c r="F33" s="229">
        <v>0</v>
      </c>
      <c r="G33" s="228">
        <f t="shared" si="1"/>
        <v>4960.8500000000004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14288.72</v>
      </c>
      <c r="D35" s="229">
        <v>0</v>
      </c>
      <c r="E35" s="229">
        <v>0</v>
      </c>
      <c r="F35" s="229">
        <v>0</v>
      </c>
      <c r="G35" s="228">
        <f t="shared" si="1"/>
        <v>14288.72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549.30999999999995</v>
      </c>
      <c r="D37" s="229">
        <v>0</v>
      </c>
      <c r="E37" s="229">
        <v>0</v>
      </c>
      <c r="F37" s="229">
        <v>0</v>
      </c>
      <c r="G37" s="228">
        <f>SUM(C37:F37)</f>
        <v>549.30999999999995</v>
      </c>
      <c r="H37" s="249"/>
    </row>
    <row r="38" spans="1:10" ht="24" customHeight="1">
      <c r="A38" s="251"/>
      <c r="B38" s="241" t="s">
        <v>44</v>
      </c>
      <c r="C38" s="234">
        <f>SUM(C30:C37)</f>
        <v>17214.030000000002</v>
      </c>
      <c r="D38" s="234">
        <f>SUM(D30:D37)</f>
        <v>3053.85</v>
      </c>
      <c r="E38" s="234">
        <f>SUM(E30:E37)</f>
        <v>22292.71</v>
      </c>
      <c r="F38" s="234">
        <f>SUM(F30:F37)</f>
        <v>0</v>
      </c>
      <c r="G38" s="234">
        <f>SUM(C38:F38)</f>
        <v>42560.59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1396617.7899999998</v>
      </c>
      <c r="D40" s="257">
        <f>SUM(D14+D17+D19+D28+D38)</f>
        <v>7439.7800000000007</v>
      </c>
      <c r="E40" s="257">
        <f>SUM(E14+E17+E19+E28+E38)</f>
        <v>30570.18</v>
      </c>
      <c r="F40" s="257">
        <f>SUM(F14+F17+F19+F28+F38)</f>
        <v>0</v>
      </c>
      <c r="G40" s="258">
        <f>SUM(G14+G17+G19+G28+G38)</f>
        <v>1434627.7500000002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1396617.79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0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69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17" width="12.6640625" style="30" customWidth="1"/>
    <col min="18" max="18" width="12.6640625" style="103" customWidth="1"/>
    <col min="19" max="30" width="12.6640625" style="30" customWidth="1"/>
    <col min="31" max="31" width="14.6640625" style="30" customWidth="1"/>
    <col min="32" max="32" width="3.33203125" style="30" customWidth="1"/>
    <col min="33" max="33" width="12.6640625" style="30" hidden="1" customWidth="1"/>
    <col min="34" max="35" width="20.6640625" style="30" hidden="1" customWidth="1"/>
    <col min="36" max="254" width="20.6640625" style="30"/>
    <col min="255" max="255" width="4.6640625" style="30" customWidth="1"/>
    <col min="256" max="256" width="59.6640625" style="30" customWidth="1"/>
    <col min="257" max="257" width="13.6640625" style="30" customWidth="1"/>
    <col min="258" max="258" width="15.33203125" style="30" bestFit="1" customWidth="1"/>
    <col min="259" max="259" width="11.33203125" style="30" customWidth="1"/>
    <col min="260" max="260" width="14.6640625" style="30" customWidth="1"/>
    <col min="261" max="261" width="13.6640625" style="30" bestFit="1" customWidth="1"/>
    <col min="262" max="262" width="13.33203125" style="30" customWidth="1"/>
    <col min="263" max="263" width="12.33203125" style="30" bestFit="1" customWidth="1"/>
    <col min="264" max="264" width="12.44140625" style="30" customWidth="1"/>
    <col min="265" max="265" width="12.33203125" style="30" customWidth="1"/>
    <col min="266" max="266" width="12.5546875" style="30" customWidth="1"/>
    <col min="267" max="267" width="17.88671875" style="30" customWidth="1"/>
    <col min="268" max="268" width="13.109375" style="30" customWidth="1"/>
    <col min="269" max="269" width="11.33203125" style="30" customWidth="1"/>
    <col min="270" max="270" width="14.33203125" style="30" customWidth="1"/>
    <col min="271" max="271" width="11.33203125" style="30" customWidth="1"/>
    <col min="272" max="272" width="13.6640625" style="30" customWidth="1"/>
    <col min="273" max="273" width="11.33203125" style="30" customWidth="1"/>
    <col min="274" max="274" width="13.6640625" style="30" customWidth="1"/>
    <col min="275" max="275" width="14.33203125" style="30" customWidth="1"/>
    <col min="276" max="276" width="11.33203125" style="30" customWidth="1"/>
    <col min="277" max="277" width="12.88671875" style="30" customWidth="1"/>
    <col min="278" max="278" width="15.6640625" style="30" customWidth="1"/>
    <col min="279" max="279" width="11.33203125" style="30" customWidth="1"/>
    <col min="280" max="280" width="13.88671875" style="30" customWidth="1"/>
    <col min="281" max="281" width="11.33203125" style="30" customWidth="1"/>
    <col min="282" max="282" width="13.6640625" style="30" bestFit="1" customWidth="1"/>
    <col min="283" max="283" width="16.33203125" style="30" customWidth="1"/>
    <col min="284" max="284" width="16.109375" style="30" customWidth="1"/>
    <col min="285" max="285" width="20.109375" style="30" customWidth="1"/>
    <col min="286" max="286" width="3" style="30" customWidth="1"/>
    <col min="287" max="287" width="11.44140625" style="30" customWidth="1"/>
    <col min="288" max="288" width="8.44140625" style="30" customWidth="1"/>
    <col min="289" max="510" width="20.6640625" style="30"/>
    <col min="511" max="511" width="4.6640625" style="30" customWidth="1"/>
    <col min="512" max="512" width="59.6640625" style="30" customWidth="1"/>
    <col min="513" max="513" width="13.6640625" style="30" customWidth="1"/>
    <col min="514" max="514" width="15.33203125" style="30" bestFit="1" customWidth="1"/>
    <col min="515" max="515" width="11.33203125" style="30" customWidth="1"/>
    <col min="516" max="516" width="14.6640625" style="30" customWidth="1"/>
    <col min="517" max="517" width="13.6640625" style="30" bestFit="1" customWidth="1"/>
    <col min="518" max="518" width="13.33203125" style="30" customWidth="1"/>
    <col min="519" max="519" width="12.33203125" style="30" bestFit="1" customWidth="1"/>
    <col min="520" max="520" width="12.44140625" style="30" customWidth="1"/>
    <col min="521" max="521" width="12.33203125" style="30" customWidth="1"/>
    <col min="522" max="522" width="12.5546875" style="30" customWidth="1"/>
    <col min="523" max="523" width="17.88671875" style="30" customWidth="1"/>
    <col min="524" max="524" width="13.109375" style="30" customWidth="1"/>
    <col min="525" max="525" width="11.33203125" style="30" customWidth="1"/>
    <col min="526" max="526" width="14.33203125" style="30" customWidth="1"/>
    <col min="527" max="527" width="11.33203125" style="30" customWidth="1"/>
    <col min="528" max="528" width="13.6640625" style="30" customWidth="1"/>
    <col min="529" max="529" width="11.33203125" style="30" customWidth="1"/>
    <col min="530" max="530" width="13.6640625" style="30" customWidth="1"/>
    <col min="531" max="531" width="14.33203125" style="30" customWidth="1"/>
    <col min="532" max="532" width="11.33203125" style="30" customWidth="1"/>
    <col min="533" max="533" width="12.88671875" style="30" customWidth="1"/>
    <col min="534" max="534" width="15.6640625" style="30" customWidth="1"/>
    <col min="535" max="535" width="11.33203125" style="30" customWidth="1"/>
    <col min="536" max="536" width="13.88671875" style="30" customWidth="1"/>
    <col min="537" max="537" width="11.33203125" style="30" customWidth="1"/>
    <col min="538" max="538" width="13.6640625" style="30" bestFit="1" customWidth="1"/>
    <col min="539" max="539" width="16.33203125" style="30" customWidth="1"/>
    <col min="540" max="540" width="16.109375" style="30" customWidth="1"/>
    <col min="541" max="541" width="20.109375" style="30" customWidth="1"/>
    <col min="542" max="542" width="3" style="30" customWidth="1"/>
    <col min="543" max="543" width="11.44140625" style="30" customWidth="1"/>
    <col min="544" max="544" width="8.44140625" style="30" customWidth="1"/>
    <col min="545" max="766" width="20.6640625" style="30"/>
    <col min="767" max="767" width="4.6640625" style="30" customWidth="1"/>
    <col min="768" max="768" width="59.6640625" style="30" customWidth="1"/>
    <col min="769" max="769" width="13.6640625" style="30" customWidth="1"/>
    <col min="770" max="770" width="15.33203125" style="30" bestFit="1" customWidth="1"/>
    <col min="771" max="771" width="11.33203125" style="30" customWidth="1"/>
    <col min="772" max="772" width="14.6640625" style="30" customWidth="1"/>
    <col min="773" max="773" width="13.6640625" style="30" bestFit="1" customWidth="1"/>
    <col min="774" max="774" width="13.33203125" style="30" customWidth="1"/>
    <col min="775" max="775" width="12.33203125" style="30" bestFit="1" customWidth="1"/>
    <col min="776" max="776" width="12.44140625" style="30" customWidth="1"/>
    <col min="777" max="777" width="12.33203125" style="30" customWidth="1"/>
    <col min="778" max="778" width="12.5546875" style="30" customWidth="1"/>
    <col min="779" max="779" width="17.88671875" style="30" customWidth="1"/>
    <col min="780" max="780" width="13.109375" style="30" customWidth="1"/>
    <col min="781" max="781" width="11.33203125" style="30" customWidth="1"/>
    <col min="782" max="782" width="14.33203125" style="30" customWidth="1"/>
    <col min="783" max="783" width="11.33203125" style="30" customWidth="1"/>
    <col min="784" max="784" width="13.6640625" style="30" customWidth="1"/>
    <col min="785" max="785" width="11.33203125" style="30" customWidth="1"/>
    <col min="786" max="786" width="13.6640625" style="30" customWidth="1"/>
    <col min="787" max="787" width="14.33203125" style="30" customWidth="1"/>
    <col min="788" max="788" width="11.33203125" style="30" customWidth="1"/>
    <col min="789" max="789" width="12.88671875" style="30" customWidth="1"/>
    <col min="790" max="790" width="15.6640625" style="30" customWidth="1"/>
    <col min="791" max="791" width="11.33203125" style="30" customWidth="1"/>
    <col min="792" max="792" width="13.88671875" style="30" customWidth="1"/>
    <col min="793" max="793" width="11.33203125" style="30" customWidth="1"/>
    <col min="794" max="794" width="13.6640625" style="30" bestFit="1" customWidth="1"/>
    <col min="795" max="795" width="16.33203125" style="30" customWidth="1"/>
    <col min="796" max="796" width="16.109375" style="30" customWidth="1"/>
    <col min="797" max="797" width="20.109375" style="30" customWidth="1"/>
    <col min="798" max="798" width="3" style="30" customWidth="1"/>
    <col min="799" max="799" width="11.44140625" style="30" customWidth="1"/>
    <col min="800" max="800" width="8.44140625" style="30" customWidth="1"/>
    <col min="801" max="1022" width="20.6640625" style="30"/>
    <col min="1023" max="1023" width="4.6640625" style="30" customWidth="1"/>
    <col min="1024" max="1024" width="59.6640625" style="30" customWidth="1"/>
    <col min="1025" max="1025" width="13.6640625" style="30" customWidth="1"/>
    <col min="1026" max="1026" width="15.33203125" style="30" bestFit="1" customWidth="1"/>
    <col min="1027" max="1027" width="11.33203125" style="30" customWidth="1"/>
    <col min="1028" max="1028" width="14.6640625" style="30" customWidth="1"/>
    <col min="1029" max="1029" width="13.6640625" style="30" bestFit="1" customWidth="1"/>
    <col min="1030" max="1030" width="13.33203125" style="30" customWidth="1"/>
    <col min="1031" max="1031" width="12.33203125" style="30" bestFit="1" customWidth="1"/>
    <col min="1032" max="1032" width="12.44140625" style="30" customWidth="1"/>
    <col min="1033" max="1033" width="12.33203125" style="30" customWidth="1"/>
    <col min="1034" max="1034" width="12.5546875" style="30" customWidth="1"/>
    <col min="1035" max="1035" width="17.88671875" style="30" customWidth="1"/>
    <col min="1036" max="1036" width="13.109375" style="30" customWidth="1"/>
    <col min="1037" max="1037" width="11.33203125" style="30" customWidth="1"/>
    <col min="1038" max="1038" width="14.33203125" style="30" customWidth="1"/>
    <col min="1039" max="1039" width="11.33203125" style="30" customWidth="1"/>
    <col min="1040" max="1040" width="13.6640625" style="30" customWidth="1"/>
    <col min="1041" max="1041" width="11.33203125" style="30" customWidth="1"/>
    <col min="1042" max="1042" width="13.6640625" style="30" customWidth="1"/>
    <col min="1043" max="1043" width="14.33203125" style="30" customWidth="1"/>
    <col min="1044" max="1044" width="11.33203125" style="30" customWidth="1"/>
    <col min="1045" max="1045" width="12.88671875" style="30" customWidth="1"/>
    <col min="1046" max="1046" width="15.6640625" style="30" customWidth="1"/>
    <col min="1047" max="1047" width="11.33203125" style="30" customWidth="1"/>
    <col min="1048" max="1048" width="13.88671875" style="30" customWidth="1"/>
    <col min="1049" max="1049" width="11.33203125" style="30" customWidth="1"/>
    <col min="1050" max="1050" width="13.6640625" style="30" bestFit="1" customWidth="1"/>
    <col min="1051" max="1051" width="16.33203125" style="30" customWidth="1"/>
    <col min="1052" max="1052" width="16.109375" style="30" customWidth="1"/>
    <col min="1053" max="1053" width="20.109375" style="30" customWidth="1"/>
    <col min="1054" max="1054" width="3" style="30" customWidth="1"/>
    <col min="1055" max="1055" width="11.44140625" style="30" customWidth="1"/>
    <col min="1056" max="1056" width="8.44140625" style="30" customWidth="1"/>
    <col min="1057" max="1278" width="20.6640625" style="30"/>
    <col min="1279" max="1279" width="4.6640625" style="30" customWidth="1"/>
    <col min="1280" max="1280" width="59.6640625" style="30" customWidth="1"/>
    <col min="1281" max="1281" width="13.6640625" style="30" customWidth="1"/>
    <col min="1282" max="1282" width="15.33203125" style="30" bestFit="1" customWidth="1"/>
    <col min="1283" max="1283" width="11.33203125" style="30" customWidth="1"/>
    <col min="1284" max="1284" width="14.6640625" style="30" customWidth="1"/>
    <col min="1285" max="1285" width="13.6640625" style="30" bestFit="1" customWidth="1"/>
    <col min="1286" max="1286" width="13.33203125" style="30" customWidth="1"/>
    <col min="1287" max="1287" width="12.33203125" style="30" bestFit="1" customWidth="1"/>
    <col min="1288" max="1288" width="12.44140625" style="30" customWidth="1"/>
    <col min="1289" max="1289" width="12.33203125" style="30" customWidth="1"/>
    <col min="1290" max="1290" width="12.5546875" style="30" customWidth="1"/>
    <col min="1291" max="1291" width="17.88671875" style="30" customWidth="1"/>
    <col min="1292" max="1292" width="13.109375" style="30" customWidth="1"/>
    <col min="1293" max="1293" width="11.33203125" style="30" customWidth="1"/>
    <col min="1294" max="1294" width="14.33203125" style="30" customWidth="1"/>
    <col min="1295" max="1295" width="11.33203125" style="30" customWidth="1"/>
    <col min="1296" max="1296" width="13.6640625" style="30" customWidth="1"/>
    <col min="1297" max="1297" width="11.33203125" style="30" customWidth="1"/>
    <col min="1298" max="1298" width="13.6640625" style="30" customWidth="1"/>
    <col min="1299" max="1299" width="14.33203125" style="30" customWidth="1"/>
    <col min="1300" max="1300" width="11.33203125" style="30" customWidth="1"/>
    <col min="1301" max="1301" width="12.88671875" style="30" customWidth="1"/>
    <col min="1302" max="1302" width="15.6640625" style="30" customWidth="1"/>
    <col min="1303" max="1303" width="11.33203125" style="30" customWidth="1"/>
    <col min="1304" max="1304" width="13.88671875" style="30" customWidth="1"/>
    <col min="1305" max="1305" width="11.33203125" style="30" customWidth="1"/>
    <col min="1306" max="1306" width="13.6640625" style="30" bestFit="1" customWidth="1"/>
    <col min="1307" max="1307" width="16.33203125" style="30" customWidth="1"/>
    <col min="1308" max="1308" width="16.109375" style="30" customWidth="1"/>
    <col min="1309" max="1309" width="20.109375" style="30" customWidth="1"/>
    <col min="1310" max="1310" width="3" style="30" customWidth="1"/>
    <col min="1311" max="1311" width="11.44140625" style="30" customWidth="1"/>
    <col min="1312" max="1312" width="8.44140625" style="30" customWidth="1"/>
    <col min="1313" max="1534" width="20.6640625" style="30"/>
    <col min="1535" max="1535" width="4.6640625" style="30" customWidth="1"/>
    <col min="1536" max="1536" width="59.6640625" style="30" customWidth="1"/>
    <col min="1537" max="1537" width="13.6640625" style="30" customWidth="1"/>
    <col min="1538" max="1538" width="15.33203125" style="30" bestFit="1" customWidth="1"/>
    <col min="1539" max="1539" width="11.33203125" style="30" customWidth="1"/>
    <col min="1540" max="1540" width="14.6640625" style="30" customWidth="1"/>
    <col min="1541" max="1541" width="13.6640625" style="30" bestFit="1" customWidth="1"/>
    <col min="1542" max="1542" width="13.33203125" style="30" customWidth="1"/>
    <col min="1543" max="1543" width="12.33203125" style="30" bestFit="1" customWidth="1"/>
    <col min="1544" max="1544" width="12.44140625" style="30" customWidth="1"/>
    <col min="1545" max="1545" width="12.33203125" style="30" customWidth="1"/>
    <col min="1546" max="1546" width="12.5546875" style="30" customWidth="1"/>
    <col min="1547" max="1547" width="17.88671875" style="30" customWidth="1"/>
    <col min="1548" max="1548" width="13.109375" style="30" customWidth="1"/>
    <col min="1549" max="1549" width="11.33203125" style="30" customWidth="1"/>
    <col min="1550" max="1550" width="14.33203125" style="30" customWidth="1"/>
    <col min="1551" max="1551" width="11.33203125" style="30" customWidth="1"/>
    <col min="1552" max="1552" width="13.6640625" style="30" customWidth="1"/>
    <col min="1553" max="1553" width="11.33203125" style="30" customWidth="1"/>
    <col min="1554" max="1554" width="13.6640625" style="30" customWidth="1"/>
    <col min="1555" max="1555" width="14.33203125" style="30" customWidth="1"/>
    <col min="1556" max="1556" width="11.33203125" style="30" customWidth="1"/>
    <col min="1557" max="1557" width="12.88671875" style="30" customWidth="1"/>
    <col min="1558" max="1558" width="15.6640625" style="30" customWidth="1"/>
    <col min="1559" max="1559" width="11.33203125" style="30" customWidth="1"/>
    <col min="1560" max="1560" width="13.88671875" style="30" customWidth="1"/>
    <col min="1561" max="1561" width="11.33203125" style="30" customWidth="1"/>
    <col min="1562" max="1562" width="13.6640625" style="30" bestFit="1" customWidth="1"/>
    <col min="1563" max="1563" width="16.33203125" style="30" customWidth="1"/>
    <col min="1564" max="1564" width="16.109375" style="30" customWidth="1"/>
    <col min="1565" max="1565" width="20.109375" style="30" customWidth="1"/>
    <col min="1566" max="1566" width="3" style="30" customWidth="1"/>
    <col min="1567" max="1567" width="11.44140625" style="30" customWidth="1"/>
    <col min="1568" max="1568" width="8.44140625" style="30" customWidth="1"/>
    <col min="1569" max="1790" width="20.6640625" style="30"/>
    <col min="1791" max="1791" width="4.6640625" style="30" customWidth="1"/>
    <col min="1792" max="1792" width="59.6640625" style="30" customWidth="1"/>
    <col min="1793" max="1793" width="13.6640625" style="30" customWidth="1"/>
    <col min="1794" max="1794" width="15.33203125" style="30" bestFit="1" customWidth="1"/>
    <col min="1795" max="1795" width="11.33203125" style="30" customWidth="1"/>
    <col min="1796" max="1796" width="14.6640625" style="30" customWidth="1"/>
    <col min="1797" max="1797" width="13.6640625" style="30" bestFit="1" customWidth="1"/>
    <col min="1798" max="1798" width="13.33203125" style="30" customWidth="1"/>
    <col min="1799" max="1799" width="12.33203125" style="30" bestFit="1" customWidth="1"/>
    <col min="1800" max="1800" width="12.44140625" style="30" customWidth="1"/>
    <col min="1801" max="1801" width="12.33203125" style="30" customWidth="1"/>
    <col min="1802" max="1802" width="12.5546875" style="30" customWidth="1"/>
    <col min="1803" max="1803" width="17.88671875" style="30" customWidth="1"/>
    <col min="1804" max="1804" width="13.109375" style="30" customWidth="1"/>
    <col min="1805" max="1805" width="11.33203125" style="30" customWidth="1"/>
    <col min="1806" max="1806" width="14.33203125" style="30" customWidth="1"/>
    <col min="1807" max="1807" width="11.33203125" style="30" customWidth="1"/>
    <col min="1808" max="1808" width="13.6640625" style="30" customWidth="1"/>
    <col min="1809" max="1809" width="11.33203125" style="30" customWidth="1"/>
    <col min="1810" max="1810" width="13.6640625" style="30" customWidth="1"/>
    <col min="1811" max="1811" width="14.33203125" style="30" customWidth="1"/>
    <col min="1812" max="1812" width="11.33203125" style="30" customWidth="1"/>
    <col min="1813" max="1813" width="12.88671875" style="30" customWidth="1"/>
    <col min="1814" max="1814" width="15.6640625" style="30" customWidth="1"/>
    <col min="1815" max="1815" width="11.33203125" style="30" customWidth="1"/>
    <col min="1816" max="1816" width="13.88671875" style="30" customWidth="1"/>
    <col min="1817" max="1817" width="11.33203125" style="30" customWidth="1"/>
    <col min="1818" max="1818" width="13.6640625" style="30" bestFit="1" customWidth="1"/>
    <col min="1819" max="1819" width="16.33203125" style="30" customWidth="1"/>
    <col min="1820" max="1820" width="16.109375" style="30" customWidth="1"/>
    <col min="1821" max="1821" width="20.109375" style="30" customWidth="1"/>
    <col min="1822" max="1822" width="3" style="30" customWidth="1"/>
    <col min="1823" max="1823" width="11.44140625" style="30" customWidth="1"/>
    <col min="1824" max="1824" width="8.44140625" style="30" customWidth="1"/>
    <col min="1825" max="2046" width="20.6640625" style="30"/>
    <col min="2047" max="2047" width="4.6640625" style="30" customWidth="1"/>
    <col min="2048" max="2048" width="59.6640625" style="30" customWidth="1"/>
    <col min="2049" max="2049" width="13.6640625" style="30" customWidth="1"/>
    <col min="2050" max="2050" width="15.33203125" style="30" bestFit="1" customWidth="1"/>
    <col min="2051" max="2051" width="11.33203125" style="30" customWidth="1"/>
    <col min="2052" max="2052" width="14.6640625" style="30" customWidth="1"/>
    <col min="2053" max="2053" width="13.6640625" style="30" bestFit="1" customWidth="1"/>
    <col min="2054" max="2054" width="13.33203125" style="30" customWidth="1"/>
    <col min="2055" max="2055" width="12.33203125" style="30" bestFit="1" customWidth="1"/>
    <col min="2056" max="2056" width="12.44140625" style="30" customWidth="1"/>
    <col min="2057" max="2057" width="12.33203125" style="30" customWidth="1"/>
    <col min="2058" max="2058" width="12.5546875" style="30" customWidth="1"/>
    <col min="2059" max="2059" width="17.88671875" style="30" customWidth="1"/>
    <col min="2060" max="2060" width="13.109375" style="30" customWidth="1"/>
    <col min="2061" max="2061" width="11.33203125" style="30" customWidth="1"/>
    <col min="2062" max="2062" width="14.33203125" style="30" customWidth="1"/>
    <col min="2063" max="2063" width="11.33203125" style="30" customWidth="1"/>
    <col min="2064" max="2064" width="13.6640625" style="30" customWidth="1"/>
    <col min="2065" max="2065" width="11.33203125" style="30" customWidth="1"/>
    <col min="2066" max="2066" width="13.6640625" style="30" customWidth="1"/>
    <col min="2067" max="2067" width="14.33203125" style="30" customWidth="1"/>
    <col min="2068" max="2068" width="11.33203125" style="30" customWidth="1"/>
    <col min="2069" max="2069" width="12.88671875" style="30" customWidth="1"/>
    <col min="2070" max="2070" width="15.6640625" style="30" customWidth="1"/>
    <col min="2071" max="2071" width="11.33203125" style="30" customWidth="1"/>
    <col min="2072" max="2072" width="13.88671875" style="30" customWidth="1"/>
    <col min="2073" max="2073" width="11.33203125" style="30" customWidth="1"/>
    <col min="2074" max="2074" width="13.6640625" style="30" bestFit="1" customWidth="1"/>
    <col min="2075" max="2075" width="16.33203125" style="30" customWidth="1"/>
    <col min="2076" max="2076" width="16.109375" style="30" customWidth="1"/>
    <col min="2077" max="2077" width="20.109375" style="30" customWidth="1"/>
    <col min="2078" max="2078" width="3" style="30" customWidth="1"/>
    <col min="2079" max="2079" width="11.44140625" style="30" customWidth="1"/>
    <col min="2080" max="2080" width="8.44140625" style="30" customWidth="1"/>
    <col min="2081" max="2302" width="20.6640625" style="30"/>
    <col min="2303" max="2303" width="4.6640625" style="30" customWidth="1"/>
    <col min="2304" max="2304" width="59.6640625" style="30" customWidth="1"/>
    <col min="2305" max="2305" width="13.6640625" style="30" customWidth="1"/>
    <col min="2306" max="2306" width="15.33203125" style="30" bestFit="1" customWidth="1"/>
    <col min="2307" max="2307" width="11.33203125" style="30" customWidth="1"/>
    <col min="2308" max="2308" width="14.6640625" style="30" customWidth="1"/>
    <col min="2309" max="2309" width="13.6640625" style="30" bestFit="1" customWidth="1"/>
    <col min="2310" max="2310" width="13.33203125" style="30" customWidth="1"/>
    <col min="2311" max="2311" width="12.33203125" style="30" bestFit="1" customWidth="1"/>
    <col min="2312" max="2312" width="12.44140625" style="30" customWidth="1"/>
    <col min="2313" max="2313" width="12.33203125" style="30" customWidth="1"/>
    <col min="2314" max="2314" width="12.5546875" style="30" customWidth="1"/>
    <col min="2315" max="2315" width="17.88671875" style="30" customWidth="1"/>
    <col min="2316" max="2316" width="13.109375" style="30" customWidth="1"/>
    <col min="2317" max="2317" width="11.33203125" style="30" customWidth="1"/>
    <col min="2318" max="2318" width="14.33203125" style="30" customWidth="1"/>
    <col min="2319" max="2319" width="11.33203125" style="30" customWidth="1"/>
    <col min="2320" max="2320" width="13.6640625" style="30" customWidth="1"/>
    <col min="2321" max="2321" width="11.33203125" style="30" customWidth="1"/>
    <col min="2322" max="2322" width="13.6640625" style="30" customWidth="1"/>
    <col min="2323" max="2323" width="14.33203125" style="30" customWidth="1"/>
    <col min="2324" max="2324" width="11.33203125" style="30" customWidth="1"/>
    <col min="2325" max="2325" width="12.88671875" style="30" customWidth="1"/>
    <col min="2326" max="2326" width="15.6640625" style="30" customWidth="1"/>
    <col min="2327" max="2327" width="11.33203125" style="30" customWidth="1"/>
    <col min="2328" max="2328" width="13.88671875" style="30" customWidth="1"/>
    <col min="2329" max="2329" width="11.33203125" style="30" customWidth="1"/>
    <col min="2330" max="2330" width="13.6640625" style="30" bestFit="1" customWidth="1"/>
    <col min="2331" max="2331" width="16.33203125" style="30" customWidth="1"/>
    <col min="2332" max="2332" width="16.109375" style="30" customWidth="1"/>
    <col min="2333" max="2333" width="20.109375" style="30" customWidth="1"/>
    <col min="2334" max="2334" width="3" style="30" customWidth="1"/>
    <col min="2335" max="2335" width="11.44140625" style="30" customWidth="1"/>
    <col min="2336" max="2336" width="8.44140625" style="30" customWidth="1"/>
    <col min="2337" max="2558" width="20.6640625" style="30"/>
    <col min="2559" max="2559" width="4.6640625" style="30" customWidth="1"/>
    <col min="2560" max="2560" width="59.6640625" style="30" customWidth="1"/>
    <col min="2561" max="2561" width="13.6640625" style="30" customWidth="1"/>
    <col min="2562" max="2562" width="15.33203125" style="30" bestFit="1" customWidth="1"/>
    <col min="2563" max="2563" width="11.33203125" style="30" customWidth="1"/>
    <col min="2564" max="2564" width="14.6640625" style="30" customWidth="1"/>
    <col min="2565" max="2565" width="13.6640625" style="30" bestFit="1" customWidth="1"/>
    <col min="2566" max="2566" width="13.33203125" style="30" customWidth="1"/>
    <col min="2567" max="2567" width="12.33203125" style="30" bestFit="1" customWidth="1"/>
    <col min="2568" max="2568" width="12.44140625" style="30" customWidth="1"/>
    <col min="2569" max="2569" width="12.33203125" style="30" customWidth="1"/>
    <col min="2570" max="2570" width="12.5546875" style="30" customWidth="1"/>
    <col min="2571" max="2571" width="17.88671875" style="30" customWidth="1"/>
    <col min="2572" max="2572" width="13.109375" style="30" customWidth="1"/>
    <col min="2573" max="2573" width="11.33203125" style="30" customWidth="1"/>
    <col min="2574" max="2574" width="14.33203125" style="30" customWidth="1"/>
    <col min="2575" max="2575" width="11.33203125" style="30" customWidth="1"/>
    <col min="2576" max="2576" width="13.6640625" style="30" customWidth="1"/>
    <col min="2577" max="2577" width="11.33203125" style="30" customWidth="1"/>
    <col min="2578" max="2578" width="13.6640625" style="30" customWidth="1"/>
    <col min="2579" max="2579" width="14.33203125" style="30" customWidth="1"/>
    <col min="2580" max="2580" width="11.33203125" style="30" customWidth="1"/>
    <col min="2581" max="2581" width="12.88671875" style="30" customWidth="1"/>
    <col min="2582" max="2582" width="15.6640625" style="30" customWidth="1"/>
    <col min="2583" max="2583" width="11.33203125" style="30" customWidth="1"/>
    <col min="2584" max="2584" width="13.88671875" style="30" customWidth="1"/>
    <col min="2585" max="2585" width="11.33203125" style="30" customWidth="1"/>
    <col min="2586" max="2586" width="13.6640625" style="30" bestFit="1" customWidth="1"/>
    <col min="2587" max="2587" width="16.33203125" style="30" customWidth="1"/>
    <col min="2588" max="2588" width="16.109375" style="30" customWidth="1"/>
    <col min="2589" max="2589" width="20.109375" style="30" customWidth="1"/>
    <col min="2590" max="2590" width="3" style="30" customWidth="1"/>
    <col min="2591" max="2591" width="11.44140625" style="30" customWidth="1"/>
    <col min="2592" max="2592" width="8.44140625" style="30" customWidth="1"/>
    <col min="2593" max="2814" width="20.6640625" style="30"/>
    <col min="2815" max="2815" width="4.6640625" style="30" customWidth="1"/>
    <col min="2816" max="2816" width="59.6640625" style="30" customWidth="1"/>
    <col min="2817" max="2817" width="13.6640625" style="30" customWidth="1"/>
    <col min="2818" max="2818" width="15.33203125" style="30" bestFit="1" customWidth="1"/>
    <col min="2819" max="2819" width="11.33203125" style="30" customWidth="1"/>
    <col min="2820" max="2820" width="14.6640625" style="30" customWidth="1"/>
    <col min="2821" max="2821" width="13.6640625" style="30" bestFit="1" customWidth="1"/>
    <col min="2822" max="2822" width="13.33203125" style="30" customWidth="1"/>
    <col min="2823" max="2823" width="12.33203125" style="30" bestFit="1" customWidth="1"/>
    <col min="2824" max="2824" width="12.44140625" style="30" customWidth="1"/>
    <col min="2825" max="2825" width="12.33203125" style="30" customWidth="1"/>
    <col min="2826" max="2826" width="12.5546875" style="30" customWidth="1"/>
    <col min="2827" max="2827" width="17.88671875" style="30" customWidth="1"/>
    <col min="2828" max="2828" width="13.109375" style="30" customWidth="1"/>
    <col min="2829" max="2829" width="11.33203125" style="30" customWidth="1"/>
    <col min="2830" max="2830" width="14.33203125" style="30" customWidth="1"/>
    <col min="2831" max="2831" width="11.33203125" style="30" customWidth="1"/>
    <col min="2832" max="2832" width="13.6640625" style="30" customWidth="1"/>
    <col min="2833" max="2833" width="11.33203125" style="30" customWidth="1"/>
    <col min="2834" max="2834" width="13.6640625" style="30" customWidth="1"/>
    <col min="2835" max="2835" width="14.33203125" style="30" customWidth="1"/>
    <col min="2836" max="2836" width="11.33203125" style="30" customWidth="1"/>
    <col min="2837" max="2837" width="12.88671875" style="30" customWidth="1"/>
    <col min="2838" max="2838" width="15.6640625" style="30" customWidth="1"/>
    <col min="2839" max="2839" width="11.33203125" style="30" customWidth="1"/>
    <col min="2840" max="2840" width="13.88671875" style="30" customWidth="1"/>
    <col min="2841" max="2841" width="11.33203125" style="30" customWidth="1"/>
    <col min="2842" max="2842" width="13.6640625" style="30" bestFit="1" customWidth="1"/>
    <col min="2843" max="2843" width="16.33203125" style="30" customWidth="1"/>
    <col min="2844" max="2844" width="16.109375" style="30" customWidth="1"/>
    <col min="2845" max="2845" width="20.109375" style="30" customWidth="1"/>
    <col min="2846" max="2846" width="3" style="30" customWidth="1"/>
    <col min="2847" max="2847" width="11.44140625" style="30" customWidth="1"/>
    <col min="2848" max="2848" width="8.44140625" style="30" customWidth="1"/>
    <col min="2849" max="3070" width="20.6640625" style="30"/>
    <col min="3071" max="3071" width="4.6640625" style="30" customWidth="1"/>
    <col min="3072" max="3072" width="59.6640625" style="30" customWidth="1"/>
    <col min="3073" max="3073" width="13.6640625" style="30" customWidth="1"/>
    <col min="3074" max="3074" width="15.33203125" style="30" bestFit="1" customWidth="1"/>
    <col min="3075" max="3075" width="11.33203125" style="30" customWidth="1"/>
    <col min="3076" max="3076" width="14.6640625" style="30" customWidth="1"/>
    <col min="3077" max="3077" width="13.6640625" style="30" bestFit="1" customWidth="1"/>
    <col min="3078" max="3078" width="13.33203125" style="30" customWidth="1"/>
    <col min="3079" max="3079" width="12.33203125" style="30" bestFit="1" customWidth="1"/>
    <col min="3080" max="3080" width="12.44140625" style="30" customWidth="1"/>
    <col min="3081" max="3081" width="12.33203125" style="30" customWidth="1"/>
    <col min="3082" max="3082" width="12.5546875" style="30" customWidth="1"/>
    <col min="3083" max="3083" width="17.88671875" style="30" customWidth="1"/>
    <col min="3084" max="3084" width="13.109375" style="30" customWidth="1"/>
    <col min="3085" max="3085" width="11.33203125" style="30" customWidth="1"/>
    <col min="3086" max="3086" width="14.33203125" style="30" customWidth="1"/>
    <col min="3087" max="3087" width="11.33203125" style="30" customWidth="1"/>
    <col min="3088" max="3088" width="13.6640625" style="30" customWidth="1"/>
    <col min="3089" max="3089" width="11.33203125" style="30" customWidth="1"/>
    <col min="3090" max="3090" width="13.6640625" style="30" customWidth="1"/>
    <col min="3091" max="3091" width="14.33203125" style="30" customWidth="1"/>
    <col min="3092" max="3092" width="11.33203125" style="30" customWidth="1"/>
    <col min="3093" max="3093" width="12.88671875" style="30" customWidth="1"/>
    <col min="3094" max="3094" width="15.6640625" style="30" customWidth="1"/>
    <col min="3095" max="3095" width="11.33203125" style="30" customWidth="1"/>
    <col min="3096" max="3096" width="13.88671875" style="30" customWidth="1"/>
    <col min="3097" max="3097" width="11.33203125" style="30" customWidth="1"/>
    <col min="3098" max="3098" width="13.6640625" style="30" bestFit="1" customWidth="1"/>
    <col min="3099" max="3099" width="16.33203125" style="30" customWidth="1"/>
    <col min="3100" max="3100" width="16.109375" style="30" customWidth="1"/>
    <col min="3101" max="3101" width="20.109375" style="30" customWidth="1"/>
    <col min="3102" max="3102" width="3" style="30" customWidth="1"/>
    <col min="3103" max="3103" width="11.44140625" style="30" customWidth="1"/>
    <col min="3104" max="3104" width="8.44140625" style="30" customWidth="1"/>
    <col min="3105" max="3326" width="20.6640625" style="30"/>
    <col min="3327" max="3327" width="4.6640625" style="30" customWidth="1"/>
    <col min="3328" max="3328" width="59.6640625" style="30" customWidth="1"/>
    <col min="3329" max="3329" width="13.6640625" style="30" customWidth="1"/>
    <col min="3330" max="3330" width="15.33203125" style="30" bestFit="1" customWidth="1"/>
    <col min="3331" max="3331" width="11.33203125" style="30" customWidth="1"/>
    <col min="3332" max="3332" width="14.6640625" style="30" customWidth="1"/>
    <col min="3333" max="3333" width="13.6640625" style="30" bestFit="1" customWidth="1"/>
    <col min="3334" max="3334" width="13.33203125" style="30" customWidth="1"/>
    <col min="3335" max="3335" width="12.33203125" style="30" bestFit="1" customWidth="1"/>
    <col min="3336" max="3336" width="12.44140625" style="30" customWidth="1"/>
    <col min="3337" max="3337" width="12.33203125" style="30" customWidth="1"/>
    <col min="3338" max="3338" width="12.5546875" style="30" customWidth="1"/>
    <col min="3339" max="3339" width="17.88671875" style="30" customWidth="1"/>
    <col min="3340" max="3340" width="13.109375" style="30" customWidth="1"/>
    <col min="3341" max="3341" width="11.33203125" style="30" customWidth="1"/>
    <col min="3342" max="3342" width="14.33203125" style="30" customWidth="1"/>
    <col min="3343" max="3343" width="11.33203125" style="30" customWidth="1"/>
    <col min="3344" max="3344" width="13.6640625" style="30" customWidth="1"/>
    <col min="3345" max="3345" width="11.33203125" style="30" customWidth="1"/>
    <col min="3346" max="3346" width="13.6640625" style="30" customWidth="1"/>
    <col min="3347" max="3347" width="14.33203125" style="30" customWidth="1"/>
    <col min="3348" max="3348" width="11.33203125" style="30" customWidth="1"/>
    <col min="3349" max="3349" width="12.88671875" style="30" customWidth="1"/>
    <col min="3350" max="3350" width="15.6640625" style="30" customWidth="1"/>
    <col min="3351" max="3351" width="11.33203125" style="30" customWidth="1"/>
    <col min="3352" max="3352" width="13.88671875" style="30" customWidth="1"/>
    <col min="3353" max="3353" width="11.33203125" style="30" customWidth="1"/>
    <col min="3354" max="3354" width="13.6640625" style="30" bestFit="1" customWidth="1"/>
    <col min="3355" max="3355" width="16.33203125" style="30" customWidth="1"/>
    <col min="3356" max="3356" width="16.109375" style="30" customWidth="1"/>
    <col min="3357" max="3357" width="20.109375" style="30" customWidth="1"/>
    <col min="3358" max="3358" width="3" style="30" customWidth="1"/>
    <col min="3359" max="3359" width="11.44140625" style="30" customWidth="1"/>
    <col min="3360" max="3360" width="8.44140625" style="30" customWidth="1"/>
    <col min="3361" max="3582" width="20.6640625" style="30"/>
    <col min="3583" max="3583" width="4.6640625" style="30" customWidth="1"/>
    <col min="3584" max="3584" width="59.6640625" style="30" customWidth="1"/>
    <col min="3585" max="3585" width="13.6640625" style="30" customWidth="1"/>
    <col min="3586" max="3586" width="15.33203125" style="30" bestFit="1" customWidth="1"/>
    <col min="3587" max="3587" width="11.33203125" style="30" customWidth="1"/>
    <col min="3588" max="3588" width="14.6640625" style="30" customWidth="1"/>
    <col min="3589" max="3589" width="13.6640625" style="30" bestFit="1" customWidth="1"/>
    <col min="3590" max="3590" width="13.33203125" style="30" customWidth="1"/>
    <col min="3591" max="3591" width="12.33203125" style="30" bestFit="1" customWidth="1"/>
    <col min="3592" max="3592" width="12.44140625" style="30" customWidth="1"/>
    <col min="3593" max="3593" width="12.33203125" style="30" customWidth="1"/>
    <col min="3594" max="3594" width="12.5546875" style="30" customWidth="1"/>
    <col min="3595" max="3595" width="17.88671875" style="30" customWidth="1"/>
    <col min="3596" max="3596" width="13.109375" style="30" customWidth="1"/>
    <col min="3597" max="3597" width="11.33203125" style="30" customWidth="1"/>
    <col min="3598" max="3598" width="14.33203125" style="30" customWidth="1"/>
    <col min="3599" max="3599" width="11.33203125" style="30" customWidth="1"/>
    <col min="3600" max="3600" width="13.6640625" style="30" customWidth="1"/>
    <col min="3601" max="3601" width="11.33203125" style="30" customWidth="1"/>
    <col min="3602" max="3602" width="13.6640625" style="30" customWidth="1"/>
    <col min="3603" max="3603" width="14.33203125" style="30" customWidth="1"/>
    <col min="3604" max="3604" width="11.33203125" style="30" customWidth="1"/>
    <col min="3605" max="3605" width="12.88671875" style="30" customWidth="1"/>
    <col min="3606" max="3606" width="15.6640625" style="30" customWidth="1"/>
    <col min="3607" max="3607" width="11.33203125" style="30" customWidth="1"/>
    <col min="3608" max="3608" width="13.88671875" style="30" customWidth="1"/>
    <col min="3609" max="3609" width="11.33203125" style="30" customWidth="1"/>
    <col min="3610" max="3610" width="13.6640625" style="30" bestFit="1" customWidth="1"/>
    <col min="3611" max="3611" width="16.33203125" style="30" customWidth="1"/>
    <col min="3612" max="3612" width="16.109375" style="30" customWidth="1"/>
    <col min="3613" max="3613" width="20.109375" style="30" customWidth="1"/>
    <col min="3614" max="3614" width="3" style="30" customWidth="1"/>
    <col min="3615" max="3615" width="11.44140625" style="30" customWidth="1"/>
    <col min="3616" max="3616" width="8.44140625" style="30" customWidth="1"/>
    <col min="3617" max="3838" width="20.6640625" style="30"/>
    <col min="3839" max="3839" width="4.6640625" style="30" customWidth="1"/>
    <col min="3840" max="3840" width="59.6640625" style="30" customWidth="1"/>
    <col min="3841" max="3841" width="13.6640625" style="30" customWidth="1"/>
    <col min="3842" max="3842" width="15.33203125" style="30" bestFit="1" customWidth="1"/>
    <col min="3843" max="3843" width="11.33203125" style="30" customWidth="1"/>
    <col min="3844" max="3844" width="14.6640625" style="30" customWidth="1"/>
    <col min="3845" max="3845" width="13.6640625" style="30" bestFit="1" customWidth="1"/>
    <col min="3846" max="3846" width="13.33203125" style="30" customWidth="1"/>
    <col min="3847" max="3847" width="12.33203125" style="30" bestFit="1" customWidth="1"/>
    <col min="3848" max="3848" width="12.44140625" style="30" customWidth="1"/>
    <col min="3849" max="3849" width="12.33203125" style="30" customWidth="1"/>
    <col min="3850" max="3850" width="12.5546875" style="30" customWidth="1"/>
    <col min="3851" max="3851" width="17.88671875" style="30" customWidth="1"/>
    <col min="3852" max="3852" width="13.109375" style="30" customWidth="1"/>
    <col min="3853" max="3853" width="11.33203125" style="30" customWidth="1"/>
    <col min="3854" max="3854" width="14.33203125" style="30" customWidth="1"/>
    <col min="3855" max="3855" width="11.33203125" style="30" customWidth="1"/>
    <col min="3856" max="3856" width="13.6640625" style="30" customWidth="1"/>
    <col min="3857" max="3857" width="11.33203125" style="30" customWidth="1"/>
    <col min="3858" max="3858" width="13.6640625" style="30" customWidth="1"/>
    <col min="3859" max="3859" width="14.33203125" style="30" customWidth="1"/>
    <col min="3860" max="3860" width="11.33203125" style="30" customWidth="1"/>
    <col min="3861" max="3861" width="12.88671875" style="30" customWidth="1"/>
    <col min="3862" max="3862" width="15.6640625" style="30" customWidth="1"/>
    <col min="3863" max="3863" width="11.33203125" style="30" customWidth="1"/>
    <col min="3864" max="3864" width="13.88671875" style="30" customWidth="1"/>
    <col min="3865" max="3865" width="11.33203125" style="30" customWidth="1"/>
    <col min="3866" max="3866" width="13.6640625" style="30" bestFit="1" customWidth="1"/>
    <col min="3867" max="3867" width="16.33203125" style="30" customWidth="1"/>
    <col min="3868" max="3868" width="16.109375" style="30" customWidth="1"/>
    <col min="3869" max="3869" width="20.109375" style="30" customWidth="1"/>
    <col min="3870" max="3870" width="3" style="30" customWidth="1"/>
    <col min="3871" max="3871" width="11.44140625" style="30" customWidth="1"/>
    <col min="3872" max="3872" width="8.44140625" style="30" customWidth="1"/>
    <col min="3873" max="4094" width="20.6640625" style="30"/>
    <col min="4095" max="4095" width="4.6640625" style="30" customWidth="1"/>
    <col min="4096" max="4096" width="59.6640625" style="30" customWidth="1"/>
    <col min="4097" max="4097" width="13.6640625" style="30" customWidth="1"/>
    <col min="4098" max="4098" width="15.33203125" style="30" bestFit="1" customWidth="1"/>
    <col min="4099" max="4099" width="11.33203125" style="30" customWidth="1"/>
    <col min="4100" max="4100" width="14.6640625" style="30" customWidth="1"/>
    <col min="4101" max="4101" width="13.6640625" style="30" bestFit="1" customWidth="1"/>
    <col min="4102" max="4102" width="13.33203125" style="30" customWidth="1"/>
    <col min="4103" max="4103" width="12.33203125" style="30" bestFit="1" customWidth="1"/>
    <col min="4104" max="4104" width="12.44140625" style="30" customWidth="1"/>
    <col min="4105" max="4105" width="12.33203125" style="30" customWidth="1"/>
    <col min="4106" max="4106" width="12.5546875" style="30" customWidth="1"/>
    <col min="4107" max="4107" width="17.88671875" style="30" customWidth="1"/>
    <col min="4108" max="4108" width="13.109375" style="30" customWidth="1"/>
    <col min="4109" max="4109" width="11.33203125" style="30" customWidth="1"/>
    <col min="4110" max="4110" width="14.33203125" style="30" customWidth="1"/>
    <col min="4111" max="4111" width="11.33203125" style="30" customWidth="1"/>
    <col min="4112" max="4112" width="13.6640625" style="30" customWidth="1"/>
    <col min="4113" max="4113" width="11.33203125" style="30" customWidth="1"/>
    <col min="4114" max="4114" width="13.6640625" style="30" customWidth="1"/>
    <col min="4115" max="4115" width="14.33203125" style="30" customWidth="1"/>
    <col min="4116" max="4116" width="11.33203125" style="30" customWidth="1"/>
    <col min="4117" max="4117" width="12.88671875" style="30" customWidth="1"/>
    <col min="4118" max="4118" width="15.6640625" style="30" customWidth="1"/>
    <col min="4119" max="4119" width="11.33203125" style="30" customWidth="1"/>
    <col min="4120" max="4120" width="13.88671875" style="30" customWidth="1"/>
    <col min="4121" max="4121" width="11.33203125" style="30" customWidth="1"/>
    <col min="4122" max="4122" width="13.6640625" style="30" bestFit="1" customWidth="1"/>
    <col min="4123" max="4123" width="16.33203125" style="30" customWidth="1"/>
    <col min="4124" max="4124" width="16.109375" style="30" customWidth="1"/>
    <col min="4125" max="4125" width="20.109375" style="30" customWidth="1"/>
    <col min="4126" max="4126" width="3" style="30" customWidth="1"/>
    <col min="4127" max="4127" width="11.44140625" style="30" customWidth="1"/>
    <col min="4128" max="4128" width="8.44140625" style="30" customWidth="1"/>
    <col min="4129" max="4350" width="20.6640625" style="30"/>
    <col min="4351" max="4351" width="4.6640625" style="30" customWidth="1"/>
    <col min="4352" max="4352" width="59.6640625" style="30" customWidth="1"/>
    <col min="4353" max="4353" width="13.6640625" style="30" customWidth="1"/>
    <col min="4354" max="4354" width="15.33203125" style="30" bestFit="1" customWidth="1"/>
    <col min="4355" max="4355" width="11.33203125" style="30" customWidth="1"/>
    <col min="4356" max="4356" width="14.6640625" style="30" customWidth="1"/>
    <col min="4357" max="4357" width="13.6640625" style="30" bestFit="1" customWidth="1"/>
    <col min="4358" max="4358" width="13.33203125" style="30" customWidth="1"/>
    <col min="4359" max="4359" width="12.33203125" style="30" bestFit="1" customWidth="1"/>
    <col min="4360" max="4360" width="12.44140625" style="30" customWidth="1"/>
    <col min="4361" max="4361" width="12.33203125" style="30" customWidth="1"/>
    <col min="4362" max="4362" width="12.5546875" style="30" customWidth="1"/>
    <col min="4363" max="4363" width="17.88671875" style="30" customWidth="1"/>
    <col min="4364" max="4364" width="13.109375" style="30" customWidth="1"/>
    <col min="4365" max="4365" width="11.33203125" style="30" customWidth="1"/>
    <col min="4366" max="4366" width="14.33203125" style="30" customWidth="1"/>
    <col min="4367" max="4367" width="11.33203125" style="30" customWidth="1"/>
    <col min="4368" max="4368" width="13.6640625" style="30" customWidth="1"/>
    <col min="4369" max="4369" width="11.33203125" style="30" customWidth="1"/>
    <col min="4370" max="4370" width="13.6640625" style="30" customWidth="1"/>
    <col min="4371" max="4371" width="14.33203125" style="30" customWidth="1"/>
    <col min="4372" max="4372" width="11.33203125" style="30" customWidth="1"/>
    <col min="4373" max="4373" width="12.88671875" style="30" customWidth="1"/>
    <col min="4374" max="4374" width="15.6640625" style="30" customWidth="1"/>
    <col min="4375" max="4375" width="11.33203125" style="30" customWidth="1"/>
    <col min="4376" max="4376" width="13.88671875" style="30" customWidth="1"/>
    <col min="4377" max="4377" width="11.33203125" style="30" customWidth="1"/>
    <col min="4378" max="4378" width="13.6640625" style="30" bestFit="1" customWidth="1"/>
    <col min="4379" max="4379" width="16.33203125" style="30" customWidth="1"/>
    <col min="4380" max="4380" width="16.109375" style="30" customWidth="1"/>
    <col min="4381" max="4381" width="20.109375" style="30" customWidth="1"/>
    <col min="4382" max="4382" width="3" style="30" customWidth="1"/>
    <col min="4383" max="4383" width="11.44140625" style="30" customWidth="1"/>
    <col min="4384" max="4384" width="8.44140625" style="30" customWidth="1"/>
    <col min="4385" max="4606" width="20.6640625" style="30"/>
    <col min="4607" max="4607" width="4.6640625" style="30" customWidth="1"/>
    <col min="4608" max="4608" width="59.6640625" style="30" customWidth="1"/>
    <col min="4609" max="4609" width="13.6640625" style="30" customWidth="1"/>
    <col min="4610" max="4610" width="15.33203125" style="30" bestFit="1" customWidth="1"/>
    <col min="4611" max="4611" width="11.33203125" style="30" customWidth="1"/>
    <col min="4612" max="4612" width="14.6640625" style="30" customWidth="1"/>
    <col min="4613" max="4613" width="13.6640625" style="30" bestFit="1" customWidth="1"/>
    <col min="4614" max="4614" width="13.33203125" style="30" customWidth="1"/>
    <col min="4615" max="4615" width="12.33203125" style="30" bestFit="1" customWidth="1"/>
    <col min="4616" max="4616" width="12.44140625" style="30" customWidth="1"/>
    <col min="4617" max="4617" width="12.33203125" style="30" customWidth="1"/>
    <col min="4618" max="4618" width="12.5546875" style="30" customWidth="1"/>
    <col min="4619" max="4619" width="17.88671875" style="30" customWidth="1"/>
    <col min="4620" max="4620" width="13.109375" style="30" customWidth="1"/>
    <col min="4621" max="4621" width="11.33203125" style="30" customWidth="1"/>
    <col min="4622" max="4622" width="14.33203125" style="30" customWidth="1"/>
    <col min="4623" max="4623" width="11.33203125" style="30" customWidth="1"/>
    <col min="4624" max="4624" width="13.6640625" style="30" customWidth="1"/>
    <col min="4625" max="4625" width="11.33203125" style="30" customWidth="1"/>
    <col min="4626" max="4626" width="13.6640625" style="30" customWidth="1"/>
    <col min="4627" max="4627" width="14.33203125" style="30" customWidth="1"/>
    <col min="4628" max="4628" width="11.33203125" style="30" customWidth="1"/>
    <col min="4629" max="4629" width="12.88671875" style="30" customWidth="1"/>
    <col min="4630" max="4630" width="15.6640625" style="30" customWidth="1"/>
    <col min="4631" max="4631" width="11.33203125" style="30" customWidth="1"/>
    <col min="4632" max="4632" width="13.88671875" style="30" customWidth="1"/>
    <col min="4633" max="4633" width="11.33203125" style="30" customWidth="1"/>
    <col min="4634" max="4634" width="13.6640625" style="30" bestFit="1" customWidth="1"/>
    <col min="4635" max="4635" width="16.33203125" style="30" customWidth="1"/>
    <col min="4636" max="4636" width="16.109375" style="30" customWidth="1"/>
    <col min="4637" max="4637" width="20.109375" style="30" customWidth="1"/>
    <col min="4638" max="4638" width="3" style="30" customWidth="1"/>
    <col min="4639" max="4639" width="11.44140625" style="30" customWidth="1"/>
    <col min="4640" max="4640" width="8.44140625" style="30" customWidth="1"/>
    <col min="4641" max="4862" width="20.6640625" style="30"/>
    <col min="4863" max="4863" width="4.6640625" style="30" customWidth="1"/>
    <col min="4864" max="4864" width="59.6640625" style="30" customWidth="1"/>
    <col min="4865" max="4865" width="13.6640625" style="30" customWidth="1"/>
    <col min="4866" max="4866" width="15.33203125" style="30" bestFit="1" customWidth="1"/>
    <col min="4867" max="4867" width="11.33203125" style="30" customWidth="1"/>
    <col min="4868" max="4868" width="14.6640625" style="30" customWidth="1"/>
    <col min="4869" max="4869" width="13.6640625" style="30" bestFit="1" customWidth="1"/>
    <col min="4870" max="4870" width="13.33203125" style="30" customWidth="1"/>
    <col min="4871" max="4871" width="12.33203125" style="30" bestFit="1" customWidth="1"/>
    <col min="4872" max="4872" width="12.44140625" style="30" customWidth="1"/>
    <col min="4873" max="4873" width="12.33203125" style="30" customWidth="1"/>
    <col min="4874" max="4874" width="12.5546875" style="30" customWidth="1"/>
    <col min="4875" max="4875" width="17.88671875" style="30" customWidth="1"/>
    <col min="4876" max="4876" width="13.109375" style="30" customWidth="1"/>
    <col min="4877" max="4877" width="11.33203125" style="30" customWidth="1"/>
    <col min="4878" max="4878" width="14.33203125" style="30" customWidth="1"/>
    <col min="4879" max="4879" width="11.33203125" style="30" customWidth="1"/>
    <col min="4880" max="4880" width="13.6640625" style="30" customWidth="1"/>
    <col min="4881" max="4881" width="11.33203125" style="30" customWidth="1"/>
    <col min="4882" max="4882" width="13.6640625" style="30" customWidth="1"/>
    <col min="4883" max="4883" width="14.33203125" style="30" customWidth="1"/>
    <col min="4884" max="4884" width="11.33203125" style="30" customWidth="1"/>
    <col min="4885" max="4885" width="12.88671875" style="30" customWidth="1"/>
    <col min="4886" max="4886" width="15.6640625" style="30" customWidth="1"/>
    <col min="4887" max="4887" width="11.33203125" style="30" customWidth="1"/>
    <col min="4888" max="4888" width="13.88671875" style="30" customWidth="1"/>
    <col min="4889" max="4889" width="11.33203125" style="30" customWidth="1"/>
    <col min="4890" max="4890" width="13.6640625" style="30" bestFit="1" customWidth="1"/>
    <col min="4891" max="4891" width="16.33203125" style="30" customWidth="1"/>
    <col min="4892" max="4892" width="16.109375" style="30" customWidth="1"/>
    <col min="4893" max="4893" width="20.109375" style="30" customWidth="1"/>
    <col min="4894" max="4894" width="3" style="30" customWidth="1"/>
    <col min="4895" max="4895" width="11.44140625" style="30" customWidth="1"/>
    <col min="4896" max="4896" width="8.44140625" style="30" customWidth="1"/>
    <col min="4897" max="5118" width="20.6640625" style="30"/>
    <col min="5119" max="5119" width="4.6640625" style="30" customWidth="1"/>
    <col min="5120" max="5120" width="59.6640625" style="30" customWidth="1"/>
    <col min="5121" max="5121" width="13.6640625" style="30" customWidth="1"/>
    <col min="5122" max="5122" width="15.33203125" style="30" bestFit="1" customWidth="1"/>
    <col min="5123" max="5123" width="11.33203125" style="30" customWidth="1"/>
    <col min="5124" max="5124" width="14.6640625" style="30" customWidth="1"/>
    <col min="5125" max="5125" width="13.6640625" style="30" bestFit="1" customWidth="1"/>
    <col min="5126" max="5126" width="13.33203125" style="30" customWidth="1"/>
    <col min="5127" max="5127" width="12.33203125" style="30" bestFit="1" customWidth="1"/>
    <col min="5128" max="5128" width="12.44140625" style="30" customWidth="1"/>
    <col min="5129" max="5129" width="12.33203125" style="30" customWidth="1"/>
    <col min="5130" max="5130" width="12.5546875" style="30" customWidth="1"/>
    <col min="5131" max="5131" width="17.88671875" style="30" customWidth="1"/>
    <col min="5132" max="5132" width="13.109375" style="30" customWidth="1"/>
    <col min="5133" max="5133" width="11.33203125" style="30" customWidth="1"/>
    <col min="5134" max="5134" width="14.33203125" style="30" customWidth="1"/>
    <col min="5135" max="5135" width="11.33203125" style="30" customWidth="1"/>
    <col min="5136" max="5136" width="13.6640625" style="30" customWidth="1"/>
    <col min="5137" max="5137" width="11.33203125" style="30" customWidth="1"/>
    <col min="5138" max="5138" width="13.6640625" style="30" customWidth="1"/>
    <col min="5139" max="5139" width="14.33203125" style="30" customWidth="1"/>
    <col min="5140" max="5140" width="11.33203125" style="30" customWidth="1"/>
    <col min="5141" max="5141" width="12.88671875" style="30" customWidth="1"/>
    <col min="5142" max="5142" width="15.6640625" style="30" customWidth="1"/>
    <col min="5143" max="5143" width="11.33203125" style="30" customWidth="1"/>
    <col min="5144" max="5144" width="13.88671875" style="30" customWidth="1"/>
    <col min="5145" max="5145" width="11.33203125" style="30" customWidth="1"/>
    <col min="5146" max="5146" width="13.6640625" style="30" bestFit="1" customWidth="1"/>
    <col min="5147" max="5147" width="16.33203125" style="30" customWidth="1"/>
    <col min="5148" max="5148" width="16.109375" style="30" customWidth="1"/>
    <col min="5149" max="5149" width="20.109375" style="30" customWidth="1"/>
    <col min="5150" max="5150" width="3" style="30" customWidth="1"/>
    <col min="5151" max="5151" width="11.44140625" style="30" customWidth="1"/>
    <col min="5152" max="5152" width="8.44140625" style="30" customWidth="1"/>
    <col min="5153" max="5374" width="20.6640625" style="30"/>
    <col min="5375" max="5375" width="4.6640625" style="30" customWidth="1"/>
    <col min="5376" max="5376" width="59.6640625" style="30" customWidth="1"/>
    <col min="5377" max="5377" width="13.6640625" style="30" customWidth="1"/>
    <col min="5378" max="5378" width="15.33203125" style="30" bestFit="1" customWidth="1"/>
    <col min="5379" max="5379" width="11.33203125" style="30" customWidth="1"/>
    <col min="5380" max="5380" width="14.6640625" style="30" customWidth="1"/>
    <col min="5381" max="5381" width="13.6640625" style="30" bestFit="1" customWidth="1"/>
    <col min="5382" max="5382" width="13.33203125" style="30" customWidth="1"/>
    <col min="5383" max="5383" width="12.33203125" style="30" bestFit="1" customWidth="1"/>
    <col min="5384" max="5384" width="12.44140625" style="30" customWidth="1"/>
    <col min="5385" max="5385" width="12.33203125" style="30" customWidth="1"/>
    <col min="5386" max="5386" width="12.5546875" style="30" customWidth="1"/>
    <col min="5387" max="5387" width="17.88671875" style="30" customWidth="1"/>
    <col min="5388" max="5388" width="13.109375" style="30" customWidth="1"/>
    <col min="5389" max="5389" width="11.33203125" style="30" customWidth="1"/>
    <col min="5390" max="5390" width="14.33203125" style="30" customWidth="1"/>
    <col min="5391" max="5391" width="11.33203125" style="30" customWidth="1"/>
    <col min="5392" max="5392" width="13.6640625" style="30" customWidth="1"/>
    <col min="5393" max="5393" width="11.33203125" style="30" customWidth="1"/>
    <col min="5394" max="5394" width="13.6640625" style="30" customWidth="1"/>
    <col min="5395" max="5395" width="14.33203125" style="30" customWidth="1"/>
    <col min="5396" max="5396" width="11.33203125" style="30" customWidth="1"/>
    <col min="5397" max="5397" width="12.88671875" style="30" customWidth="1"/>
    <col min="5398" max="5398" width="15.6640625" style="30" customWidth="1"/>
    <col min="5399" max="5399" width="11.33203125" style="30" customWidth="1"/>
    <col min="5400" max="5400" width="13.88671875" style="30" customWidth="1"/>
    <col min="5401" max="5401" width="11.33203125" style="30" customWidth="1"/>
    <col min="5402" max="5402" width="13.6640625" style="30" bestFit="1" customWidth="1"/>
    <col min="5403" max="5403" width="16.33203125" style="30" customWidth="1"/>
    <col min="5404" max="5404" width="16.109375" style="30" customWidth="1"/>
    <col min="5405" max="5405" width="20.109375" style="30" customWidth="1"/>
    <col min="5406" max="5406" width="3" style="30" customWidth="1"/>
    <col min="5407" max="5407" width="11.44140625" style="30" customWidth="1"/>
    <col min="5408" max="5408" width="8.44140625" style="30" customWidth="1"/>
    <col min="5409" max="5630" width="20.6640625" style="30"/>
    <col min="5631" max="5631" width="4.6640625" style="30" customWidth="1"/>
    <col min="5632" max="5632" width="59.6640625" style="30" customWidth="1"/>
    <col min="5633" max="5633" width="13.6640625" style="30" customWidth="1"/>
    <col min="5634" max="5634" width="15.33203125" style="30" bestFit="1" customWidth="1"/>
    <col min="5635" max="5635" width="11.33203125" style="30" customWidth="1"/>
    <col min="5636" max="5636" width="14.6640625" style="30" customWidth="1"/>
    <col min="5637" max="5637" width="13.6640625" style="30" bestFit="1" customWidth="1"/>
    <col min="5638" max="5638" width="13.33203125" style="30" customWidth="1"/>
    <col min="5639" max="5639" width="12.33203125" style="30" bestFit="1" customWidth="1"/>
    <col min="5640" max="5640" width="12.44140625" style="30" customWidth="1"/>
    <col min="5641" max="5641" width="12.33203125" style="30" customWidth="1"/>
    <col min="5642" max="5642" width="12.5546875" style="30" customWidth="1"/>
    <col min="5643" max="5643" width="17.88671875" style="30" customWidth="1"/>
    <col min="5644" max="5644" width="13.109375" style="30" customWidth="1"/>
    <col min="5645" max="5645" width="11.33203125" style="30" customWidth="1"/>
    <col min="5646" max="5646" width="14.33203125" style="30" customWidth="1"/>
    <col min="5647" max="5647" width="11.33203125" style="30" customWidth="1"/>
    <col min="5648" max="5648" width="13.6640625" style="30" customWidth="1"/>
    <col min="5649" max="5649" width="11.33203125" style="30" customWidth="1"/>
    <col min="5650" max="5650" width="13.6640625" style="30" customWidth="1"/>
    <col min="5651" max="5651" width="14.33203125" style="30" customWidth="1"/>
    <col min="5652" max="5652" width="11.33203125" style="30" customWidth="1"/>
    <col min="5653" max="5653" width="12.88671875" style="30" customWidth="1"/>
    <col min="5654" max="5654" width="15.6640625" style="30" customWidth="1"/>
    <col min="5655" max="5655" width="11.33203125" style="30" customWidth="1"/>
    <col min="5656" max="5656" width="13.88671875" style="30" customWidth="1"/>
    <col min="5657" max="5657" width="11.33203125" style="30" customWidth="1"/>
    <col min="5658" max="5658" width="13.6640625" style="30" bestFit="1" customWidth="1"/>
    <col min="5659" max="5659" width="16.33203125" style="30" customWidth="1"/>
    <col min="5660" max="5660" width="16.109375" style="30" customWidth="1"/>
    <col min="5661" max="5661" width="20.109375" style="30" customWidth="1"/>
    <col min="5662" max="5662" width="3" style="30" customWidth="1"/>
    <col min="5663" max="5663" width="11.44140625" style="30" customWidth="1"/>
    <col min="5664" max="5664" width="8.44140625" style="30" customWidth="1"/>
    <col min="5665" max="5886" width="20.6640625" style="30"/>
    <col min="5887" max="5887" width="4.6640625" style="30" customWidth="1"/>
    <col min="5888" max="5888" width="59.6640625" style="30" customWidth="1"/>
    <col min="5889" max="5889" width="13.6640625" style="30" customWidth="1"/>
    <col min="5890" max="5890" width="15.33203125" style="30" bestFit="1" customWidth="1"/>
    <col min="5891" max="5891" width="11.33203125" style="30" customWidth="1"/>
    <col min="5892" max="5892" width="14.6640625" style="30" customWidth="1"/>
    <col min="5893" max="5893" width="13.6640625" style="30" bestFit="1" customWidth="1"/>
    <col min="5894" max="5894" width="13.33203125" style="30" customWidth="1"/>
    <col min="5895" max="5895" width="12.33203125" style="30" bestFit="1" customWidth="1"/>
    <col min="5896" max="5896" width="12.44140625" style="30" customWidth="1"/>
    <col min="5897" max="5897" width="12.33203125" style="30" customWidth="1"/>
    <col min="5898" max="5898" width="12.5546875" style="30" customWidth="1"/>
    <col min="5899" max="5899" width="17.88671875" style="30" customWidth="1"/>
    <col min="5900" max="5900" width="13.109375" style="30" customWidth="1"/>
    <col min="5901" max="5901" width="11.33203125" style="30" customWidth="1"/>
    <col min="5902" max="5902" width="14.33203125" style="30" customWidth="1"/>
    <col min="5903" max="5903" width="11.33203125" style="30" customWidth="1"/>
    <col min="5904" max="5904" width="13.6640625" style="30" customWidth="1"/>
    <col min="5905" max="5905" width="11.33203125" style="30" customWidth="1"/>
    <col min="5906" max="5906" width="13.6640625" style="30" customWidth="1"/>
    <col min="5907" max="5907" width="14.33203125" style="30" customWidth="1"/>
    <col min="5908" max="5908" width="11.33203125" style="30" customWidth="1"/>
    <col min="5909" max="5909" width="12.88671875" style="30" customWidth="1"/>
    <col min="5910" max="5910" width="15.6640625" style="30" customWidth="1"/>
    <col min="5911" max="5911" width="11.33203125" style="30" customWidth="1"/>
    <col min="5912" max="5912" width="13.88671875" style="30" customWidth="1"/>
    <col min="5913" max="5913" width="11.33203125" style="30" customWidth="1"/>
    <col min="5914" max="5914" width="13.6640625" style="30" bestFit="1" customWidth="1"/>
    <col min="5915" max="5915" width="16.33203125" style="30" customWidth="1"/>
    <col min="5916" max="5916" width="16.109375" style="30" customWidth="1"/>
    <col min="5917" max="5917" width="20.109375" style="30" customWidth="1"/>
    <col min="5918" max="5918" width="3" style="30" customWidth="1"/>
    <col min="5919" max="5919" width="11.44140625" style="30" customWidth="1"/>
    <col min="5920" max="5920" width="8.44140625" style="30" customWidth="1"/>
    <col min="5921" max="6142" width="20.6640625" style="30"/>
    <col min="6143" max="6143" width="4.6640625" style="30" customWidth="1"/>
    <col min="6144" max="6144" width="59.6640625" style="30" customWidth="1"/>
    <col min="6145" max="6145" width="13.6640625" style="30" customWidth="1"/>
    <col min="6146" max="6146" width="15.33203125" style="30" bestFit="1" customWidth="1"/>
    <col min="6147" max="6147" width="11.33203125" style="30" customWidth="1"/>
    <col min="6148" max="6148" width="14.6640625" style="30" customWidth="1"/>
    <col min="6149" max="6149" width="13.6640625" style="30" bestFit="1" customWidth="1"/>
    <col min="6150" max="6150" width="13.33203125" style="30" customWidth="1"/>
    <col min="6151" max="6151" width="12.33203125" style="30" bestFit="1" customWidth="1"/>
    <col min="6152" max="6152" width="12.44140625" style="30" customWidth="1"/>
    <col min="6153" max="6153" width="12.33203125" style="30" customWidth="1"/>
    <col min="6154" max="6154" width="12.5546875" style="30" customWidth="1"/>
    <col min="6155" max="6155" width="17.88671875" style="30" customWidth="1"/>
    <col min="6156" max="6156" width="13.109375" style="30" customWidth="1"/>
    <col min="6157" max="6157" width="11.33203125" style="30" customWidth="1"/>
    <col min="6158" max="6158" width="14.33203125" style="30" customWidth="1"/>
    <col min="6159" max="6159" width="11.33203125" style="30" customWidth="1"/>
    <col min="6160" max="6160" width="13.6640625" style="30" customWidth="1"/>
    <col min="6161" max="6161" width="11.33203125" style="30" customWidth="1"/>
    <col min="6162" max="6162" width="13.6640625" style="30" customWidth="1"/>
    <col min="6163" max="6163" width="14.33203125" style="30" customWidth="1"/>
    <col min="6164" max="6164" width="11.33203125" style="30" customWidth="1"/>
    <col min="6165" max="6165" width="12.88671875" style="30" customWidth="1"/>
    <col min="6166" max="6166" width="15.6640625" style="30" customWidth="1"/>
    <col min="6167" max="6167" width="11.33203125" style="30" customWidth="1"/>
    <col min="6168" max="6168" width="13.88671875" style="30" customWidth="1"/>
    <col min="6169" max="6169" width="11.33203125" style="30" customWidth="1"/>
    <col min="6170" max="6170" width="13.6640625" style="30" bestFit="1" customWidth="1"/>
    <col min="6171" max="6171" width="16.33203125" style="30" customWidth="1"/>
    <col min="6172" max="6172" width="16.109375" style="30" customWidth="1"/>
    <col min="6173" max="6173" width="20.109375" style="30" customWidth="1"/>
    <col min="6174" max="6174" width="3" style="30" customWidth="1"/>
    <col min="6175" max="6175" width="11.44140625" style="30" customWidth="1"/>
    <col min="6176" max="6176" width="8.44140625" style="30" customWidth="1"/>
    <col min="6177" max="6398" width="20.6640625" style="30"/>
    <col min="6399" max="6399" width="4.6640625" style="30" customWidth="1"/>
    <col min="6400" max="6400" width="59.6640625" style="30" customWidth="1"/>
    <col min="6401" max="6401" width="13.6640625" style="30" customWidth="1"/>
    <col min="6402" max="6402" width="15.33203125" style="30" bestFit="1" customWidth="1"/>
    <col min="6403" max="6403" width="11.33203125" style="30" customWidth="1"/>
    <col min="6404" max="6404" width="14.6640625" style="30" customWidth="1"/>
    <col min="6405" max="6405" width="13.6640625" style="30" bestFit="1" customWidth="1"/>
    <col min="6406" max="6406" width="13.33203125" style="30" customWidth="1"/>
    <col min="6407" max="6407" width="12.33203125" style="30" bestFit="1" customWidth="1"/>
    <col min="6408" max="6408" width="12.44140625" style="30" customWidth="1"/>
    <col min="6409" max="6409" width="12.33203125" style="30" customWidth="1"/>
    <col min="6410" max="6410" width="12.5546875" style="30" customWidth="1"/>
    <col min="6411" max="6411" width="17.88671875" style="30" customWidth="1"/>
    <col min="6412" max="6412" width="13.109375" style="30" customWidth="1"/>
    <col min="6413" max="6413" width="11.33203125" style="30" customWidth="1"/>
    <col min="6414" max="6414" width="14.33203125" style="30" customWidth="1"/>
    <col min="6415" max="6415" width="11.33203125" style="30" customWidth="1"/>
    <col min="6416" max="6416" width="13.6640625" style="30" customWidth="1"/>
    <col min="6417" max="6417" width="11.33203125" style="30" customWidth="1"/>
    <col min="6418" max="6418" width="13.6640625" style="30" customWidth="1"/>
    <col min="6419" max="6419" width="14.33203125" style="30" customWidth="1"/>
    <col min="6420" max="6420" width="11.33203125" style="30" customWidth="1"/>
    <col min="6421" max="6421" width="12.88671875" style="30" customWidth="1"/>
    <col min="6422" max="6422" width="15.6640625" style="30" customWidth="1"/>
    <col min="6423" max="6423" width="11.33203125" style="30" customWidth="1"/>
    <col min="6424" max="6424" width="13.88671875" style="30" customWidth="1"/>
    <col min="6425" max="6425" width="11.33203125" style="30" customWidth="1"/>
    <col min="6426" max="6426" width="13.6640625" style="30" bestFit="1" customWidth="1"/>
    <col min="6427" max="6427" width="16.33203125" style="30" customWidth="1"/>
    <col min="6428" max="6428" width="16.109375" style="30" customWidth="1"/>
    <col min="6429" max="6429" width="20.109375" style="30" customWidth="1"/>
    <col min="6430" max="6430" width="3" style="30" customWidth="1"/>
    <col min="6431" max="6431" width="11.44140625" style="30" customWidth="1"/>
    <col min="6432" max="6432" width="8.44140625" style="30" customWidth="1"/>
    <col min="6433" max="6654" width="20.6640625" style="30"/>
    <col min="6655" max="6655" width="4.6640625" style="30" customWidth="1"/>
    <col min="6656" max="6656" width="59.6640625" style="30" customWidth="1"/>
    <col min="6657" max="6657" width="13.6640625" style="30" customWidth="1"/>
    <col min="6658" max="6658" width="15.33203125" style="30" bestFit="1" customWidth="1"/>
    <col min="6659" max="6659" width="11.33203125" style="30" customWidth="1"/>
    <col min="6660" max="6660" width="14.6640625" style="30" customWidth="1"/>
    <col min="6661" max="6661" width="13.6640625" style="30" bestFit="1" customWidth="1"/>
    <col min="6662" max="6662" width="13.33203125" style="30" customWidth="1"/>
    <col min="6663" max="6663" width="12.33203125" style="30" bestFit="1" customWidth="1"/>
    <col min="6664" max="6664" width="12.44140625" style="30" customWidth="1"/>
    <col min="6665" max="6665" width="12.33203125" style="30" customWidth="1"/>
    <col min="6666" max="6666" width="12.5546875" style="30" customWidth="1"/>
    <col min="6667" max="6667" width="17.88671875" style="30" customWidth="1"/>
    <col min="6668" max="6668" width="13.109375" style="30" customWidth="1"/>
    <col min="6669" max="6669" width="11.33203125" style="30" customWidth="1"/>
    <col min="6670" max="6670" width="14.33203125" style="30" customWidth="1"/>
    <col min="6671" max="6671" width="11.33203125" style="30" customWidth="1"/>
    <col min="6672" max="6672" width="13.6640625" style="30" customWidth="1"/>
    <col min="6673" max="6673" width="11.33203125" style="30" customWidth="1"/>
    <col min="6674" max="6674" width="13.6640625" style="30" customWidth="1"/>
    <col min="6675" max="6675" width="14.33203125" style="30" customWidth="1"/>
    <col min="6676" max="6676" width="11.33203125" style="30" customWidth="1"/>
    <col min="6677" max="6677" width="12.88671875" style="30" customWidth="1"/>
    <col min="6678" max="6678" width="15.6640625" style="30" customWidth="1"/>
    <col min="6679" max="6679" width="11.33203125" style="30" customWidth="1"/>
    <col min="6680" max="6680" width="13.88671875" style="30" customWidth="1"/>
    <col min="6681" max="6681" width="11.33203125" style="30" customWidth="1"/>
    <col min="6682" max="6682" width="13.6640625" style="30" bestFit="1" customWidth="1"/>
    <col min="6683" max="6683" width="16.33203125" style="30" customWidth="1"/>
    <col min="6684" max="6684" width="16.109375" style="30" customWidth="1"/>
    <col min="6685" max="6685" width="20.109375" style="30" customWidth="1"/>
    <col min="6686" max="6686" width="3" style="30" customWidth="1"/>
    <col min="6687" max="6687" width="11.44140625" style="30" customWidth="1"/>
    <col min="6688" max="6688" width="8.44140625" style="30" customWidth="1"/>
    <col min="6689" max="6910" width="20.6640625" style="30"/>
    <col min="6911" max="6911" width="4.6640625" style="30" customWidth="1"/>
    <col min="6912" max="6912" width="59.6640625" style="30" customWidth="1"/>
    <col min="6913" max="6913" width="13.6640625" style="30" customWidth="1"/>
    <col min="6914" max="6914" width="15.33203125" style="30" bestFit="1" customWidth="1"/>
    <col min="6915" max="6915" width="11.33203125" style="30" customWidth="1"/>
    <col min="6916" max="6916" width="14.6640625" style="30" customWidth="1"/>
    <col min="6917" max="6917" width="13.6640625" style="30" bestFit="1" customWidth="1"/>
    <col min="6918" max="6918" width="13.33203125" style="30" customWidth="1"/>
    <col min="6919" max="6919" width="12.33203125" style="30" bestFit="1" customWidth="1"/>
    <col min="6920" max="6920" width="12.44140625" style="30" customWidth="1"/>
    <col min="6921" max="6921" width="12.33203125" style="30" customWidth="1"/>
    <col min="6922" max="6922" width="12.5546875" style="30" customWidth="1"/>
    <col min="6923" max="6923" width="17.88671875" style="30" customWidth="1"/>
    <col min="6924" max="6924" width="13.109375" style="30" customWidth="1"/>
    <col min="6925" max="6925" width="11.33203125" style="30" customWidth="1"/>
    <col min="6926" max="6926" width="14.33203125" style="30" customWidth="1"/>
    <col min="6927" max="6927" width="11.33203125" style="30" customWidth="1"/>
    <col min="6928" max="6928" width="13.6640625" style="30" customWidth="1"/>
    <col min="6929" max="6929" width="11.33203125" style="30" customWidth="1"/>
    <col min="6930" max="6930" width="13.6640625" style="30" customWidth="1"/>
    <col min="6931" max="6931" width="14.33203125" style="30" customWidth="1"/>
    <col min="6932" max="6932" width="11.33203125" style="30" customWidth="1"/>
    <col min="6933" max="6933" width="12.88671875" style="30" customWidth="1"/>
    <col min="6934" max="6934" width="15.6640625" style="30" customWidth="1"/>
    <col min="6935" max="6935" width="11.33203125" style="30" customWidth="1"/>
    <col min="6936" max="6936" width="13.88671875" style="30" customWidth="1"/>
    <col min="6937" max="6937" width="11.33203125" style="30" customWidth="1"/>
    <col min="6938" max="6938" width="13.6640625" style="30" bestFit="1" customWidth="1"/>
    <col min="6939" max="6939" width="16.33203125" style="30" customWidth="1"/>
    <col min="6940" max="6940" width="16.109375" style="30" customWidth="1"/>
    <col min="6941" max="6941" width="20.109375" style="30" customWidth="1"/>
    <col min="6942" max="6942" width="3" style="30" customWidth="1"/>
    <col min="6943" max="6943" width="11.44140625" style="30" customWidth="1"/>
    <col min="6944" max="6944" width="8.44140625" style="30" customWidth="1"/>
    <col min="6945" max="7166" width="20.6640625" style="30"/>
    <col min="7167" max="7167" width="4.6640625" style="30" customWidth="1"/>
    <col min="7168" max="7168" width="59.6640625" style="30" customWidth="1"/>
    <col min="7169" max="7169" width="13.6640625" style="30" customWidth="1"/>
    <col min="7170" max="7170" width="15.33203125" style="30" bestFit="1" customWidth="1"/>
    <col min="7171" max="7171" width="11.33203125" style="30" customWidth="1"/>
    <col min="7172" max="7172" width="14.6640625" style="30" customWidth="1"/>
    <col min="7173" max="7173" width="13.6640625" style="30" bestFit="1" customWidth="1"/>
    <col min="7174" max="7174" width="13.33203125" style="30" customWidth="1"/>
    <col min="7175" max="7175" width="12.33203125" style="30" bestFit="1" customWidth="1"/>
    <col min="7176" max="7176" width="12.44140625" style="30" customWidth="1"/>
    <col min="7177" max="7177" width="12.33203125" style="30" customWidth="1"/>
    <col min="7178" max="7178" width="12.5546875" style="30" customWidth="1"/>
    <col min="7179" max="7179" width="17.88671875" style="30" customWidth="1"/>
    <col min="7180" max="7180" width="13.109375" style="30" customWidth="1"/>
    <col min="7181" max="7181" width="11.33203125" style="30" customWidth="1"/>
    <col min="7182" max="7182" width="14.33203125" style="30" customWidth="1"/>
    <col min="7183" max="7183" width="11.33203125" style="30" customWidth="1"/>
    <col min="7184" max="7184" width="13.6640625" style="30" customWidth="1"/>
    <col min="7185" max="7185" width="11.33203125" style="30" customWidth="1"/>
    <col min="7186" max="7186" width="13.6640625" style="30" customWidth="1"/>
    <col min="7187" max="7187" width="14.33203125" style="30" customWidth="1"/>
    <col min="7188" max="7188" width="11.33203125" style="30" customWidth="1"/>
    <col min="7189" max="7189" width="12.88671875" style="30" customWidth="1"/>
    <col min="7190" max="7190" width="15.6640625" style="30" customWidth="1"/>
    <col min="7191" max="7191" width="11.33203125" style="30" customWidth="1"/>
    <col min="7192" max="7192" width="13.88671875" style="30" customWidth="1"/>
    <col min="7193" max="7193" width="11.33203125" style="30" customWidth="1"/>
    <col min="7194" max="7194" width="13.6640625" style="30" bestFit="1" customWidth="1"/>
    <col min="7195" max="7195" width="16.33203125" style="30" customWidth="1"/>
    <col min="7196" max="7196" width="16.109375" style="30" customWidth="1"/>
    <col min="7197" max="7197" width="20.109375" style="30" customWidth="1"/>
    <col min="7198" max="7198" width="3" style="30" customWidth="1"/>
    <col min="7199" max="7199" width="11.44140625" style="30" customWidth="1"/>
    <col min="7200" max="7200" width="8.44140625" style="30" customWidth="1"/>
    <col min="7201" max="7422" width="20.6640625" style="30"/>
    <col min="7423" max="7423" width="4.6640625" style="30" customWidth="1"/>
    <col min="7424" max="7424" width="59.6640625" style="30" customWidth="1"/>
    <col min="7425" max="7425" width="13.6640625" style="30" customWidth="1"/>
    <col min="7426" max="7426" width="15.33203125" style="30" bestFit="1" customWidth="1"/>
    <col min="7427" max="7427" width="11.33203125" style="30" customWidth="1"/>
    <col min="7428" max="7428" width="14.6640625" style="30" customWidth="1"/>
    <col min="7429" max="7429" width="13.6640625" style="30" bestFit="1" customWidth="1"/>
    <col min="7430" max="7430" width="13.33203125" style="30" customWidth="1"/>
    <col min="7431" max="7431" width="12.33203125" style="30" bestFit="1" customWidth="1"/>
    <col min="7432" max="7432" width="12.44140625" style="30" customWidth="1"/>
    <col min="7433" max="7433" width="12.33203125" style="30" customWidth="1"/>
    <col min="7434" max="7434" width="12.5546875" style="30" customWidth="1"/>
    <col min="7435" max="7435" width="17.88671875" style="30" customWidth="1"/>
    <col min="7436" max="7436" width="13.109375" style="30" customWidth="1"/>
    <col min="7437" max="7437" width="11.33203125" style="30" customWidth="1"/>
    <col min="7438" max="7438" width="14.33203125" style="30" customWidth="1"/>
    <col min="7439" max="7439" width="11.33203125" style="30" customWidth="1"/>
    <col min="7440" max="7440" width="13.6640625" style="30" customWidth="1"/>
    <col min="7441" max="7441" width="11.33203125" style="30" customWidth="1"/>
    <col min="7442" max="7442" width="13.6640625" style="30" customWidth="1"/>
    <col min="7443" max="7443" width="14.33203125" style="30" customWidth="1"/>
    <col min="7444" max="7444" width="11.33203125" style="30" customWidth="1"/>
    <col min="7445" max="7445" width="12.88671875" style="30" customWidth="1"/>
    <col min="7446" max="7446" width="15.6640625" style="30" customWidth="1"/>
    <col min="7447" max="7447" width="11.33203125" style="30" customWidth="1"/>
    <col min="7448" max="7448" width="13.88671875" style="30" customWidth="1"/>
    <col min="7449" max="7449" width="11.33203125" style="30" customWidth="1"/>
    <col min="7450" max="7450" width="13.6640625" style="30" bestFit="1" customWidth="1"/>
    <col min="7451" max="7451" width="16.33203125" style="30" customWidth="1"/>
    <col min="7452" max="7452" width="16.109375" style="30" customWidth="1"/>
    <col min="7453" max="7453" width="20.109375" style="30" customWidth="1"/>
    <col min="7454" max="7454" width="3" style="30" customWidth="1"/>
    <col min="7455" max="7455" width="11.44140625" style="30" customWidth="1"/>
    <col min="7456" max="7456" width="8.44140625" style="30" customWidth="1"/>
    <col min="7457" max="7678" width="20.6640625" style="30"/>
    <col min="7679" max="7679" width="4.6640625" style="30" customWidth="1"/>
    <col min="7680" max="7680" width="59.6640625" style="30" customWidth="1"/>
    <col min="7681" max="7681" width="13.6640625" style="30" customWidth="1"/>
    <col min="7682" max="7682" width="15.33203125" style="30" bestFit="1" customWidth="1"/>
    <col min="7683" max="7683" width="11.33203125" style="30" customWidth="1"/>
    <col min="7684" max="7684" width="14.6640625" style="30" customWidth="1"/>
    <col min="7685" max="7685" width="13.6640625" style="30" bestFit="1" customWidth="1"/>
    <col min="7686" max="7686" width="13.33203125" style="30" customWidth="1"/>
    <col min="7687" max="7687" width="12.33203125" style="30" bestFit="1" customWidth="1"/>
    <col min="7688" max="7688" width="12.44140625" style="30" customWidth="1"/>
    <col min="7689" max="7689" width="12.33203125" style="30" customWidth="1"/>
    <col min="7690" max="7690" width="12.5546875" style="30" customWidth="1"/>
    <col min="7691" max="7691" width="17.88671875" style="30" customWidth="1"/>
    <col min="7692" max="7692" width="13.109375" style="30" customWidth="1"/>
    <col min="7693" max="7693" width="11.33203125" style="30" customWidth="1"/>
    <col min="7694" max="7694" width="14.33203125" style="30" customWidth="1"/>
    <col min="7695" max="7695" width="11.33203125" style="30" customWidth="1"/>
    <col min="7696" max="7696" width="13.6640625" style="30" customWidth="1"/>
    <col min="7697" max="7697" width="11.33203125" style="30" customWidth="1"/>
    <col min="7698" max="7698" width="13.6640625" style="30" customWidth="1"/>
    <col min="7699" max="7699" width="14.33203125" style="30" customWidth="1"/>
    <col min="7700" max="7700" width="11.33203125" style="30" customWidth="1"/>
    <col min="7701" max="7701" width="12.88671875" style="30" customWidth="1"/>
    <col min="7702" max="7702" width="15.6640625" style="30" customWidth="1"/>
    <col min="7703" max="7703" width="11.33203125" style="30" customWidth="1"/>
    <col min="7704" max="7704" width="13.88671875" style="30" customWidth="1"/>
    <col min="7705" max="7705" width="11.33203125" style="30" customWidth="1"/>
    <col min="7706" max="7706" width="13.6640625" style="30" bestFit="1" customWidth="1"/>
    <col min="7707" max="7707" width="16.33203125" style="30" customWidth="1"/>
    <col min="7708" max="7708" width="16.109375" style="30" customWidth="1"/>
    <col min="7709" max="7709" width="20.109375" style="30" customWidth="1"/>
    <col min="7710" max="7710" width="3" style="30" customWidth="1"/>
    <col min="7711" max="7711" width="11.44140625" style="30" customWidth="1"/>
    <col min="7712" max="7712" width="8.44140625" style="30" customWidth="1"/>
    <col min="7713" max="7934" width="20.6640625" style="30"/>
    <col min="7935" max="7935" width="4.6640625" style="30" customWidth="1"/>
    <col min="7936" max="7936" width="59.6640625" style="30" customWidth="1"/>
    <col min="7937" max="7937" width="13.6640625" style="30" customWidth="1"/>
    <col min="7938" max="7938" width="15.33203125" style="30" bestFit="1" customWidth="1"/>
    <col min="7939" max="7939" width="11.33203125" style="30" customWidth="1"/>
    <col min="7940" max="7940" width="14.6640625" style="30" customWidth="1"/>
    <col min="7941" max="7941" width="13.6640625" style="30" bestFit="1" customWidth="1"/>
    <col min="7942" max="7942" width="13.33203125" style="30" customWidth="1"/>
    <col min="7943" max="7943" width="12.33203125" style="30" bestFit="1" customWidth="1"/>
    <col min="7944" max="7944" width="12.44140625" style="30" customWidth="1"/>
    <col min="7945" max="7945" width="12.33203125" style="30" customWidth="1"/>
    <col min="7946" max="7946" width="12.5546875" style="30" customWidth="1"/>
    <col min="7947" max="7947" width="17.88671875" style="30" customWidth="1"/>
    <col min="7948" max="7948" width="13.109375" style="30" customWidth="1"/>
    <col min="7949" max="7949" width="11.33203125" style="30" customWidth="1"/>
    <col min="7950" max="7950" width="14.33203125" style="30" customWidth="1"/>
    <col min="7951" max="7951" width="11.33203125" style="30" customWidth="1"/>
    <col min="7952" max="7952" width="13.6640625" style="30" customWidth="1"/>
    <col min="7953" max="7953" width="11.33203125" style="30" customWidth="1"/>
    <col min="7954" max="7954" width="13.6640625" style="30" customWidth="1"/>
    <col min="7955" max="7955" width="14.33203125" style="30" customWidth="1"/>
    <col min="7956" max="7956" width="11.33203125" style="30" customWidth="1"/>
    <col min="7957" max="7957" width="12.88671875" style="30" customWidth="1"/>
    <col min="7958" max="7958" width="15.6640625" style="30" customWidth="1"/>
    <col min="7959" max="7959" width="11.33203125" style="30" customWidth="1"/>
    <col min="7960" max="7960" width="13.88671875" style="30" customWidth="1"/>
    <col min="7961" max="7961" width="11.33203125" style="30" customWidth="1"/>
    <col min="7962" max="7962" width="13.6640625" style="30" bestFit="1" customWidth="1"/>
    <col min="7963" max="7963" width="16.33203125" style="30" customWidth="1"/>
    <col min="7964" max="7964" width="16.109375" style="30" customWidth="1"/>
    <col min="7965" max="7965" width="20.109375" style="30" customWidth="1"/>
    <col min="7966" max="7966" width="3" style="30" customWidth="1"/>
    <col min="7967" max="7967" width="11.44140625" style="30" customWidth="1"/>
    <col min="7968" max="7968" width="8.44140625" style="30" customWidth="1"/>
    <col min="7969" max="8190" width="20.6640625" style="30"/>
    <col min="8191" max="8191" width="4.6640625" style="30" customWidth="1"/>
    <col min="8192" max="8192" width="59.6640625" style="30" customWidth="1"/>
    <col min="8193" max="8193" width="13.6640625" style="30" customWidth="1"/>
    <col min="8194" max="8194" width="15.33203125" style="30" bestFit="1" customWidth="1"/>
    <col min="8195" max="8195" width="11.33203125" style="30" customWidth="1"/>
    <col min="8196" max="8196" width="14.6640625" style="30" customWidth="1"/>
    <col min="8197" max="8197" width="13.6640625" style="30" bestFit="1" customWidth="1"/>
    <col min="8198" max="8198" width="13.33203125" style="30" customWidth="1"/>
    <col min="8199" max="8199" width="12.33203125" style="30" bestFit="1" customWidth="1"/>
    <col min="8200" max="8200" width="12.44140625" style="30" customWidth="1"/>
    <col min="8201" max="8201" width="12.33203125" style="30" customWidth="1"/>
    <col min="8202" max="8202" width="12.5546875" style="30" customWidth="1"/>
    <col min="8203" max="8203" width="17.88671875" style="30" customWidth="1"/>
    <col min="8204" max="8204" width="13.109375" style="30" customWidth="1"/>
    <col min="8205" max="8205" width="11.33203125" style="30" customWidth="1"/>
    <col min="8206" max="8206" width="14.33203125" style="30" customWidth="1"/>
    <col min="8207" max="8207" width="11.33203125" style="30" customWidth="1"/>
    <col min="8208" max="8208" width="13.6640625" style="30" customWidth="1"/>
    <col min="8209" max="8209" width="11.33203125" style="30" customWidth="1"/>
    <col min="8210" max="8210" width="13.6640625" style="30" customWidth="1"/>
    <col min="8211" max="8211" width="14.33203125" style="30" customWidth="1"/>
    <col min="8212" max="8212" width="11.33203125" style="30" customWidth="1"/>
    <col min="8213" max="8213" width="12.88671875" style="30" customWidth="1"/>
    <col min="8214" max="8214" width="15.6640625" style="30" customWidth="1"/>
    <col min="8215" max="8215" width="11.33203125" style="30" customWidth="1"/>
    <col min="8216" max="8216" width="13.88671875" style="30" customWidth="1"/>
    <col min="8217" max="8217" width="11.33203125" style="30" customWidth="1"/>
    <col min="8218" max="8218" width="13.6640625" style="30" bestFit="1" customWidth="1"/>
    <col min="8219" max="8219" width="16.33203125" style="30" customWidth="1"/>
    <col min="8220" max="8220" width="16.109375" style="30" customWidth="1"/>
    <col min="8221" max="8221" width="20.109375" style="30" customWidth="1"/>
    <col min="8222" max="8222" width="3" style="30" customWidth="1"/>
    <col min="8223" max="8223" width="11.44140625" style="30" customWidth="1"/>
    <col min="8224" max="8224" width="8.44140625" style="30" customWidth="1"/>
    <col min="8225" max="8446" width="20.6640625" style="30"/>
    <col min="8447" max="8447" width="4.6640625" style="30" customWidth="1"/>
    <col min="8448" max="8448" width="59.6640625" style="30" customWidth="1"/>
    <col min="8449" max="8449" width="13.6640625" style="30" customWidth="1"/>
    <col min="8450" max="8450" width="15.33203125" style="30" bestFit="1" customWidth="1"/>
    <col min="8451" max="8451" width="11.33203125" style="30" customWidth="1"/>
    <col min="8452" max="8452" width="14.6640625" style="30" customWidth="1"/>
    <col min="8453" max="8453" width="13.6640625" style="30" bestFit="1" customWidth="1"/>
    <col min="8454" max="8454" width="13.33203125" style="30" customWidth="1"/>
    <col min="8455" max="8455" width="12.33203125" style="30" bestFit="1" customWidth="1"/>
    <col min="8456" max="8456" width="12.44140625" style="30" customWidth="1"/>
    <col min="8457" max="8457" width="12.33203125" style="30" customWidth="1"/>
    <col min="8458" max="8458" width="12.5546875" style="30" customWidth="1"/>
    <col min="8459" max="8459" width="17.88671875" style="30" customWidth="1"/>
    <col min="8460" max="8460" width="13.109375" style="30" customWidth="1"/>
    <col min="8461" max="8461" width="11.33203125" style="30" customWidth="1"/>
    <col min="8462" max="8462" width="14.33203125" style="30" customWidth="1"/>
    <col min="8463" max="8463" width="11.33203125" style="30" customWidth="1"/>
    <col min="8464" max="8464" width="13.6640625" style="30" customWidth="1"/>
    <col min="8465" max="8465" width="11.33203125" style="30" customWidth="1"/>
    <col min="8466" max="8466" width="13.6640625" style="30" customWidth="1"/>
    <col min="8467" max="8467" width="14.33203125" style="30" customWidth="1"/>
    <col min="8468" max="8468" width="11.33203125" style="30" customWidth="1"/>
    <col min="8469" max="8469" width="12.88671875" style="30" customWidth="1"/>
    <col min="8470" max="8470" width="15.6640625" style="30" customWidth="1"/>
    <col min="8471" max="8471" width="11.33203125" style="30" customWidth="1"/>
    <col min="8472" max="8472" width="13.88671875" style="30" customWidth="1"/>
    <col min="8473" max="8473" width="11.33203125" style="30" customWidth="1"/>
    <col min="8474" max="8474" width="13.6640625" style="30" bestFit="1" customWidth="1"/>
    <col min="8475" max="8475" width="16.33203125" style="30" customWidth="1"/>
    <col min="8476" max="8476" width="16.109375" style="30" customWidth="1"/>
    <col min="8477" max="8477" width="20.109375" style="30" customWidth="1"/>
    <col min="8478" max="8478" width="3" style="30" customWidth="1"/>
    <col min="8479" max="8479" width="11.44140625" style="30" customWidth="1"/>
    <col min="8480" max="8480" width="8.44140625" style="30" customWidth="1"/>
    <col min="8481" max="8702" width="20.6640625" style="30"/>
    <col min="8703" max="8703" width="4.6640625" style="30" customWidth="1"/>
    <col min="8704" max="8704" width="59.6640625" style="30" customWidth="1"/>
    <col min="8705" max="8705" width="13.6640625" style="30" customWidth="1"/>
    <col min="8706" max="8706" width="15.33203125" style="30" bestFit="1" customWidth="1"/>
    <col min="8707" max="8707" width="11.33203125" style="30" customWidth="1"/>
    <col min="8708" max="8708" width="14.6640625" style="30" customWidth="1"/>
    <col min="8709" max="8709" width="13.6640625" style="30" bestFit="1" customWidth="1"/>
    <col min="8710" max="8710" width="13.33203125" style="30" customWidth="1"/>
    <col min="8711" max="8711" width="12.33203125" style="30" bestFit="1" customWidth="1"/>
    <col min="8712" max="8712" width="12.44140625" style="30" customWidth="1"/>
    <col min="8713" max="8713" width="12.33203125" style="30" customWidth="1"/>
    <col min="8714" max="8714" width="12.5546875" style="30" customWidth="1"/>
    <col min="8715" max="8715" width="17.88671875" style="30" customWidth="1"/>
    <col min="8716" max="8716" width="13.109375" style="30" customWidth="1"/>
    <col min="8717" max="8717" width="11.33203125" style="30" customWidth="1"/>
    <col min="8718" max="8718" width="14.33203125" style="30" customWidth="1"/>
    <col min="8719" max="8719" width="11.33203125" style="30" customWidth="1"/>
    <col min="8720" max="8720" width="13.6640625" style="30" customWidth="1"/>
    <col min="8721" max="8721" width="11.33203125" style="30" customWidth="1"/>
    <col min="8722" max="8722" width="13.6640625" style="30" customWidth="1"/>
    <col min="8723" max="8723" width="14.33203125" style="30" customWidth="1"/>
    <col min="8724" max="8724" width="11.33203125" style="30" customWidth="1"/>
    <col min="8725" max="8725" width="12.88671875" style="30" customWidth="1"/>
    <col min="8726" max="8726" width="15.6640625" style="30" customWidth="1"/>
    <col min="8727" max="8727" width="11.33203125" style="30" customWidth="1"/>
    <col min="8728" max="8728" width="13.88671875" style="30" customWidth="1"/>
    <col min="8729" max="8729" width="11.33203125" style="30" customWidth="1"/>
    <col min="8730" max="8730" width="13.6640625" style="30" bestFit="1" customWidth="1"/>
    <col min="8731" max="8731" width="16.33203125" style="30" customWidth="1"/>
    <col min="8732" max="8732" width="16.109375" style="30" customWidth="1"/>
    <col min="8733" max="8733" width="20.109375" style="30" customWidth="1"/>
    <col min="8734" max="8734" width="3" style="30" customWidth="1"/>
    <col min="8735" max="8735" width="11.44140625" style="30" customWidth="1"/>
    <col min="8736" max="8736" width="8.44140625" style="30" customWidth="1"/>
    <col min="8737" max="8958" width="20.6640625" style="30"/>
    <col min="8959" max="8959" width="4.6640625" style="30" customWidth="1"/>
    <col min="8960" max="8960" width="59.6640625" style="30" customWidth="1"/>
    <col min="8961" max="8961" width="13.6640625" style="30" customWidth="1"/>
    <col min="8962" max="8962" width="15.33203125" style="30" bestFit="1" customWidth="1"/>
    <col min="8963" max="8963" width="11.33203125" style="30" customWidth="1"/>
    <col min="8964" max="8964" width="14.6640625" style="30" customWidth="1"/>
    <col min="8965" max="8965" width="13.6640625" style="30" bestFit="1" customWidth="1"/>
    <col min="8966" max="8966" width="13.33203125" style="30" customWidth="1"/>
    <col min="8967" max="8967" width="12.33203125" style="30" bestFit="1" customWidth="1"/>
    <col min="8968" max="8968" width="12.44140625" style="30" customWidth="1"/>
    <col min="8969" max="8969" width="12.33203125" style="30" customWidth="1"/>
    <col min="8970" max="8970" width="12.5546875" style="30" customWidth="1"/>
    <col min="8971" max="8971" width="17.88671875" style="30" customWidth="1"/>
    <col min="8972" max="8972" width="13.109375" style="30" customWidth="1"/>
    <col min="8973" max="8973" width="11.33203125" style="30" customWidth="1"/>
    <col min="8974" max="8974" width="14.33203125" style="30" customWidth="1"/>
    <col min="8975" max="8975" width="11.33203125" style="30" customWidth="1"/>
    <col min="8976" max="8976" width="13.6640625" style="30" customWidth="1"/>
    <col min="8977" max="8977" width="11.33203125" style="30" customWidth="1"/>
    <col min="8978" max="8978" width="13.6640625" style="30" customWidth="1"/>
    <col min="8979" max="8979" width="14.33203125" style="30" customWidth="1"/>
    <col min="8980" max="8980" width="11.33203125" style="30" customWidth="1"/>
    <col min="8981" max="8981" width="12.88671875" style="30" customWidth="1"/>
    <col min="8982" max="8982" width="15.6640625" style="30" customWidth="1"/>
    <col min="8983" max="8983" width="11.33203125" style="30" customWidth="1"/>
    <col min="8984" max="8984" width="13.88671875" style="30" customWidth="1"/>
    <col min="8985" max="8985" width="11.33203125" style="30" customWidth="1"/>
    <col min="8986" max="8986" width="13.6640625" style="30" bestFit="1" customWidth="1"/>
    <col min="8987" max="8987" width="16.33203125" style="30" customWidth="1"/>
    <col min="8988" max="8988" width="16.109375" style="30" customWidth="1"/>
    <col min="8989" max="8989" width="20.109375" style="30" customWidth="1"/>
    <col min="8990" max="8990" width="3" style="30" customWidth="1"/>
    <col min="8991" max="8991" width="11.44140625" style="30" customWidth="1"/>
    <col min="8992" max="8992" width="8.44140625" style="30" customWidth="1"/>
    <col min="8993" max="9214" width="20.6640625" style="30"/>
    <col min="9215" max="9215" width="4.6640625" style="30" customWidth="1"/>
    <col min="9216" max="9216" width="59.6640625" style="30" customWidth="1"/>
    <col min="9217" max="9217" width="13.6640625" style="30" customWidth="1"/>
    <col min="9218" max="9218" width="15.33203125" style="30" bestFit="1" customWidth="1"/>
    <col min="9219" max="9219" width="11.33203125" style="30" customWidth="1"/>
    <col min="9220" max="9220" width="14.6640625" style="30" customWidth="1"/>
    <col min="9221" max="9221" width="13.6640625" style="30" bestFit="1" customWidth="1"/>
    <col min="9222" max="9222" width="13.33203125" style="30" customWidth="1"/>
    <col min="9223" max="9223" width="12.33203125" style="30" bestFit="1" customWidth="1"/>
    <col min="9224" max="9224" width="12.44140625" style="30" customWidth="1"/>
    <col min="9225" max="9225" width="12.33203125" style="30" customWidth="1"/>
    <col min="9226" max="9226" width="12.5546875" style="30" customWidth="1"/>
    <col min="9227" max="9227" width="17.88671875" style="30" customWidth="1"/>
    <col min="9228" max="9228" width="13.109375" style="30" customWidth="1"/>
    <col min="9229" max="9229" width="11.33203125" style="30" customWidth="1"/>
    <col min="9230" max="9230" width="14.33203125" style="30" customWidth="1"/>
    <col min="9231" max="9231" width="11.33203125" style="30" customWidth="1"/>
    <col min="9232" max="9232" width="13.6640625" style="30" customWidth="1"/>
    <col min="9233" max="9233" width="11.33203125" style="30" customWidth="1"/>
    <col min="9234" max="9234" width="13.6640625" style="30" customWidth="1"/>
    <col min="9235" max="9235" width="14.33203125" style="30" customWidth="1"/>
    <col min="9236" max="9236" width="11.33203125" style="30" customWidth="1"/>
    <col min="9237" max="9237" width="12.88671875" style="30" customWidth="1"/>
    <col min="9238" max="9238" width="15.6640625" style="30" customWidth="1"/>
    <col min="9239" max="9239" width="11.33203125" style="30" customWidth="1"/>
    <col min="9240" max="9240" width="13.88671875" style="30" customWidth="1"/>
    <col min="9241" max="9241" width="11.33203125" style="30" customWidth="1"/>
    <col min="9242" max="9242" width="13.6640625" style="30" bestFit="1" customWidth="1"/>
    <col min="9243" max="9243" width="16.33203125" style="30" customWidth="1"/>
    <col min="9244" max="9244" width="16.109375" style="30" customWidth="1"/>
    <col min="9245" max="9245" width="20.109375" style="30" customWidth="1"/>
    <col min="9246" max="9246" width="3" style="30" customWidth="1"/>
    <col min="9247" max="9247" width="11.44140625" style="30" customWidth="1"/>
    <col min="9248" max="9248" width="8.44140625" style="30" customWidth="1"/>
    <col min="9249" max="9470" width="20.6640625" style="30"/>
    <col min="9471" max="9471" width="4.6640625" style="30" customWidth="1"/>
    <col min="9472" max="9472" width="59.6640625" style="30" customWidth="1"/>
    <col min="9473" max="9473" width="13.6640625" style="30" customWidth="1"/>
    <col min="9474" max="9474" width="15.33203125" style="30" bestFit="1" customWidth="1"/>
    <col min="9475" max="9475" width="11.33203125" style="30" customWidth="1"/>
    <col min="9476" max="9476" width="14.6640625" style="30" customWidth="1"/>
    <col min="9477" max="9477" width="13.6640625" style="30" bestFit="1" customWidth="1"/>
    <col min="9478" max="9478" width="13.33203125" style="30" customWidth="1"/>
    <col min="9479" max="9479" width="12.33203125" style="30" bestFit="1" customWidth="1"/>
    <col min="9480" max="9480" width="12.44140625" style="30" customWidth="1"/>
    <col min="9481" max="9481" width="12.33203125" style="30" customWidth="1"/>
    <col min="9482" max="9482" width="12.5546875" style="30" customWidth="1"/>
    <col min="9483" max="9483" width="17.88671875" style="30" customWidth="1"/>
    <col min="9484" max="9484" width="13.109375" style="30" customWidth="1"/>
    <col min="9485" max="9485" width="11.33203125" style="30" customWidth="1"/>
    <col min="9486" max="9486" width="14.33203125" style="30" customWidth="1"/>
    <col min="9487" max="9487" width="11.33203125" style="30" customWidth="1"/>
    <col min="9488" max="9488" width="13.6640625" style="30" customWidth="1"/>
    <col min="9489" max="9489" width="11.33203125" style="30" customWidth="1"/>
    <col min="9490" max="9490" width="13.6640625" style="30" customWidth="1"/>
    <col min="9491" max="9491" width="14.33203125" style="30" customWidth="1"/>
    <col min="9492" max="9492" width="11.33203125" style="30" customWidth="1"/>
    <col min="9493" max="9493" width="12.88671875" style="30" customWidth="1"/>
    <col min="9494" max="9494" width="15.6640625" style="30" customWidth="1"/>
    <col min="9495" max="9495" width="11.33203125" style="30" customWidth="1"/>
    <col min="9496" max="9496" width="13.88671875" style="30" customWidth="1"/>
    <col min="9497" max="9497" width="11.33203125" style="30" customWidth="1"/>
    <col min="9498" max="9498" width="13.6640625" style="30" bestFit="1" customWidth="1"/>
    <col min="9499" max="9499" width="16.33203125" style="30" customWidth="1"/>
    <col min="9500" max="9500" width="16.109375" style="30" customWidth="1"/>
    <col min="9501" max="9501" width="20.109375" style="30" customWidth="1"/>
    <col min="9502" max="9502" width="3" style="30" customWidth="1"/>
    <col min="9503" max="9503" width="11.44140625" style="30" customWidth="1"/>
    <col min="9504" max="9504" width="8.44140625" style="30" customWidth="1"/>
    <col min="9505" max="9726" width="20.6640625" style="30"/>
    <col min="9727" max="9727" width="4.6640625" style="30" customWidth="1"/>
    <col min="9728" max="9728" width="59.6640625" style="30" customWidth="1"/>
    <col min="9729" max="9729" width="13.6640625" style="30" customWidth="1"/>
    <col min="9730" max="9730" width="15.33203125" style="30" bestFit="1" customWidth="1"/>
    <col min="9731" max="9731" width="11.33203125" style="30" customWidth="1"/>
    <col min="9732" max="9732" width="14.6640625" style="30" customWidth="1"/>
    <col min="9733" max="9733" width="13.6640625" style="30" bestFit="1" customWidth="1"/>
    <col min="9734" max="9734" width="13.33203125" style="30" customWidth="1"/>
    <col min="9735" max="9735" width="12.33203125" style="30" bestFit="1" customWidth="1"/>
    <col min="9736" max="9736" width="12.44140625" style="30" customWidth="1"/>
    <col min="9737" max="9737" width="12.33203125" style="30" customWidth="1"/>
    <col min="9738" max="9738" width="12.5546875" style="30" customWidth="1"/>
    <col min="9739" max="9739" width="17.88671875" style="30" customWidth="1"/>
    <col min="9740" max="9740" width="13.109375" style="30" customWidth="1"/>
    <col min="9741" max="9741" width="11.33203125" style="30" customWidth="1"/>
    <col min="9742" max="9742" width="14.33203125" style="30" customWidth="1"/>
    <col min="9743" max="9743" width="11.33203125" style="30" customWidth="1"/>
    <col min="9744" max="9744" width="13.6640625" style="30" customWidth="1"/>
    <col min="9745" max="9745" width="11.33203125" style="30" customWidth="1"/>
    <col min="9746" max="9746" width="13.6640625" style="30" customWidth="1"/>
    <col min="9747" max="9747" width="14.33203125" style="30" customWidth="1"/>
    <col min="9748" max="9748" width="11.33203125" style="30" customWidth="1"/>
    <col min="9749" max="9749" width="12.88671875" style="30" customWidth="1"/>
    <col min="9750" max="9750" width="15.6640625" style="30" customWidth="1"/>
    <col min="9751" max="9751" width="11.33203125" style="30" customWidth="1"/>
    <col min="9752" max="9752" width="13.88671875" style="30" customWidth="1"/>
    <col min="9753" max="9753" width="11.33203125" style="30" customWidth="1"/>
    <col min="9754" max="9754" width="13.6640625" style="30" bestFit="1" customWidth="1"/>
    <col min="9755" max="9755" width="16.33203125" style="30" customWidth="1"/>
    <col min="9756" max="9756" width="16.109375" style="30" customWidth="1"/>
    <col min="9757" max="9757" width="20.109375" style="30" customWidth="1"/>
    <col min="9758" max="9758" width="3" style="30" customWidth="1"/>
    <col min="9759" max="9759" width="11.44140625" style="30" customWidth="1"/>
    <col min="9760" max="9760" width="8.44140625" style="30" customWidth="1"/>
    <col min="9761" max="9982" width="20.6640625" style="30"/>
    <col min="9983" max="9983" width="4.6640625" style="30" customWidth="1"/>
    <col min="9984" max="9984" width="59.6640625" style="30" customWidth="1"/>
    <col min="9985" max="9985" width="13.6640625" style="30" customWidth="1"/>
    <col min="9986" max="9986" width="15.33203125" style="30" bestFit="1" customWidth="1"/>
    <col min="9987" max="9987" width="11.33203125" style="30" customWidth="1"/>
    <col min="9988" max="9988" width="14.6640625" style="30" customWidth="1"/>
    <col min="9989" max="9989" width="13.6640625" style="30" bestFit="1" customWidth="1"/>
    <col min="9990" max="9990" width="13.33203125" style="30" customWidth="1"/>
    <col min="9991" max="9991" width="12.33203125" style="30" bestFit="1" customWidth="1"/>
    <col min="9992" max="9992" width="12.44140625" style="30" customWidth="1"/>
    <col min="9993" max="9993" width="12.33203125" style="30" customWidth="1"/>
    <col min="9994" max="9994" width="12.5546875" style="30" customWidth="1"/>
    <col min="9995" max="9995" width="17.88671875" style="30" customWidth="1"/>
    <col min="9996" max="9996" width="13.109375" style="30" customWidth="1"/>
    <col min="9997" max="9997" width="11.33203125" style="30" customWidth="1"/>
    <col min="9998" max="9998" width="14.33203125" style="30" customWidth="1"/>
    <col min="9999" max="9999" width="11.33203125" style="30" customWidth="1"/>
    <col min="10000" max="10000" width="13.6640625" style="30" customWidth="1"/>
    <col min="10001" max="10001" width="11.33203125" style="30" customWidth="1"/>
    <col min="10002" max="10002" width="13.6640625" style="30" customWidth="1"/>
    <col min="10003" max="10003" width="14.33203125" style="30" customWidth="1"/>
    <col min="10004" max="10004" width="11.33203125" style="30" customWidth="1"/>
    <col min="10005" max="10005" width="12.88671875" style="30" customWidth="1"/>
    <col min="10006" max="10006" width="15.6640625" style="30" customWidth="1"/>
    <col min="10007" max="10007" width="11.33203125" style="30" customWidth="1"/>
    <col min="10008" max="10008" width="13.88671875" style="30" customWidth="1"/>
    <col min="10009" max="10009" width="11.33203125" style="30" customWidth="1"/>
    <col min="10010" max="10010" width="13.6640625" style="30" bestFit="1" customWidth="1"/>
    <col min="10011" max="10011" width="16.33203125" style="30" customWidth="1"/>
    <col min="10012" max="10012" width="16.109375" style="30" customWidth="1"/>
    <col min="10013" max="10013" width="20.109375" style="30" customWidth="1"/>
    <col min="10014" max="10014" width="3" style="30" customWidth="1"/>
    <col min="10015" max="10015" width="11.44140625" style="30" customWidth="1"/>
    <col min="10016" max="10016" width="8.44140625" style="30" customWidth="1"/>
    <col min="10017" max="10238" width="20.6640625" style="30"/>
    <col min="10239" max="10239" width="4.6640625" style="30" customWidth="1"/>
    <col min="10240" max="10240" width="59.6640625" style="30" customWidth="1"/>
    <col min="10241" max="10241" width="13.6640625" style="30" customWidth="1"/>
    <col min="10242" max="10242" width="15.33203125" style="30" bestFit="1" customWidth="1"/>
    <col min="10243" max="10243" width="11.33203125" style="30" customWidth="1"/>
    <col min="10244" max="10244" width="14.6640625" style="30" customWidth="1"/>
    <col min="10245" max="10245" width="13.6640625" style="30" bestFit="1" customWidth="1"/>
    <col min="10246" max="10246" width="13.33203125" style="30" customWidth="1"/>
    <col min="10247" max="10247" width="12.33203125" style="30" bestFit="1" customWidth="1"/>
    <col min="10248" max="10248" width="12.44140625" style="30" customWidth="1"/>
    <col min="10249" max="10249" width="12.33203125" style="30" customWidth="1"/>
    <col min="10250" max="10250" width="12.5546875" style="30" customWidth="1"/>
    <col min="10251" max="10251" width="17.88671875" style="30" customWidth="1"/>
    <col min="10252" max="10252" width="13.109375" style="30" customWidth="1"/>
    <col min="10253" max="10253" width="11.33203125" style="30" customWidth="1"/>
    <col min="10254" max="10254" width="14.33203125" style="30" customWidth="1"/>
    <col min="10255" max="10255" width="11.33203125" style="30" customWidth="1"/>
    <col min="10256" max="10256" width="13.6640625" style="30" customWidth="1"/>
    <col min="10257" max="10257" width="11.33203125" style="30" customWidth="1"/>
    <col min="10258" max="10258" width="13.6640625" style="30" customWidth="1"/>
    <col min="10259" max="10259" width="14.33203125" style="30" customWidth="1"/>
    <col min="10260" max="10260" width="11.33203125" style="30" customWidth="1"/>
    <col min="10261" max="10261" width="12.88671875" style="30" customWidth="1"/>
    <col min="10262" max="10262" width="15.6640625" style="30" customWidth="1"/>
    <col min="10263" max="10263" width="11.33203125" style="30" customWidth="1"/>
    <col min="10264" max="10264" width="13.88671875" style="30" customWidth="1"/>
    <col min="10265" max="10265" width="11.33203125" style="30" customWidth="1"/>
    <col min="10266" max="10266" width="13.6640625" style="30" bestFit="1" customWidth="1"/>
    <col min="10267" max="10267" width="16.33203125" style="30" customWidth="1"/>
    <col min="10268" max="10268" width="16.109375" style="30" customWidth="1"/>
    <col min="10269" max="10269" width="20.109375" style="30" customWidth="1"/>
    <col min="10270" max="10270" width="3" style="30" customWidth="1"/>
    <col min="10271" max="10271" width="11.44140625" style="30" customWidth="1"/>
    <col min="10272" max="10272" width="8.44140625" style="30" customWidth="1"/>
    <col min="10273" max="10494" width="20.6640625" style="30"/>
    <col min="10495" max="10495" width="4.6640625" style="30" customWidth="1"/>
    <col min="10496" max="10496" width="59.6640625" style="30" customWidth="1"/>
    <col min="10497" max="10497" width="13.6640625" style="30" customWidth="1"/>
    <col min="10498" max="10498" width="15.33203125" style="30" bestFit="1" customWidth="1"/>
    <col min="10499" max="10499" width="11.33203125" style="30" customWidth="1"/>
    <col min="10500" max="10500" width="14.6640625" style="30" customWidth="1"/>
    <col min="10501" max="10501" width="13.6640625" style="30" bestFit="1" customWidth="1"/>
    <col min="10502" max="10502" width="13.33203125" style="30" customWidth="1"/>
    <col min="10503" max="10503" width="12.33203125" style="30" bestFit="1" customWidth="1"/>
    <col min="10504" max="10504" width="12.44140625" style="30" customWidth="1"/>
    <col min="10505" max="10505" width="12.33203125" style="30" customWidth="1"/>
    <col min="10506" max="10506" width="12.5546875" style="30" customWidth="1"/>
    <col min="10507" max="10507" width="17.88671875" style="30" customWidth="1"/>
    <col min="10508" max="10508" width="13.109375" style="30" customWidth="1"/>
    <col min="10509" max="10509" width="11.33203125" style="30" customWidth="1"/>
    <col min="10510" max="10510" width="14.33203125" style="30" customWidth="1"/>
    <col min="10511" max="10511" width="11.33203125" style="30" customWidth="1"/>
    <col min="10512" max="10512" width="13.6640625" style="30" customWidth="1"/>
    <col min="10513" max="10513" width="11.33203125" style="30" customWidth="1"/>
    <col min="10514" max="10514" width="13.6640625" style="30" customWidth="1"/>
    <col min="10515" max="10515" width="14.33203125" style="30" customWidth="1"/>
    <col min="10516" max="10516" width="11.33203125" style="30" customWidth="1"/>
    <col min="10517" max="10517" width="12.88671875" style="30" customWidth="1"/>
    <col min="10518" max="10518" width="15.6640625" style="30" customWidth="1"/>
    <col min="10519" max="10519" width="11.33203125" style="30" customWidth="1"/>
    <col min="10520" max="10520" width="13.88671875" style="30" customWidth="1"/>
    <col min="10521" max="10521" width="11.33203125" style="30" customWidth="1"/>
    <col min="10522" max="10522" width="13.6640625" style="30" bestFit="1" customWidth="1"/>
    <col min="10523" max="10523" width="16.33203125" style="30" customWidth="1"/>
    <col min="10524" max="10524" width="16.109375" style="30" customWidth="1"/>
    <col min="10525" max="10525" width="20.109375" style="30" customWidth="1"/>
    <col min="10526" max="10526" width="3" style="30" customWidth="1"/>
    <col min="10527" max="10527" width="11.44140625" style="30" customWidth="1"/>
    <col min="10528" max="10528" width="8.44140625" style="30" customWidth="1"/>
    <col min="10529" max="10750" width="20.6640625" style="30"/>
    <col min="10751" max="10751" width="4.6640625" style="30" customWidth="1"/>
    <col min="10752" max="10752" width="59.6640625" style="30" customWidth="1"/>
    <col min="10753" max="10753" width="13.6640625" style="30" customWidth="1"/>
    <col min="10754" max="10754" width="15.33203125" style="30" bestFit="1" customWidth="1"/>
    <col min="10755" max="10755" width="11.33203125" style="30" customWidth="1"/>
    <col min="10756" max="10756" width="14.6640625" style="30" customWidth="1"/>
    <col min="10757" max="10757" width="13.6640625" style="30" bestFit="1" customWidth="1"/>
    <col min="10758" max="10758" width="13.33203125" style="30" customWidth="1"/>
    <col min="10759" max="10759" width="12.33203125" style="30" bestFit="1" customWidth="1"/>
    <col min="10760" max="10760" width="12.44140625" style="30" customWidth="1"/>
    <col min="10761" max="10761" width="12.33203125" style="30" customWidth="1"/>
    <col min="10762" max="10762" width="12.5546875" style="30" customWidth="1"/>
    <col min="10763" max="10763" width="17.88671875" style="30" customWidth="1"/>
    <col min="10764" max="10764" width="13.109375" style="30" customWidth="1"/>
    <col min="10765" max="10765" width="11.33203125" style="30" customWidth="1"/>
    <col min="10766" max="10766" width="14.33203125" style="30" customWidth="1"/>
    <col min="10767" max="10767" width="11.33203125" style="30" customWidth="1"/>
    <col min="10768" max="10768" width="13.6640625" style="30" customWidth="1"/>
    <col min="10769" max="10769" width="11.33203125" style="30" customWidth="1"/>
    <col min="10770" max="10770" width="13.6640625" style="30" customWidth="1"/>
    <col min="10771" max="10771" width="14.33203125" style="30" customWidth="1"/>
    <col min="10772" max="10772" width="11.33203125" style="30" customWidth="1"/>
    <col min="10773" max="10773" width="12.88671875" style="30" customWidth="1"/>
    <col min="10774" max="10774" width="15.6640625" style="30" customWidth="1"/>
    <col min="10775" max="10775" width="11.33203125" style="30" customWidth="1"/>
    <col min="10776" max="10776" width="13.88671875" style="30" customWidth="1"/>
    <col min="10777" max="10777" width="11.33203125" style="30" customWidth="1"/>
    <col min="10778" max="10778" width="13.6640625" style="30" bestFit="1" customWidth="1"/>
    <col min="10779" max="10779" width="16.33203125" style="30" customWidth="1"/>
    <col min="10780" max="10780" width="16.109375" style="30" customWidth="1"/>
    <col min="10781" max="10781" width="20.109375" style="30" customWidth="1"/>
    <col min="10782" max="10782" width="3" style="30" customWidth="1"/>
    <col min="10783" max="10783" width="11.44140625" style="30" customWidth="1"/>
    <col min="10784" max="10784" width="8.44140625" style="30" customWidth="1"/>
    <col min="10785" max="11006" width="20.6640625" style="30"/>
    <col min="11007" max="11007" width="4.6640625" style="30" customWidth="1"/>
    <col min="11008" max="11008" width="59.6640625" style="30" customWidth="1"/>
    <col min="11009" max="11009" width="13.6640625" style="30" customWidth="1"/>
    <col min="11010" max="11010" width="15.33203125" style="30" bestFit="1" customWidth="1"/>
    <col min="11011" max="11011" width="11.33203125" style="30" customWidth="1"/>
    <col min="11012" max="11012" width="14.6640625" style="30" customWidth="1"/>
    <col min="11013" max="11013" width="13.6640625" style="30" bestFit="1" customWidth="1"/>
    <col min="11014" max="11014" width="13.33203125" style="30" customWidth="1"/>
    <col min="11015" max="11015" width="12.33203125" style="30" bestFit="1" customWidth="1"/>
    <col min="11016" max="11016" width="12.44140625" style="30" customWidth="1"/>
    <col min="11017" max="11017" width="12.33203125" style="30" customWidth="1"/>
    <col min="11018" max="11018" width="12.5546875" style="30" customWidth="1"/>
    <col min="11019" max="11019" width="17.88671875" style="30" customWidth="1"/>
    <col min="11020" max="11020" width="13.109375" style="30" customWidth="1"/>
    <col min="11021" max="11021" width="11.33203125" style="30" customWidth="1"/>
    <col min="11022" max="11022" width="14.33203125" style="30" customWidth="1"/>
    <col min="11023" max="11023" width="11.33203125" style="30" customWidth="1"/>
    <col min="11024" max="11024" width="13.6640625" style="30" customWidth="1"/>
    <col min="11025" max="11025" width="11.33203125" style="30" customWidth="1"/>
    <col min="11026" max="11026" width="13.6640625" style="30" customWidth="1"/>
    <col min="11027" max="11027" width="14.33203125" style="30" customWidth="1"/>
    <col min="11028" max="11028" width="11.33203125" style="30" customWidth="1"/>
    <col min="11029" max="11029" width="12.88671875" style="30" customWidth="1"/>
    <col min="11030" max="11030" width="15.6640625" style="30" customWidth="1"/>
    <col min="11031" max="11031" width="11.33203125" style="30" customWidth="1"/>
    <col min="11032" max="11032" width="13.88671875" style="30" customWidth="1"/>
    <col min="11033" max="11033" width="11.33203125" style="30" customWidth="1"/>
    <col min="11034" max="11034" width="13.6640625" style="30" bestFit="1" customWidth="1"/>
    <col min="11035" max="11035" width="16.33203125" style="30" customWidth="1"/>
    <col min="11036" max="11036" width="16.109375" style="30" customWidth="1"/>
    <col min="11037" max="11037" width="20.109375" style="30" customWidth="1"/>
    <col min="11038" max="11038" width="3" style="30" customWidth="1"/>
    <col min="11039" max="11039" width="11.44140625" style="30" customWidth="1"/>
    <col min="11040" max="11040" width="8.44140625" style="30" customWidth="1"/>
    <col min="11041" max="11262" width="20.6640625" style="30"/>
    <col min="11263" max="11263" width="4.6640625" style="30" customWidth="1"/>
    <col min="11264" max="11264" width="59.6640625" style="30" customWidth="1"/>
    <col min="11265" max="11265" width="13.6640625" style="30" customWidth="1"/>
    <col min="11266" max="11266" width="15.33203125" style="30" bestFit="1" customWidth="1"/>
    <col min="11267" max="11267" width="11.33203125" style="30" customWidth="1"/>
    <col min="11268" max="11268" width="14.6640625" style="30" customWidth="1"/>
    <col min="11269" max="11269" width="13.6640625" style="30" bestFit="1" customWidth="1"/>
    <col min="11270" max="11270" width="13.33203125" style="30" customWidth="1"/>
    <col min="11271" max="11271" width="12.33203125" style="30" bestFit="1" customWidth="1"/>
    <col min="11272" max="11272" width="12.44140625" style="30" customWidth="1"/>
    <col min="11273" max="11273" width="12.33203125" style="30" customWidth="1"/>
    <col min="11274" max="11274" width="12.5546875" style="30" customWidth="1"/>
    <col min="11275" max="11275" width="17.88671875" style="30" customWidth="1"/>
    <col min="11276" max="11276" width="13.109375" style="30" customWidth="1"/>
    <col min="11277" max="11277" width="11.33203125" style="30" customWidth="1"/>
    <col min="11278" max="11278" width="14.33203125" style="30" customWidth="1"/>
    <col min="11279" max="11279" width="11.33203125" style="30" customWidth="1"/>
    <col min="11280" max="11280" width="13.6640625" style="30" customWidth="1"/>
    <col min="11281" max="11281" width="11.33203125" style="30" customWidth="1"/>
    <col min="11282" max="11282" width="13.6640625" style="30" customWidth="1"/>
    <col min="11283" max="11283" width="14.33203125" style="30" customWidth="1"/>
    <col min="11284" max="11284" width="11.33203125" style="30" customWidth="1"/>
    <col min="11285" max="11285" width="12.88671875" style="30" customWidth="1"/>
    <col min="11286" max="11286" width="15.6640625" style="30" customWidth="1"/>
    <col min="11287" max="11287" width="11.33203125" style="30" customWidth="1"/>
    <col min="11288" max="11288" width="13.88671875" style="30" customWidth="1"/>
    <col min="11289" max="11289" width="11.33203125" style="30" customWidth="1"/>
    <col min="11290" max="11290" width="13.6640625" style="30" bestFit="1" customWidth="1"/>
    <col min="11291" max="11291" width="16.33203125" style="30" customWidth="1"/>
    <col min="11292" max="11292" width="16.109375" style="30" customWidth="1"/>
    <col min="11293" max="11293" width="20.109375" style="30" customWidth="1"/>
    <col min="11294" max="11294" width="3" style="30" customWidth="1"/>
    <col min="11295" max="11295" width="11.44140625" style="30" customWidth="1"/>
    <col min="11296" max="11296" width="8.44140625" style="30" customWidth="1"/>
    <col min="11297" max="11518" width="20.6640625" style="30"/>
    <col min="11519" max="11519" width="4.6640625" style="30" customWidth="1"/>
    <col min="11520" max="11520" width="59.6640625" style="30" customWidth="1"/>
    <col min="11521" max="11521" width="13.6640625" style="30" customWidth="1"/>
    <col min="11522" max="11522" width="15.33203125" style="30" bestFit="1" customWidth="1"/>
    <col min="11523" max="11523" width="11.33203125" style="30" customWidth="1"/>
    <col min="11524" max="11524" width="14.6640625" style="30" customWidth="1"/>
    <col min="11525" max="11525" width="13.6640625" style="30" bestFit="1" customWidth="1"/>
    <col min="11526" max="11526" width="13.33203125" style="30" customWidth="1"/>
    <col min="11527" max="11527" width="12.33203125" style="30" bestFit="1" customWidth="1"/>
    <col min="11528" max="11528" width="12.44140625" style="30" customWidth="1"/>
    <col min="11529" max="11529" width="12.33203125" style="30" customWidth="1"/>
    <col min="11530" max="11530" width="12.5546875" style="30" customWidth="1"/>
    <col min="11531" max="11531" width="17.88671875" style="30" customWidth="1"/>
    <col min="11532" max="11532" width="13.109375" style="30" customWidth="1"/>
    <col min="11533" max="11533" width="11.33203125" style="30" customWidth="1"/>
    <col min="11534" max="11534" width="14.33203125" style="30" customWidth="1"/>
    <col min="11535" max="11535" width="11.33203125" style="30" customWidth="1"/>
    <col min="11536" max="11536" width="13.6640625" style="30" customWidth="1"/>
    <col min="11537" max="11537" width="11.33203125" style="30" customWidth="1"/>
    <col min="11538" max="11538" width="13.6640625" style="30" customWidth="1"/>
    <col min="11539" max="11539" width="14.33203125" style="30" customWidth="1"/>
    <col min="11540" max="11540" width="11.33203125" style="30" customWidth="1"/>
    <col min="11541" max="11541" width="12.88671875" style="30" customWidth="1"/>
    <col min="11542" max="11542" width="15.6640625" style="30" customWidth="1"/>
    <col min="11543" max="11543" width="11.33203125" style="30" customWidth="1"/>
    <col min="11544" max="11544" width="13.88671875" style="30" customWidth="1"/>
    <col min="11545" max="11545" width="11.33203125" style="30" customWidth="1"/>
    <col min="11546" max="11546" width="13.6640625" style="30" bestFit="1" customWidth="1"/>
    <col min="11547" max="11547" width="16.33203125" style="30" customWidth="1"/>
    <col min="11548" max="11548" width="16.109375" style="30" customWidth="1"/>
    <col min="11549" max="11549" width="20.109375" style="30" customWidth="1"/>
    <col min="11550" max="11550" width="3" style="30" customWidth="1"/>
    <col min="11551" max="11551" width="11.44140625" style="30" customWidth="1"/>
    <col min="11552" max="11552" width="8.44140625" style="30" customWidth="1"/>
    <col min="11553" max="11774" width="20.6640625" style="30"/>
    <col min="11775" max="11775" width="4.6640625" style="30" customWidth="1"/>
    <col min="11776" max="11776" width="59.6640625" style="30" customWidth="1"/>
    <col min="11777" max="11777" width="13.6640625" style="30" customWidth="1"/>
    <col min="11778" max="11778" width="15.33203125" style="30" bestFit="1" customWidth="1"/>
    <col min="11779" max="11779" width="11.33203125" style="30" customWidth="1"/>
    <col min="11780" max="11780" width="14.6640625" style="30" customWidth="1"/>
    <col min="11781" max="11781" width="13.6640625" style="30" bestFit="1" customWidth="1"/>
    <col min="11782" max="11782" width="13.33203125" style="30" customWidth="1"/>
    <col min="11783" max="11783" width="12.33203125" style="30" bestFit="1" customWidth="1"/>
    <col min="11784" max="11784" width="12.44140625" style="30" customWidth="1"/>
    <col min="11785" max="11785" width="12.33203125" style="30" customWidth="1"/>
    <col min="11786" max="11786" width="12.5546875" style="30" customWidth="1"/>
    <col min="11787" max="11787" width="17.88671875" style="30" customWidth="1"/>
    <col min="11788" max="11788" width="13.109375" style="30" customWidth="1"/>
    <col min="11789" max="11789" width="11.33203125" style="30" customWidth="1"/>
    <col min="11790" max="11790" width="14.33203125" style="30" customWidth="1"/>
    <col min="11791" max="11791" width="11.33203125" style="30" customWidth="1"/>
    <col min="11792" max="11792" width="13.6640625" style="30" customWidth="1"/>
    <col min="11793" max="11793" width="11.33203125" style="30" customWidth="1"/>
    <col min="11794" max="11794" width="13.6640625" style="30" customWidth="1"/>
    <col min="11795" max="11795" width="14.33203125" style="30" customWidth="1"/>
    <col min="11796" max="11796" width="11.33203125" style="30" customWidth="1"/>
    <col min="11797" max="11797" width="12.88671875" style="30" customWidth="1"/>
    <col min="11798" max="11798" width="15.6640625" style="30" customWidth="1"/>
    <col min="11799" max="11799" width="11.33203125" style="30" customWidth="1"/>
    <col min="11800" max="11800" width="13.88671875" style="30" customWidth="1"/>
    <col min="11801" max="11801" width="11.33203125" style="30" customWidth="1"/>
    <col min="11802" max="11802" width="13.6640625" style="30" bestFit="1" customWidth="1"/>
    <col min="11803" max="11803" width="16.33203125" style="30" customWidth="1"/>
    <col min="11804" max="11804" width="16.109375" style="30" customWidth="1"/>
    <col min="11805" max="11805" width="20.109375" style="30" customWidth="1"/>
    <col min="11806" max="11806" width="3" style="30" customWidth="1"/>
    <col min="11807" max="11807" width="11.44140625" style="30" customWidth="1"/>
    <col min="11808" max="11808" width="8.44140625" style="30" customWidth="1"/>
    <col min="11809" max="12030" width="20.6640625" style="30"/>
    <col min="12031" max="12031" width="4.6640625" style="30" customWidth="1"/>
    <col min="12032" max="12032" width="59.6640625" style="30" customWidth="1"/>
    <col min="12033" max="12033" width="13.6640625" style="30" customWidth="1"/>
    <col min="12034" max="12034" width="15.33203125" style="30" bestFit="1" customWidth="1"/>
    <col min="12035" max="12035" width="11.33203125" style="30" customWidth="1"/>
    <col min="12036" max="12036" width="14.6640625" style="30" customWidth="1"/>
    <col min="12037" max="12037" width="13.6640625" style="30" bestFit="1" customWidth="1"/>
    <col min="12038" max="12038" width="13.33203125" style="30" customWidth="1"/>
    <col min="12039" max="12039" width="12.33203125" style="30" bestFit="1" customWidth="1"/>
    <col min="12040" max="12040" width="12.44140625" style="30" customWidth="1"/>
    <col min="12041" max="12041" width="12.33203125" style="30" customWidth="1"/>
    <col min="12042" max="12042" width="12.5546875" style="30" customWidth="1"/>
    <col min="12043" max="12043" width="17.88671875" style="30" customWidth="1"/>
    <col min="12044" max="12044" width="13.109375" style="30" customWidth="1"/>
    <col min="12045" max="12045" width="11.33203125" style="30" customWidth="1"/>
    <col min="12046" max="12046" width="14.33203125" style="30" customWidth="1"/>
    <col min="12047" max="12047" width="11.33203125" style="30" customWidth="1"/>
    <col min="12048" max="12048" width="13.6640625" style="30" customWidth="1"/>
    <col min="12049" max="12049" width="11.33203125" style="30" customWidth="1"/>
    <col min="12050" max="12050" width="13.6640625" style="30" customWidth="1"/>
    <col min="12051" max="12051" width="14.33203125" style="30" customWidth="1"/>
    <col min="12052" max="12052" width="11.33203125" style="30" customWidth="1"/>
    <col min="12053" max="12053" width="12.88671875" style="30" customWidth="1"/>
    <col min="12054" max="12054" width="15.6640625" style="30" customWidth="1"/>
    <col min="12055" max="12055" width="11.33203125" style="30" customWidth="1"/>
    <col min="12056" max="12056" width="13.88671875" style="30" customWidth="1"/>
    <col min="12057" max="12057" width="11.33203125" style="30" customWidth="1"/>
    <col min="12058" max="12058" width="13.6640625" style="30" bestFit="1" customWidth="1"/>
    <col min="12059" max="12059" width="16.33203125" style="30" customWidth="1"/>
    <col min="12060" max="12060" width="16.109375" style="30" customWidth="1"/>
    <col min="12061" max="12061" width="20.109375" style="30" customWidth="1"/>
    <col min="12062" max="12062" width="3" style="30" customWidth="1"/>
    <col min="12063" max="12063" width="11.44140625" style="30" customWidth="1"/>
    <col min="12064" max="12064" width="8.44140625" style="30" customWidth="1"/>
    <col min="12065" max="12286" width="20.6640625" style="30"/>
    <col min="12287" max="12287" width="4.6640625" style="30" customWidth="1"/>
    <col min="12288" max="12288" width="59.6640625" style="30" customWidth="1"/>
    <col min="12289" max="12289" width="13.6640625" style="30" customWidth="1"/>
    <col min="12290" max="12290" width="15.33203125" style="30" bestFit="1" customWidth="1"/>
    <col min="12291" max="12291" width="11.33203125" style="30" customWidth="1"/>
    <col min="12292" max="12292" width="14.6640625" style="30" customWidth="1"/>
    <col min="12293" max="12293" width="13.6640625" style="30" bestFit="1" customWidth="1"/>
    <col min="12294" max="12294" width="13.33203125" style="30" customWidth="1"/>
    <col min="12295" max="12295" width="12.33203125" style="30" bestFit="1" customWidth="1"/>
    <col min="12296" max="12296" width="12.44140625" style="30" customWidth="1"/>
    <col min="12297" max="12297" width="12.33203125" style="30" customWidth="1"/>
    <col min="12298" max="12298" width="12.5546875" style="30" customWidth="1"/>
    <col min="12299" max="12299" width="17.88671875" style="30" customWidth="1"/>
    <col min="12300" max="12300" width="13.109375" style="30" customWidth="1"/>
    <col min="12301" max="12301" width="11.33203125" style="30" customWidth="1"/>
    <col min="12302" max="12302" width="14.33203125" style="30" customWidth="1"/>
    <col min="12303" max="12303" width="11.33203125" style="30" customWidth="1"/>
    <col min="12304" max="12304" width="13.6640625" style="30" customWidth="1"/>
    <col min="12305" max="12305" width="11.33203125" style="30" customWidth="1"/>
    <col min="12306" max="12306" width="13.6640625" style="30" customWidth="1"/>
    <col min="12307" max="12307" width="14.33203125" style="30" customWidth="1"/>
    <col min="12308" max="12308" width="11.33203125" style="30" customWidth="1"/>
    <col min="12309" max="12309" width="12.88671875" style="30" customWidth="1"/>
    <col min="12310" max="12310" width="15.6640625" style="30" customWidth="1"/>
    <col min="12311" max="12311" width="11.33203125" style="30" customWidth="1"/>
    <col min="12312" max="12312" width="13.88671875" style="30" customWidth="1"/>
    <col min="12313" max="12313" width="11.33203125" style="30" customWidth="1"/>
    <col min="12314" max="12314" width="13.6640625" style="30" bestFit="1" customWidth="1"/>
    <col min="12315" max="12315" width="16.33203125" style="30" customWidth="1"/>
    <col min="12316" max="12316" width="16.109375" style="30" customWidth="1"/>
    <col min="12317" max="12317" width="20.109375" style="30" customWidth="1"/>
    <col min="12318" max="12318" width="3" style="30" customWidth="1"/>
    <col min="12319" max="12319" width="11.44140625" style="30" customWidth="1"/>
    <col min="12320" max="12320" width="8.44140625" style="30" customWidth="1"/>
    <col min="12321" max="12542" width="20.6640625" style="30"/>
    <col min="12543" max="12543" width="4.6640625" style="30" customWidth="1"/>
    <col min="12544" max="12544" width="59.6640625" style="30" customWidth="1"/>
    <col min="12545" max="12545" width="13.6640625" style="30" customWidth="1"/>
    <col min="12546" max="12546" width="15.33203125" style="30" bestFit="1" customWidth="1"/>
    <col min="12547" max="12547" width="11.33203125" style="30" customWidth="1"/>
    <col min="12548" max="12548" width="14.6640625" style="30" customWidth="1"/>
    <col min="12549" max="12549" width="13.6640625" style="30" bestFit="1" customWidth="1"/>
    <col min="12550" max="12550" width="13.33203125" style="30" customWidth="1"/>
    <col min="12551" max="12551" width="12.33203125" style="30" bestFit="1" customWidth="1"/>
    <col min="12552" max="12552" width="12.44140625" style="30" customWidth="1"/>
    <col min="12553" max="12553" width="12.33203125" style="30" customWidth="1"/>
    <col min="12554" max="12554" width="12.5546875" style="30" customWidth="1"/>
    <col min="12555" max="12555" width="17.88671875" style="30" customWidth="1"/>
    <col min="12556" max="12556" width="13.109375" style="30" customWidth="1"/>
    <col min="12557" max="12557" width="11.33203125" style="30" customWidth="1"/>
    <col min="12558" max="12558" width="14.33203125" style="30" customWidth="1"/>
    <col min="12559" max="12559" width="11.33203125" style="30" customWidth="1"/>
    <col min="12560" max="12560" width="13.6640625" style="30" customWidth="1"/>
    <col min="12561" max="12561" width="11.33203125" style="30" customWidth="1"/>
    <col min="12562" max="12562" width="13.6640625" style="30" customWidth="1"/>
    <col min="12563" max="12563" width="14.33203125" style="30" customWidth="1"/>
    <col min="12564" max="12564" width="11.33203125" style="30" customWidth="1"/>
    <col min="12565" max="12565" width="12.88671875" style="30" customWidth="1"/>
    <col min="12566" max="12566" width="15.6640625" style="30" customWidth="1"/>
    <col min="12567" max="12567" width="11.33203125" style="30" customWidth="1"/>
    <col min="12568" max="12568" width="13.88671875" style="30" customWidth="1"/>
    <col min="12569" max="12569" width="11.33203125" style="30" customWidth="1"/>
    <col min="12570" max="12570" width="13.6640625" style="30" bestFit="1" customWidth="1"/>
    <col min="12571" max="12571" width="16.33203125" style="30" customWidth="1"/>
    <col min="12572" max="12572" width="16.109375" style="30" customWidth="1"/>
    <col min="12573" max="12573" width="20.109375" style="30" customWidth="1"/>
    <col min="12574" max="12574" width="3" style="30" customWidth="1"/>
    <col min="12575" max="12575" width="11.44140625" style="30" customWidth="1"/>
    <col min="12576" max="12576" width="8.44140625" style="30" customWidth="1"/>
    <col min="12577" max="12798" width="20.6640625" style="30"/>
    <col min="12799" max="12799" width="4.6640625" style="30" customWidth="1"/>
    <col min="12800" max="12800" width="59.6640625" style="30" customWidth="1"/>
    <col min="12801" max="12801" width="13.6640625" style="30" customWidth="1"/>
    <col min="12802" max="12802" width="15.33203125" style="30" bestFit="1" customWidth="1"/>
    <col min="12803" max="12803" width="11.33203125" style="30" customWidth="1"/>
    <col min="12804" max="12804" width="14.6640625" style="30" customWidth="1"/>
    <col min="12805" max="12805" width="13.6640625" style="30" bestFit="1" customWidth="1"/>
    <col min="12806" max="12806" width="13.33203125" style="30" customWidth="1"/>
    <col min="12807" max="12807" width="12.33203125" style="30" bestFit="1" customWidth="1"/>
    <col min="12808" max="12808" width="12.44140625" style="30" customWidth="1"/>
    <col min="12809" max="12809" width="12.33203125" style="30" customWidth="1"/>
    <col min="12810" max="12810" width="12.5546875" style="30" customWidth="1"/>
    <col min="12811" max="12811" width="17.88671875" style="30" customWidth="1"/>
    <col min="12812" max="12812" width="13.109375" style="30" customWidth="1"/>
    <col min="12813" max="12813" width="11.33203125" style="30" customWidth="1"/>
    <col min="12814" max="12814" width="14.33203125" style="30" customWidth="1"/>
    <col min="12815" max="12815" width="11.33203125" style="30" customWidth="1"/>
    <col min="12816" max="12816" width="13.6640625" style="30" customWidth="1"/>
    <col min="12817" max="12817" width="11.33203125" style="30" customWidth="1"/>
    <col min="12818" max="12818" width="13.6640625" style="30" customWidth="1"/>
    <col min="12819" max="12819" width="14.33203125" style="30" customWidth="1"/>
    <col min="12820" max="12820" width="11.33203125" style="30" customWidth="1"/>
    <col min="12821" max="12821" width="12.88671875" style="30" customWidth="1"/>
    <col min="12822" max="12822" width="15.6640625" style="30" customWidth="1"/>
    <col min="12823" max="12823" width="11.33203125" style="30" customWidth="1"/>
    <col min="12824" max="12824" width="13.88671875" style="30" customWidth="1"/>
    <col min="12825" max="12825" width="11.33203125" style="30" customWidth="1"/>
    <col min="12826" max="12826" width="13.6640625" style="30" bestFit="1" customWidth="1"/>
    <col min="12827" max="12827" width="16.33203125" style="30" customWidth="1"/>
    <col min="12828" max="12828" width="16.109375" style="30" customWidth="1"/>
    <col min="12829" max="12829" width="20.109375" style="30" customWidth="1"/>
    <col min="12830" max="12830" width="3" style="30" customWidth="1"/>
    <col min="12831" max="12831" width="11.44140625" style="30" customWidth="1"/>
    <col min="12832" max="12832" width="8.44140625" style="30" customWidth="1"/>
    <col min="12833" max="13054" width="20.6640625" style="30"/>
    <col min="13055" max="13055" width="4.6640625" style="30" customWidth="1"/>
    <col min="13056" max="13056" width="59.6640625" style="30" customWidth="1"/>
    <col min="13057" max="13057" width="13.6640625" style="30" customWidth="1"/>
    <col min="13058" max="13058" width="15.33203125" style="30" bestFit="1" customWidth="1"/>
    <col min="13059" max="13059" width="11.33203125" style="30" customWidth="1"/>
    <col min="13060" max="13060" width="14.6640625" style="30" customWidth="1"/>
    <col min="13061" max="13061" width="13.6640625" style="30" bestFit="1" customWidth="1"/>
    <col min="13062" max="13062" width="13.33203125" style="30" customWidth="1"/>
    <col min="13063" max="13063" width="12.33203125" style="30" bestFit="1" customWidth="1"/>
    <col min="13064" max="13064" width="12.44140625" style="30" customWidth="1"/>
    <col min="13065" max="13065" width="12.33203125" style="30" customWidth="1"/>
    <col min="13066" max="13066" width="12.5546875" style="30" customWidth="1"/>
    <col min="13067" max="13067" width="17.88671875" style="30" customWidth="1"/>
    <col min="13068" max="13068" width="13.109375" style="30" customWidth="1"/>
    <col min="13069" max="13069" width="11.33203125" style="30" customWidth="1"/>
    <col min="13070" max="13070" width="14.33203125" style="30" customWidth="1"/>
    <col min="13071" max="13071" width="11.33203125" style="30" customWidth="1"/>
    <col min="13072" max="13072" width="13.6640625" style="30" customWidth="1"/>
    <col min="13073" max="13073" width="11.33203125" style="30" customWidth="1"/>
    <col min="13074" max="13074" width="13.6640625" style="30" customWidth="1"/>
    <col min="13075" max="13075" width="14.33203125" style="30" customWidth="1"/>
    <col min="13076" max="13076" width="11.33203125" style="30" customWidth="1"/>
    <col min="13077" max="13077" width="12.88671875" style="30" customWidth="1"/>
    <col min="13078" max="13078" width="15.6640625" style="30" customWidth="1"/>
    <col min="13079" max="13079" width="11.33203125" style="30" customWidth="1"/>
    <col min="13080" max="13080" width="13.88671875" style="30" customWidth="1"/>
    <col min="13081" max="13081" width="11.33203125" style="30" customWidth="1"/>
    <col min="13082" max="13082" width="13.6640625" style="30" bestFit="1" customWidth="1"/>
    <col min="13083" max="13083" width="16.33203125" style="30" customWidth="1"/>
    <col min="13084" max="13084" width="16.109375" style="30" customWidth="1"/>
    <col min="13085" max="13085" width="20.109375" style="30" customWidth="1"/>
    <col min="13086" max="13086" width="3" style="30" customWidth="1"/>
    <col min="13087" max="13087" width="11.44140625" style="30" customWidth="1"/>
    <col min="13088" max="13088" width="8.44140625" style="30" customWidth="1"/>
    <col min="13089" max="13310" width="20.6640625" style="30"/>
    <col min="13311" max="13311" width="4.6640625" style="30" customWidth="1"/>
    <col min="13312" max="13312" width="59.6640625" style="30" customWidth="1"/>
    <col min="13313" max="13313" width="13.6640625" style="30" customWidth="1"/>
    <col min="13314" max="13314" width="15.33203125" style="30" bestFit="1" customWidth="1"/>
    <col min="13315" max="13315" width="11.33203125" style="30" customWidth="1"/>
    <col min="13316" max="13316" width="14.6640625" style="30" customWidth="1"/>
    <col min="13317" max="13317" width="13.6640625" style="30" bestFit="1" customWidth="1"/>
    <col min="13318" max="13318" width="13.33203125" style="30" customWidth="1"/>
    <col min="13319" max="13319" width="12.33203125" style="30" bestFit="1" customWidth="1"/>
    <col min="13320" max="13320" width="12.44140625" style="30" customWidth="1"/>
    <col min="13321" max="13321" width="12.33203125" style="30" customWidth="1"/>
    <col min="13322" max="13322" width="12.5546875" style="30" customWidth="1"/>
    <col min="13323" max="13323" width="17.88671875" style="30" customWidth="1"/>
    <col min="13324" max="13324" width="13.109375" style="30" customWidth="1"/>
    <col min="13325" max="13325" width="11.33203125" style="30" customWidth="1"/>
    <col min="13326" max="13326" width="14.33203125" style="30" customWidth="1"/>
    <col min="13327" max="13327" width="11.33203125" style="30" customWidth="1"/>
    <col min="13328" max="13328" width="13.6640625" style="30" customWidth="1"/>
    <col min="13329" max="13329" width="11.33203125" style="30" customWidth="1"/>
    <col min="13330" max="13330" width="13.6640625" style="30" customWidth="1"/>
    <col min="13331" max="13331" width="14.33203125" style="30" customWidth="1"/>
    <col min="13332" max="13332" width="11.33203125" style="30" customWidth="1"/>
    <col min="13333" max="13333" width="12.88671875" style="30" customWidth="1"/>
    <col min="13334" max="13334" width="15.6640625" style="30" customWidth="1"/>
    <col min="13335" max="13335" width="11.33203125" style="30" customWidth="1"/>
    <col min="13336" max="13336" width="13.88671875" style="30" customWidth="1"/>
    <col min="13337" max="13337" width="11.33203125" style="30" customWidth="1"/>
    <col min="13338" max="13338" width="13.6640625" style="30" bestFit="1" customWidth="1"/>
    <col min="13339" max="13339" width="16.33203125" style="30" customWidth="1"/>
    <col min="13340" max="13340" width="16.109375" style="30" customWidth="1"/>
    <col min="13341" max="13341" width="20.109375" style="30" customWidth="1"/>
    <col min="13342" max="13342" width="3" style="30" customWidth="1"/>
    <col min="13343" max="13343" width="11.44140625" style="30" customWidth="1"/>
    <col min="13344" max="13344" width="8.44140625" style="30" customWidth="1"/>
    <col min="13345" max="13566" width="20.6640625" style="30"/>
    <col min="13567" max="13567" width="4.6640625" style="30" customWidth="1"/>
    <col min="13568" max="13568" width="59.6640625" style="30" customWidth="1"/>
    <col min="13569" max="13569" width="13.6640625" style="30" customWidth="1"/>
    <col min="13570" max="13570" width="15.33203125" style="30" bestFit="1" customWidth="1"/>
    <col min="13571" max="13571" width="11.33203125" style="30" customWidth="1"/>
    <col min="13572" max="13572" width="14.6640625" style="30" customWidth="1"/>
    <col min="13573" max="13573" width="13.6640625" style="30" bestFit="1" customWidth="1"/>
    <col min="13574" max="13574" width="13.33203125" style="30" customWidth="1"/>
    <col min="13575" max="13575" width="12.33203125" style="30" bestFit="1" customWidth="1"/>
    <col min="13576" max="13576" width="12.44140625" style="30" customWidth="1"/>
    <col min="13577" max="13577" width="12.33203125" style="30" customWidth="1"/>
    <col min="13578" max="13578" width="12.5546875" style="30" customWidth="1"/>
    <col min="13579" max="13579" width="17.88671875" style="30" customWidth="1"/>
    <col min="13580" max="13580" width="13.109375" style="30" customWidth="1"/>
    <col min="13581" max="13581" width="11.33203125" style="30" customWidth="1"/>
    <col min="13582" max="13582" width="14.33203125" style="30" customWidth="1"/>
    <col min="13583" max="13583" width="11.33203125" style="30" customWidth="1"/>
    <col min="13584" max="13584" width="13.6640625" style="30" customWidth="1"/>
    <col min="13585" max="13585" width="11.33203125" style="30" customWidth="1"/>
    <col min="13586" max="13586" width="13.6640625" style="30" customWidth="1"/>
    <col min="13587" max="13587" width="14.33203125" style="30" customWidth="1"/>
    <col min="13588" max="13588" width="11.33203125" style="30" customWidth="1"/>
    <col min="13589" max="13589" width="12.88671875" style="30" customWidth="1"/>
    <col min="13590" max="13590" width="15.6640625" style="30" customWidth="1"/>
    <col min="13591" max="13591" width="11.33203125" style="30" customWidth="1"/>
    <col min="13592" max="13592" width="13.88671875" style="30" customWidth="1"/>
    <col min="13593" max="13593" width="11.33203125" style="30" customWidth="1"/>
    <col min="13594" max="13594" width="13.6640625" style="30" bestFit="1" customWidth="1"/>
    <col min="13595" max="13595" width="16.33203125" style="30" customWidth="1"/>
    <col min="13596" max="13596" width="16.109375" style="30" customWidth="1"/>
    <col min="13597" max="13597" width="20.109375" style="30" customWidth="1"/>
    <col min="13598" max="13598" width="3" style="30" customWidth="1"/>
    <col min="13599" max="13599" width="11.44140625" style="30" customWidth="1"/>
    <col min="13600" max="13600" width="8.44140625" style="30" customWidth="1"/>
    <col min="13601" max="13822" width="20.6640625" style="30"/>
    <col min="13823" max="13823" width="4.6640625" style="30" customWidth="1"/>
    <col min="13824" max="13824" width="59.6640625" style="30" customWidth="1"/>
    <col min="13825" max="13825" width="13.6640625" style="30" customWidth="1"/>
    <col min="13826" max="13826" width="15.33203125" style="30" bestFit="1" customWidth="1"/>
    <col min="13827" max="13827" width="11.33203125" style="30" customWidth="1"/>
    <col min="13828" max="13828" width="14.6640625" style="30" customWidth="1"/>
    <col min="13829" max="13829" width="13.6640625" style="30" bestFit="1" customWidth="1"/>
    <col min="13830" max="13830" width="13.33203125" style="30" customWidth="1"/>
    <col min="13831" max="13831" width="12.33203125" style="30" bestFit="1" customWidth="1"/>
    <col min="13832" max="13832" width="12.44140625" style="30" customWidth="1"/>
    <col min="13833" max="13833" width="12.33203125" style="30" customWidth="1"/>
    <col min="13834" max="13834" width="12.5546875" style="30" customWidth="1"/>
    <col min="13835" max="13835" width="17.88671875" style="30" customWidth="1"/>
    <col min="13836" max="13836" width="13.109375" style="30" customWidth="1"/>
    <col min="13837" max="13837" width="11.33203125" style="30" customWidth="1"/>
    <col min="13838" max="13838" width="14.33203125" style="30" customWidth="1"/>
    <col min="13839" max="13839" width="11.33203125" style="30" customWidth="1"/>
    <col min="13840" max="13840" width="13.6640625" style="30" customWidth="1"/>
    <col min="13841" max="13841" width="11.33203125" style="30" customWidth="1"/>
    <col min="13842" max="13842" width="13.6640625" style="30" customWidth="1"/>
    <col min="13843" max="13843" width="14.33203125" style="30" customWidth="1"/>
    <col min="13844" max="13844" width="11.33203125" style="30" customWidth="1"/>
    <col min="13845" max="13845" width="12.88671875" style="30" customWidth="1"/>
    <col min="13846" max="13846" width="15.6640625" style="30" customWidth="1"/>
    <col min="13847" max="13847" width="11.33203125" style="30" customWidth="1"/>
    <col min="13848" max="13848" width="13.88671875" style="30" customWidth="1"/>
    <col min="13849" max="13849" width="11.33203125" style="30" customWidth="1"/>
    <col min="13850" max="13850" width="13.6640625" style="30" bestFit="1" customWidth="1"/>
    <col min="13851" max="13851" width="16.33203125" style="30" customWidth="1"/>
    <col min="13852" max="13852" width="16.109375" style="30" customWidth="1"/>
    <col min="13853" max="13853" width="20.109375" style="30" customWidth="1"/>
    <col min="13854" max="13854" width="3" style="30" customWidth="1"/>
    <col min="13855" max="13855" width="11.44140625" style="30" customWidth="1"/>
    <col min="13856" max="13856" width="8.44140625" style="30" customWidth="1"/>
    <col min="13857" max="14078" width="20.6640625" style="30"/>
    <col min="14079" max="14079" width="4.6640625" style="30" customWidth="1"/>
    <col min="14080" max="14080" width="59.6640625" style="30" customWidth="1"/>
    <col min="14081" max="14081" width="13.6640625" style="30" customWidth="1"/>
    <col min="14082" max="14082" width="15.33203125" style="30" bestFit="1" customWidth="1"/>
    <col min="14083" max="14083" width="11.33203125" style="30" customWidth="1"/>
    <col min="14084" max="14084" width="14.6640625" style="30" customWidth="1"/>
    <col min="14085" max="14085" width="13.6640625" style="30" bestFit="1" customWidth="1"/>
    <col min="14086" max="14086" width="13.33203125" style="30" customWidth="1"/>
    <col min="14087" max="14087" width="12.33203125" style="30" bestFit="1" customWidth="1"/>
    <col min="14088" max="14088" width="12.44140625" style="30" customWidth="1"/>
    <col min="14089" max="14089" width="12.33203125" style="30" customWidth="1"/>
    <col min="14090" max="14090" width="12.5546875" style="30" customWidth="1"/>
    <col min="14091" max="14091" width="17.88671875" style="30" customWidth="1"/>
    <col min="14092" max="14092" width="13.109375" style="30" customWidth="1"/>
    <col min="14093" max="14093" width="11.33203125" style="30" customWidth="1"/>
    <col min="14094" max="14094" width="14.33203125" style="30" customWidth="1"/>
    <col min="14095" max="14095" width="11.33203125" style="30" customWidth="1"/>
    <col min="14096" max="14096" width="13.6640625" style="30" customWidth="1"/>
    <col min="14097" max="14097" width="11.33203125" style="30" customWidth="1"/>
    <col min="14098" max="14098" width="13.6640625" style="30" customWidth="1"/>
    <col min="14099" max="14099" width="14.33203125" style="30" customWidth="1"/>
    <col min="14100" max="14100" width="11.33203125" style="30" customWidth="1"/>
    <col min="14101" max="14101" width="12.88671875" style="30" customWidth="1"/>
    <col min="14102" max="14102" width="15.6640625" style="30" customWidth="1"/>
    <col min="14103" max="14103" width="11.33203125" style="30" customWidth="1"/>
    <col min="14104" max="14104" width="13.88671875" style="30" customWidth="1"/>
    <col min="14105" max="14105" width="11.33203125" style="30" customWidth="1"/>
    <col min="14106" max="14106" width="13.6640625" style="30" bestFit="1" customWidth="1"/>
    <col min="14107" max="14107" width="16.33203125" style="30" customWidth="1"/>
    <col min="14108" max="14108" width="16.109375" style="30" customWidth="1"/>
    <col min="14109" max="14109" width="20.109375" style="30" customWidth="1"/>
    <col min="14110" max="14110" width="3" style="30" customWidth="1"/>
    <col min="14111" max="14111" width="11.44140625" style="30" customWidth="1"/>
    <col min="14112" max="14112" width="8.44140625" style="30" customWidth="1"/>
    <col min="14113" max="14334" width="20.6640625" style="30"/>
    <col min="14335" max="14335" width="4.6640625" style="30" customWidth="1"/>
    <col min="14336" max="14336" width="59.6640625" style="30" customWidth="1"/>
    <col min="14337" max="14337" width="13.6640625" style="30" customWidth="1"/>
    <col min="14338" max="14338" width="15.33203125" style="30" bestFit="1" customWidth="1"/>
    <col min="14339" max="14339" width="11.33203125" style="30" customWidth="1"/>
    <col min="14340" max="14340" width="14.6640625" style="30" customWidth="1"/>
    <col min="14341" max="14341" width="13.6640625" style="30" bestFit="1" customWidth="1"/>
    <col min="14342" max="14342" width="13.33203125" style="30" customWidth="1"/>
    <col min="14343" max="14343" width="12.33203125" style="30" bestFit="1" customWidth="1"/>
    <col min="14344" max="14344" width="12.44140625" style="30" customWidth="1"/>
    <col min="14345" max="14345" width="12.33203125" style="30" customWidth="1"/>
    <col min="14346" max="14346" width="12.5546875" style="30" customWidth="1"/>
    <col min="14347" max="14347" width="17.88671875" style="30" customWidth="1"/>
    <col min="14348" max="14348" width="13.109375" style="30" customWidth="1"/>
    <col min="14349" max="14349" width="11.33203125" style="30" customWidth="1"/>
    <col min="14350" max="14350" width="14.33203125" style="30" customWidth="1"/>
    <col min="14351" max="14351" width="11.33203125" style="30" customWidth="1"/>
    <col min="14352" max="14352" width="13.6640625" style="30" customWidth="1"/>
    <col min="14353" max="14353" width="11.33203125" style="30" customWidth="1"/>
    <col min="14354" max="14354" width="13.6640625" style="30" customWidth="1"/>
    <col min="14355" max="14355" width="14.33203125" style="30" customWidth="1"/>
    <col min="14356" max="14356" width="11.33203125" style="30" customWidth="1"/>
    <col min="14357" max="14357" width="12.88671875" style="30" customWidth="1"/>
    <col min="14358" max="14358" width="15.6640625" style="30" customWidth="1"/>
    <col min="14359" max="14359" width="11.33203125" style="30" customWidth="1"/>
    <col min="14360" max="14360" width="13.88671875" style="30" customWidth="1"/>
    <col min="14361" max="14361" width="11.33203125" style="30" customWidth="1"/>
    <col min="14362" max="14362" width="13.6640625" style="30" bestFit="1" customWidth="1"/>
    <col min="14363" max="14363" width="16.33203125" style="30" customWidth="1"/>
    <col min="14364" max="14364" width="16.109375" style="30" customWidth="1"/>
    <col min="14365" max="14365" width="20.109375" style="30" customWidth="1"/>
    <col min="14366" max="14366" width="3" style="30" customWidth="1"/>
    <col min="14367" max="14367" width="11.44140625" style="30" customWidth="1"/>
    <col min="14368" max="14368" width="8.44140625" style="30" customWidth="1"/>
    <col min="14369" max="14590" width="20.6640625" style="30"/>
    <col min="14591" max="14591" width="4.6640625" style="30" customWidth="1"/>
    <col min="14592" max="14592" width="59.6640625" style="30" customWidth="1"/>
    <col min="14593" max="14593" width="13.6640625" style="30" customWidth="1"/>
    <col min="14594" max="14594" width="15.33203125" style="30" bestFit="1" customWidth="1"/>
    <col min="14595" max="14595" width="11.33203125" style="30" customWidth="1"/>
    <col min="14596" max="14596" width="14.6640625" style="30" customWidth="1"/>
    <col min="14597" max="14597" width="13.6640625" style="30" bestFit="1" customWidth="1"/>
    <col min="14598" max="14598" width="13.33203125" style="30" customWidth="1"/>
    <col min="14599" max="14599" width="12.33203125" style="30" bestFit="1" customWidth="1"/>
    <col min="14600" max="14600" width="12.44140625" style="30" customWidth="1"/>
    <col min="14601" max="14601" width="12.33203125" style="30" customWidth="1"/>
    <col min="14602" max="14602" width="12.5546875" style="30" customWidth="1"/>
    <col min="14603" max="14603" width="17.88671875" style="30" customWidth="1"/>
    <col min="14604" max="14604" width="13.109375" style="30" customWidth="1"/>
    <col min="14605" max="14605" width="11.33203125" style="30" customWidth="1"/>
    <col min="14606" max="14606" width="14.33203125" style="30" customWidth="1"/>
    <col min="14607" max="14607" width="11.33203125" style="30" customWidth="1"/>
    <col min="14608" max="14608" width="13.6640625" style="30" customWidth="1"/>
    <col min="14609" max="14609" width="11.33203125" style="30" customWidth="1"/>
    <col min="14610" max="14610" width="13.6640625" style="30" customWidth="1"/>
    <col min="14611" max="14611" width="14.33203125" style="30" customWidth="1"/>
    <col min="14612" max="14612" width="11.33203125" style="30" customWidth="1"/>
    <col min="14613" max="14613" width="12.88671875" style="30" customWidth="1"/>
    <col min="14614" max="14614" width="15.6640625" style="30" customWidth="1"/>
    <col min="14615" max="14615" width="11.33203125" style="30" customWidth="1"/>
    <col min="14616" max="14616" width="13.88671875" style="30" customWidth="1"/>
    <col min="14617" max="14617" width="11.33203125" style="30" customWidth="1"/>
    <col min="14618" max="14618" width="13.6640625" style="30" bestFit="1" customWidth="1"/>
    <col min="14619" max="14619" width="16.33203125" style="30" customWidth="1"/>
    <col min="14620" max="14620" width="16.109375" style="30" customWidth="1"/>
    <col min="14621" max="14621" width="20.109375" style="30" customWidth="1"/>
    <col min="14622" max="14622" width="3" style="30" customWidth="1"/>
    <col min="14623" max="14623" width="11.44140625" style="30" customWidth="1"/>
    <col min="14624" max="14624" width="8.44140625" style="30" customWidth="1"/>
    <col min="14625" max="14846" width="20.6640625" style="30"/>
    <col min="14847" max="14847" width="4.6640625" style="30" customWidth="1"/>
    <col min="14848" max="14848" width="59.6640625" style="30" customWidth="1"/>
    <col min="14849" max="14849" width="13.6640625" style="30" customWidth="1"/>
    <col min="14850" max="14850" width="15.33203125" style="30" bestFit="1" customWidth="1"/>
    <col min="14851" max="14851" width="11.33203125" style="30" customWidth="1"/>
    <col min="14852" max="14852" width="14.6640625" style="30" customWidth="1"/>
    <col min="14853" max="14853" width="13.6640625" style="30" bestFit="1" customWidth="1"/>
    <col min="14854" max="14854" width="13.33203125" style="30" customWidth="1"/>
    <col min="14855" max="14855" width="12.33203125" style="30" bestFit="1" customWidth="1"/>
    <col min="14856" max="14856" width="12.44140625" style="30" customWidth="1"/>
    <col min="14857" max="14857" width="12.33203125" style="30" customWidth="1"/>
    <col min="14858" max="14858" width="12.5546875" style="30" customWidth="1"/>
    <col min="14859" max="14859" width="17.88671875" style="30" customWidth="1"/>
    <col min="14860" max="14860" width="13.109375" style="30" customWidth="1"/>
    <col min="14861" max="14861" width="11.33203125" style="30" customWidth="1"/>
    <col min="14862" max="14862" width="14.33203125" style="30" customWidth="1"/>
    <col min="14863" max="14863" width="11.33203125" style="30" customWidth="1"/>
    <col min="14864" max="14864" width="13.6640625" style="30" customWidth="1"/>
    <col min="14865" max="14865" width="11.33203125" style="30" customWidth="1"/>
    <col min="14866" max="14866" width="13.6640625" style="30" customWidth="1"/>
    <col min="14867" max="14867" width="14.33203125" style="30" customWidth="1"/>
    <col min="14868" max="14868" width="11.33203125" style="30" customWidth="1"/>
    <col min="14869" max="14869" width="12.88671875" style="30" customWidth="1"/>
    <col min="14870" max="14870" width="15.6640625" style="30" customWidth="1"/>
    <col min="14871" max="14871" width="11.33203125" style="30" customWidth="1"/>
    <col min="14872" max="14872" width="13.88671875" style="30" customWidth="1"/>
    <col min="14873" max="14873" width="11.33203125" style="30" customWidth="1"/>
    <col min="14874" max="14874" width="13.6640625" style="30" bestFit="1" customWidth="1"/>
    <col min="14875" max="14875" width="16.33203125" style="30" customWidth="1"/>
    <col min="14876" max="14876" width="16.109375" style="30" customWidth="1"/>
    <col min="14877" max="14877" width="20.109375" style="30" customWidth="1"/>
    <col min="14878" max="14878" width="3" style="30" customWidth="1"/>
    <col min="14879" max="14879" width="11.44140625" style="30" customWidth="1"/>
    <col min="14880" max="14880" width="8.44140625" style="30" customWidth="1"/>
    <col min="14881" max="15102" width="20.6640625" style="30"/>
    <col min="15103" max="15103" width="4.6640625" style="30" customWidth="1"/>
    <col min="15104" max="15104" width="59.6640625" style="30" customWidth="1"/>
    <col min="15105" max="15105" width="13.6640625" style="30" customWidth="1"/>
    <col min="15106" max="15106" width="15.33203125" style="30" bestFit="1" customWidth="1"/>
    <col min="15107" max="15107" width="11.33203125" style="30" customWidth="1"/>
    <col min="15108" max="15108" width="14.6640625" style="30" customWidth="1"/>
    <col min="15109" max="15109" width="13.6640625" style="30" bestFit="1" customWidth="1"/>
    <col min="15110" max="15110" width="13.33203125" style="30" customWidth="1"/>
    <col min="15111" max="15111" width="12.33203125" style="30" bestFit="1" customWidth="1"/>
    <col min="15112" max="15112" width="12.44140625" style="30" customWidth="1"/>
    <col min="15113" max="15113" width="12.33203125" style="30" customWidth="1"/>
    <col min="15114" max="15114" width="12.5546875" style="30" customWidth="1"/>
    <col min="15115" max="15115" width="17.88671875" style="30" customWidth="1"/>
    <col min="15116" max="15116" width="13.109375" style="30" customWidth="1"/>
    <col min="15117" max="15117" width="11.33203125" style="30" customWidth="1"/>
    <col min="15118" max="15118" width="14.33203125" style="30" customWidth="1"/>
    <col min="15119" max="15119" width="11.33203125" style="30" customWidth="1"/>
    <col min="15120" max="15120" width="13.6640625" style="30" customWidth="1"/>
    <col min="15121" max="15121" width="11.33203125" style="30" customWidth="1"/>
    <col min="15122" max="15122" width="13.6640625" style="30" customWidth="1"/>
    <col min="15123" max="15123" width="14.33203125" style="30" customWidth="1"/>
    <col min="15124" max="15124" width="11.33203125" style="30" customWidth="1"/>
    <col min="15125" max="15125" width="12.88671875" style="30" customWidth="1"/>
    <col min="15126" max="15126" width="15.6640625" style="30" customWidth="1"/>
    <col min="15127" max="15127" width="11.33203125" style="30" customWidth="1"/>
    <col min="15128" max="15128" width="13.88671875" style="30" customWidth="1"/>
    <col min="15129" max="15129" width="11.33203125" style="30" customWidth="1"/>
    <col min="15130" max="15130" width="13.6640625" style="30" bestFit="1" customWidth="1"/>
    <col min="15131" max="15131" width="16.33203125" style="30" customWidth="1"/>
    <col min="15132" max="15132" width="16.109375" style="30" customWidth="1"/>
    <col min="15133" max="15133" width="20.109375" style="30" customWidth="1"/>
    <col min="15134" max="15134" width="3" style="30" customWidth="1"/>
    <col min="15135" max="15135" width="11.44140625" style="30" customWidth="1"/>
    <col min="15136" max="15136" width="8.44140625" style="30" customWidth="1"/>
    <col min="15137" max="15358" width="20.6640625" style="30"/>
    <col min="15359" max="15359" width="4.6640625" style="30" customWidth="1"/>
    <col min="15360" max="15360" width="59.6640625" style="30" customWidth="1"/>
    <col min="15361" max="15361" width="13.6640625" style="30" customWidth="1"/>
    <col min="15362" max="15362" width="15.33203125" style="30" bestFit="1" customWidth="1"/>
    <col min="15363" max="15363" width="11.33203125" style="30" customWidth="1"/>
    <col min="15364" max="15364" width="14.6640625" style="30" customWidth="1"/>
    <col min="15365" max="15365" width="13.6640625" style="30" bestFit="1" customWidth="1"/>
    <col min="15366" max="15366" width="13.33203125" style="30" customWidth="1"/>
    <col min="15367" max="15367" width="12.33203125" style="30" bestFit="1" customWidth="1"/>
    <col min="15368" max="15368" width="12.44140625" style="30" customWidth="1"/>
    <col min="15369" max="15369" width="12.33203125" style="30" customWidth="1"/>
    <col min="15370" max="15370" width="12.5546875" style="30" customWidth="1"/>
    <col min="15371" max="15371" width="17.88671875" style="30" customWidth="1"/>
    <col min="15372" max="15372" width="13.109375" style="30" customWidth="1"/>
    <col min="15373" max="15373" width="11.33203125" style="30" customWidth="1"/>
    <col min="15374" max="15374" width="14.33203125" style="30" customWidth="1"/>
    <col min="15375" max="15375" width="11.33203125" style="30" customWidth="1"/>
    <col min="15376" max="15376" width="13.6640625" style="30" customWidth="1"/>
    <col min="15377" max="15377" width="11.33203125" style="30" customWidth="1"/>
    <col min="15378" max="15378" width="13.6640625" style="30" customWidth="1"/>
    <col min="15379" max="15379" width="14.33203125" style="30" customWidth="1"/>
    <col min="15380" max="15380" width="11.33203125" style="30" customWidth="1"/>
    <col min="15381" max="15381" width="12.88671875" style="30" customWidth="1"/>
    <col min="15382" max="15382" width="15.6640625" style="30" customWidth="1"/>
    <col min="15383" max="15383" width="11.33203125" style="30" customWidth="1"/>
    <col min="15384" max="15384" width="13.88671875" style="30" customWidth="1"/>
    <col min="15385" max="15385" width="11.33203125" style="30" customWidth="1"/>
    <col min="15386" max="15386" width="13.6640625" style="30" bestFit="1" customWidth="1"/>
    <col min="15387" max="15387" width="16.33203125" style="30" customWidth="1"/>
    <col min="15388" max="15388" width="16.109375" style="30" customWidth="1"/>
    <col min="15389" max="15389" width="20.109375" style="30" customWidth="1"/>
    <col min="15390" max="15390" width="3" style="30" customWidth="1"/>
    <col min="15391" max="15391" width="11.44140625" style="30" customWidth="1"/>
    <col min="15392" max="15392" width="8.44140625" style="30" customWidth="1"/>
    <col min="15393" max="15614" width="20.6640625" style="30"/>
    <col min="15615" max="15615" width="4.6640625" style="30" customWidth="1"/>
    <col min="15616" max="15616" width="59.6640625" style="30" customWidth="1"/>
    <col min="15617" max="15617" width="13.6640625" style="30" customWidth="1"/>
    <col min="15618" max="15618" width="15.33203125" style="30" bestFit="1" customWidth="1"/>
    <col min="15619" max="15619" width="11.33203125" style="30" customWidth="1"/>
    <col min="15620" max="15620" width="14.6640625" style="30" customWidth="1"/>
    <col min="15621" max="15621" width="13.6640625" style="30" bestFit="1" customWidth="1"/>
    <col min="15622" max="15622" width="13.33203125" style="30" customWidth="1"/>
    <col min="15623" max="15623" width="12.33203125" style="30" bestFit="1" customWidth="1"/>
    <col min="15624" max="15624" width="12.44140625" style="30" customWidth="1"/>
    <col min="15625" max="15625" width="12.33203125" style="30" customWidth="1"/>
    <col min="15626" max="15626" width="12.5546875" style="30" customWidth="1"/>
    <col min="15627" max="15627" width="17.88671875" style="30" customWidth="1"/>
    <col min="15628" max="15628" width="13.109375" style="30" customWidth="1"/>
    <col min="15629" max="15629" width="11.33203125" style="30" customWidth="1"/>
    <col min="15630" max="15630" width="14.33203125" style="30" customWidth="1"/>
    <col min="15631" max="15631" width="11.33203125" style="30" customWidth="1"/>
    <col min="15632" max="15632" width="13.6640625" style="30" customWidth="1"/>
    <col min="15633" max="15633" width="11.33203125" style="30" customWidth="1"/>
    <col min="15634" max="15634" width="13.6640625" style="30" customWidth="1"/>
    <col min="15635" max="15635" width="14.33203125" style="30" customWidth="1"/>
    <col min="15636" max="15636" width="11.33203125" style="30" customWidth="1"/>
    <col min="15637" max="15637" width="12.88671875" style="30" customWidth="1"/>
    <col min="15638" max="15638" width="15.6640625" style="30" customWidth="1"/>
    <col min="15639" max="15639" width="11.33203125" style="30" customWidth="1"/>
    <col min="15640" max="15640" width="13.88671875" style="30" customWidth="1"/>
    <col min="15641" max="15641" width="11.33203125" style="30" customWidth="1"/>
    <col min="15642" max="15642" width="13.6640625" style="30" bestFit="1" customWidth="1"/>
    <col min="15643" max="15643" width="16.33203125" style="30" customWidth="1"/>
    <col min="15644" max="15644" width="16.109375" style="30" customWidth="1"/>
    <col min="15645" max="15645" width="20.109375" style="30" customWidth="1"/>
    <col min="15646" max="15646" width="3" style="30" customWidth="1"/>
    <col min="15647" max="15647" width="11.44140625" style="30" customWidth="1"/>
    <col min="15648" max="15648" width="8.44140625" style="30" customWidth="1"/>
    <col min="15649" max="15870" width="20.6640625" style="30"/>
    <col min="15871" max="15871" width="4.6640625" style="30" customWidth="1"/>
    <col min="15872" max="15872" width="59.6640625" style="30" customWidth="1"/>
    <col min="15873" max="15873" width="13.6640625" style="30" customWidth="1"/>
    <col min="15874" max="15874" width="15.33203125" style="30" bestFit="1" customWidth="1"/>
    <col min="15875" max="15875" width="11.33203125" style="30" customWidth="1"/>
    <col min="15876" max="15876" width="14.6640625" style="30" customWidth="1"/>
    <col min="15877" max="15877" width="13.6640625" style="30" bestFit="1" customWidth="1"/>
    <col min="15878" max="15878" width="13.33203125" style="30" customWidth="1"/>
    <col min="15879" max="15879" width="12.33203125" style="30" bestFit="1" customWidth="1"/>
    <col min="15880" max="15880" width="12.44140625" style="30" customWidth="1"/>
    <col min="15881" max="15881" width="12.33203125" style="30" customWidth="1"/>
    <col min="15882" max="15882" width="12.5546875" style="30" customWidth="1"/>
    <col min="15883" max="15883" width="17.88671875" style="30" customWidth="1"/>
    <col min="15884" max="15884" width="13.109375" style="30" customWidth="1"/>
    <col min="15885" max="15885" width="11.33203125" style="30" customWidth="1"/>
    <col min="15886" max="15886" width="14.33203125" style="30" customWidth="1"/>
    <col min="15887" max="15887" width="11.33203125" style="30" customWidth="1"/>
    <col min="15888" max="15888" width="13.6640625" style="30" customWidth="1"/>
    <col min="15889" max="15889" width="11.33203125" style="30" customWidth="1"/>
    <col min="15890" max="15890" width="13.6640625" style="30" customWidth="1"/>
    <col min="15891" max="15891" width="14.33203125" style="30" customWidth="1"/>
    <col min="15892" max="15892" width="11.33203125" style="30" customWidth="1"/>
    <col min="15893" max="15893" width="12.88671875" style="30" customWidth="1"/>
    <col min="15894" max="15894" width="15.6640625" style="30" customWidth="1"/>
    <col min="15895" max="15895" width="11.33203125" style="30" customWidth="1"/>
    <col min="15896" max="15896" width="13.88671875" style="30" customWidth="1"/>
    <col min="15897" max="15897" width="11.33203125" style="30" customWidth="1"/>
    <col min="15898" max="15898" width="13.6640625" style="30" bestFit="1" customWidth="1"/>
    <col min="15899" max="15899" width="16.33203125" style="30" customWidth="1"/>
    <col min="15900" max="15900" width="16.109375" style="30" customWidth="1"/>
    <col min="15901" max="15901" width="20.109375" style="30" customWidth="1"/>
    <col min="15902" max="15902" width="3" style="30" customWidth="1"/>
    <col min="15903" max="15903" width="11.44140625" style="30" customWidth="1"/>
    <col min="15904" max="15904" width="8.44140625" style="30" customWidth="1"/>
    <col min="15905" max="16126" width="20.6640625" style="30"/>
    <col min="16127" max="16127" width="4.6640625" style="30" customWidth="1"/>
    <col min="16128" max="16128" width="59.6640625" style="30" customWidth="1"/>
    <col min="16129" max="16129" width="13.6640625" style="30" customWidth="1"/>
    <col min="16130" max="16130" width="15.33203125" style="30" bestFit="1" customWidth="1"/>
    <col min="16131" max="16131" width="11.33203125" style="30" customWidth="1"/>
    <col min="16132" max="16132" width="14.6640625" style="30" customWidth="1"/>
    <col min="16133" max="16133" width="13.6640625" style="30" bestFit="1" customWidth="1"/>
    <col min="16134" max="16134" width="13.33203125" style="30" customWidth="1"/>
    <col min="16135" max="16135" width="12.33203125" style="30" bestFit="1" customWidth="1"/>
    <col min="16136" max="16136" width="12.44140625" style="30" customWidth="1"/>
    <col min="16137" max="16137" width="12.33203125" style="30" customWidth="1"/>
    <col min="16138" max="16138" width="12.5546875" style="30" customWidth="1"/>
    <col min="16139" max="16139" width="17.88671875" style="30" customWidth="1"/>
    <col min="16140" max="16140" width="13.109375" style="30" customWidth="1"/>
    <col min="16141" max="16141" width="11.33203125" style="30" customWidth="1"/>
    <col min="16142" max="16142" width="14.33203125" style="30" customWidth="1"/>
    <col min="16143" max="16143" width="11.33203125" style="30" customWidth="1"/>
    <col min="16144" max="16144" width="13.6640625" style="30" customWidth="1"/>
    <col min="16145" max="16145" width="11.33203125" style="30" customWidth="1"/>
    <col min="16146" max="16146" width="13.6640625" style="30" customWidth="1"/>
    <col min="16147" max="16147" width="14.33203125" style="30" customWidth="1"/>
    <col min="16148" max="16148" width="11.33203125" style="30" customWidth="1"/>
    <col min="16149" max="16149" width="12.88671875" style="30" customWidth="1"/>
    <col min="16150" max="16150" width="15.6640625" style="30" customWidth="1"/>
    <col min="16151" max="16151" width="11.33203125" style="30" customWidth="1"/>
    <col min="16152" max="16152" width="13.88671875" style="30" customWidth="1"/>
    <col min="16153" max="16153" width="11.33203125" style="30" customWidth="1"/>
    <col min="16154" max="16154" width="13.6640625" style="30" bestFit="1" customWidth="1"/>
    <col min="16155" max="16155" width="16.33203125" style="30" customWidth="1"/>
    <col min="16156" max="16156" width="16.109375" style="30" customWidth="1"/>
    <col min="16157" max="16157" width="20.109375" style="30" customWidth="1"/>
    <col min="16158" max="16158" width="3" style="30" customWidth="1"/>
    <col min="16159" max="16159" width="11.44140625" style="30" customWidth="1"/>
    <col min="16160" max="16160" width="8.44140625" style="30" customWidth="1"/>
    <col min="16161" max="16384" width="20.6640625" style="30"/>
  </cols>
  <sheetData>
    <row r="1" spans="1:35" s="27" customFormat="1" ht="25.35" customHeight="1">
      <c r="B1" s="201"/>
      <c r="C1" s="201"/>
      <c r="D1" s="201"/>
      <c r="E1" s="201"/>
      <c r="F1" s="201"/>
      <c r="G1" s="201"/>
      <c r="H1" s="201"/>
      <c r="O1" s="358" t="s">
        <v>0</v>
      </c>
    </row>
    <row r="2" spans="1:35" s="27" customFormat="1" ht="25.35" customHeight="1">
      <c r="B2" s="201"/>
      <c r="C2" s="201"/>
      <c r="D2" s="201"/>
      <c r="E2" s="201"/>
      <c r="F2" s="201"/>
      <c r="G2" s="201"/>
      <c r="H2" s="201"/>
      <c r="O2" s="358" t="s">
        <v>1</v>
      </c>
    </row>
    <row r="3" spans="1:35" s="27" customFormat="1" ht="25.35" customHeight="1">
      <c r="B3" s="201"/>
      <c r="C3" s="201"/>
      <c r="D3" s="201"/>
      <c r="E3" s="201"/>
      <c r="F3" s="201"/>
      <c r="G3" s="201"/>
      <c r="H3" s="201"/>
      <c r="O3" s="358" t="s">
        <v>2</v>
      </c>
    </row>
    <row r="4" spans="1:35" ht="25.35" customHeight="1">
      <c r="B4" s="29"/>
      <c r="O4" s="206"/>
      <c r="R4" s="30"/>
    </row>
    <row r="5" spans="1:35" ht="25.35" customHeight="1">
      <c r="B5" s="200"/>
      <c r="C5" s="200"/>
      <c r="D5" s="31"/>
      <c r="E5" s="31"/>
      <c r="F5" s="31"/>
      <c r="G5" s="31"/>
      <c r="H5" s="31"/>
      <c r="O5" s="360" t="s">
        <v>6</v>
      </c>
      <c r="R5" s="30"/>
    </row>
    <row r="6" spans="1:35" ht="25.35" customHeight="1">
      <c r="A6" s="32"/>
      <c r="B6" s="33"/>
      <c r="R6" s="30"/>
    </row>
    <row r="7" spans="1:35" ht="25.35" customHeight="1" thickBot="1">
      <c r="A7" s="32"/>
      <c r="B7" s="33"/>
      <c r="R7" s="30"/>
    </row>
    <row r="8" spans="1:35" ht="26.45" customHeight="1" thickBot="1">
      <c r="A8" s="34"/>
      <c r="B8" s="35" t="s">
        <v>4</v>
      </c>
      <c r="C8" s="36" t="s">
        <v>120</v>
      </c>
      <c r="D8" s="36" t="s">
        <v>121</v>
      </c>
      <c r="E8" s="36" t="s">
        <v>122</v>
      </c>
      <c r="F8" s="36" t="s">
        <v>123</v>
      </c>
      <c r="G8" s="36" t="s">
        <v>124</v>
      </c>
      <c r="H8" s="36" t="s">
        <v>125</v>
      </c>
      <c r="I8" s="36" t="s">
        <v>126</v>
      </c>
      <c r="J8" s="36" t="s">
        <v>127</v>
      </c>
      <c r="K8" s="36" t="s">
        <v>128</v>
      </c>
      <c r="L8" s="36" t="s">
        <v>129</v>
      </c>
      <c r="M8" s="36" t="s">
        <v>130</v>
      </c>
      <c r="N8" s="36" t="s">
        <v>131</v>
      </c>
      <c r="O8" s="36" t="s">
        <v>132</v>
      </c>
      <c r="P8" s="36" t="s">
        <v>133</v>
      </c>
      <c r="Q8" s="36" t="s">
        <v>134</v>
      </c>
      <c r="R8" s="36" t="s">
        <v>135</v>
      </c>
      <c r="S8" s="36" t="s">
        <v>136</v>
      </c>
      <c r="T8" s="36" t="s">
        <v>137</v>
      </c>
      <c r="U8" s="36" t="s">
        <v>138</v>
      </c>
      <c r="V8" s="37" t="s">
        <v>139</v>
      </c>
      <c r="W8" s="37" t="s">
        <v>140</v>
      </c>
      <c r="X8" s="36" t="s">
        <v>141</v>
      </c>
      <c r="Y8" s="36" t="s">
        <v>142</v>
      </c>
      <c r="Z8" s="36" t="s">
        <v>143</v>
      </c>
      <c r="AA8" s="37" t="s">
        <v>144</v>
      </c>
      <c r="AB8" s="36" t="s">
        <v>145</v>
      </c>
      <c r="AC8" s="37" t="s">
        <v>146</v>
      </c>
      <c r="AD8" s="37" t="s">
        <v>147</v>
      </c>
      <c r="AE8" s="37" t="s">
        <v>9</v>
      </c>
    </row>
    <row r="9" spans="1:35" ht="24.95" customHeight="1">
      <c r="A9" s="38" t="s">
        <v>10</v>
      </c>
      <c r="B9" s="39" t="s">
        <v>11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5" ht="24.95" customHeight="1">
      <c r="A10" s="42">
        <v>1</v>
      </c>
      <c r="B10" s="43" t="s">
        <v>12</v>
      </c>
      <c r="C10" s="44">
        <f>'Eastern Florida'!D10</f>
        <v>0</v>
      </c>
      <c r="D10" s="44">
        <f>Broward!D10</f>
        <v>0</v>
      </c>
      <c r="E10" s="44">
        <f>'Central Florida'!D10</f>
        <v>0</v>
      </c>
      <c r="F10" s="44">
        <f>Chipola!D10</f>
        <v>0</v>
      </c>
      <c r="G10" s="44">
        <f>Daytona!D10</f>
        <v>0</v>
      </c>
      <c r="H10" s="44">
        <f>'Florida SouthWestern'!D10</f>
        <v>0</v>
      </c>
      <c r="I10" s="44">
        <f>'Florida State College'!D10</f>
        <v>179134.66</v>
      </c>
      <c r="J10" s="44">
        <f>'Florida Keys'!D10</f>
        <v>28812.92</v>
      </c>
      <c r="K10" s="44">
        <f>'Gulf Coast'!D10</f>
        <v>0</v>
      </c>
      <c r="L10" s="44">
        <f>Hillsborough!D10</f>
        <v>0</v>
      </c>
      <c r="M10" s="44">
        <f>'Indian River'!D10</f>
        <v>0</v>
      </c>
      <c r="N10" s="44">
        <f>'Florida Gateway'!D10</f>
        <v>0</v>
      </c>
      <c r="O10" s="44">
        <f>'Lake-Sumter'!D10</f>
        <v>0</v>
      </c>
      <c r="P10" s="44">
        <f>'SCF, Manatee'!D10</f>
        <v>0</v>
      </c>
      <c r="Q10" s="44">
        <f>Miami!D10</f>
        <v>0</v>
      </c>
      <c r="R10" s="44">
        <f>'North Florida '!D10</f>
        <v>0</v>
      </c>
      <c r="S10" s="44">
        <f>'Northwest Florida'!D10</f>
        <v>0</v>
      </c>
      <c r="T10" s="44">
        <f>'Palm Beach'!D10</f>
        <v>0</v>
      </c>
      <c r="U10" s="44">
        <f>'Pasco-Hernando'!D10</f>
        <v>0</v>
      </c>
      <c r="V10" s="44">
        <f>Pensacola!D10</f>
        <v>0</v>
      </c>
      <c r="W10" s="44">
        <f>Polk!D10</f>
        <v>0</v>
      </c>
      <c r="X10" s="44">
        <f>'St. Johns River'!D10</f>
        <v>0</v>
      </c>
      <c r="Y10" s="44">
        <f>'St. Pete'!D10</f>
        <v>0</v>
      </c>
      <c r="Z10" s="44">
        <f>'Santa Fe'!D10</f>
        <v>0</v>
      </c>
      <c r="AA10" s="44">
        <f>Seminole!D10</f>
        <v>0</v>
      </c>
      <c r="AB10" s="44">
        <f>'South Florida'!D10</f>
        <v>0</v>
      </c>
      <c r="AC10" s="44">
        <f>Tallahassee!D10</f>
        <v>54155.78</v>
      </c>
      <c r="AD10" s="44">
        <f>Valencia!D10</f>
        <v>0</v>
      </c>
      <c r="AE10" s="45">
        <f>SUM(C10:AD10)</f>
        <v>262103.36000000002</v>
      </c>
      <c r="AF10" s="41"/>
      <c r="AG10" s="46">
        <v>16840.509999999998</v>
      </c>
      <c r="AH10" s="46">
        <f t="shared" ref="AH10:AH41" si="0">AG10-AE10</f>
        <v>-245262.85</v>
      </c>
    </row>
    <row r="11" spans="1:35" ht="24.95" customHeight="1">
      <c r="A11" s="42">
        <v>2</v>
      </c>
      <c r="B11" s="43" t="s">
        <v>13</v>
      </c>
      <c r="C11" s="44">
        <f>'Eastern Florida'!D11</f>
        <v>0</v>
      </c>
      <c r="D11" s="44">
        <f>Broward!D11</f>
        <v>0</v>
      </c>
      <c r="E11" s="44">
        <f>'Central Florida'!D11</f>
        <v>0</v>
      </c>
      <c r="F11" s="44">
        <f>Chipola!D11</f>
        <v>0</v>
      </c>
      <c r="G11" s="44">
        <f>Daytona!D11</f>
        <v>0</v>
      </c>
      <c r="H11" s="44">
        <f>'Florida SouthWestern'!D11</f>
        <v>0</v>
      </c>
      <c r="I11" s="44">
        <f>'Florida State College'!D11</f>
        <v>94102.35</v>
      </c>
      <c r="J11" s="44">
        <f>'Florida Keys'!D11</f>
        <v>47465.74</v>
      </c>
      <c r="K11" s="44">
        <f>'Gulf Coast'!D11</f>
        <v>0</v>
      </c>
      <c r="L11" s="44">
        <f>Hillsborough!D11</f>
        <v>0</v>
      </c>
      <c r="M11" s="44">
        <f>'Indian River'!D11</f>
        <v>134800.60999999999</v>
      </c>
      <c r="N11" s="44">
        <f>'Florida Gateway'!D11</f>
        <v>0</v>
      </c>
      <c r="O11" s="44">
        <f>'Lake-Sumter'!D11</f>
        <v>0</v>
      </c>
      <c r="P11" s="44">
        <f>'SCF, Manatee'!D11</f>
        <v>0</v>
      </c>
      <c r="Q11" s="44">
        <f>Miami!D11</f>
        <v>61584</v>
      </c>
      <c r="R11" s="44">
        <f>'North Florida '!D11</f>
        <v>0</v>
      </c>
      <c r="S11" s="44">
        <f>'Northwest Florida'!D11</f>
        <v>0</v>
      </c>
      <c r="T11" s="44">
        <f>'Palm Beach'!D11</f>
        <v>0</v>
      </c>
      <c r="U11" s="44">
        <f>'Pasco-Hernando'!D11</f>
        <v>0</v>
      </c>
      <c r="V11" s="44">
        <f>Pensacola!D11</f>
        <v>0</v>
      </c>
      <c r="W11" s="44">
        <f>Polk!D11</f>
        <v>0</v>
      </c>
      <c r="X11" s="44">
        <f>'St. Johns River'!D11</f>
        <v>0</v>
      </c>
      <c r="Y11" s="44">
        <f>'St. Pete'!D11</f>
        <v>144381</v>
      </c>
      <c r="Z11" s="44">
        <f>'Santa Fe'!D11</f>
        <v>0</v>
      </c>
      <c r="AA11" s="44">
        <f>Seminole!D11</f>
        <v>79974</v>
      </c>
      <c r="AB11" s="44">
        <f>'South Florida'!D11</f>
        <v>0</v>
      </c>
      <c r="AC11" s="44">
        <f>Tallahassee!D11</f>
        <v>272231.61</v>
      </c>
      <c r="AD11" s="44">
        <f>Valencia!D11</f>
        <v>0</v>
      </c>
      <c r="AE11" s="45">
        <f>SUM(C11:AD11)</f>
        <v>834539.30999999994</v>
      </c>
      <c r="AF11" s="47"/>
      <c r="AG11" s="46">
        <v>343648.23</v>
      </c>
      <c r="AH11" s="46">
        <f t="shared" si="0"/>
        <v>-490891.07999999996</v>
      </c>
    </row>
    <row r="12" spans="1:35" ht="24.95" customHeight="1">
      <c r="A12" s="42">
        <v>3</v>
      </c>
      <c r="B12" s="43" t="s">
        <v>14</v>
      </c>
      <c r="C12" s="44">
        <f>'Eastern Florida'!D12</f>
        <v>0</v>
      </c>
      <c r="D12" s="44">
        <f>Broward!D12</f>
        <v>0</v>
      </c>
      <c r="E12" s="44">
        <f>'Central Florida'!D12</f>
        <v>0</v>
      </c>
      <c r="F12" s="44">
        <f>Chipola!D12</f>
        <v>0</v>
      </c>
      <c r="G12" s="44">
        <f>Daytona!D12</f>
        <v>0</v>
      </c>
      <c r="H12" s="44">
        <f>'Florida SouthWestern'!D12</f>
        <v>0</v>
      </c>
      <c r="I12" s="44">
        <f>'Florida State College'!D12</f>
        <v>94252.93</v>
      </c>
      <c r="J12" s="44">
        <f>'Florida Keys'!D12</f>
        <v>2542.06</v>
      </c>
      <c r="K12" s="44">
        <f>'Gulf Coast'!D12</f>
        <v>0</v>
      </c>
      <c r="L12" s="44">
        <f>Hillsborough!D12</f>
        <v>0</v>
      </c>
      <c r="M12" s="44">
        <f>'Indian River'!D12</f>
        <v>0</v>
      </c>
      <c r="N12" s="44">
        <f>'Florida Gateway'!D12</f>
        <v>0</v>
      </c>
      <c r="O12" s="44">
        <f>'Lake-Sumter'!D12</f>
        <v>0</v>
      </c>
      <c r="P12" s="44">
        <f>'SCF, Manatee'!D12</f>
        <v>24878.89</v>
      </c>
      <c r="Q12" s="44">
        <f>Miami!D12</f>
        <v>75637</v>
      </c>
      <c r="R12" s="44">
        <f>'North Florida '!D12</f>
        <v>0</v>
      </c>
      <c r="S12" s="44">
        <f>'Northwest Florida'!D12</f>
        <v>0</v>
      </c>
      <c r="T12" s="44">
        <f>'Palm Beach'!D12</f>
        <v>0</v>
      </c>
      <c r="U12" s="44">
        <f>'Pasco-Hernando'!D12</f>
        <v>0</v>
      </c>
      <c r="V12" s="44">
        <f>Pensacola!D12</f>
        <v>0</v>
      </c>
      <c r="W12" s="44">
        <f>Polk!D12</f>
        <v>0</v>
      </c>
      <c r="X12" s="44">
        <f>'St. Johns River'!D12</f>
        <v>0</v>
      </c>
      <c r="Y12" s="44">
        <f>'St. Pete'!D12</f>
        <v>45334</v>
      </c>
      <c r="Z12" s="44">
        <f>'Santa Fe'!D12</f>
        <v>0</v>
      </c>
      <c r="AA12" s="44">
        <f>Seminole!D12</f>
        <v>0</v>
      </c>
      <c r="AB12" s="44">
        <f>'South Florida'!D12</f>
        <v>0</v>
      </c>
      <c r="AC12" s="44">
        <f>Tallahassee!D12</f>
        <v>114064.01</v>
      </c>
      <c r="AD12" s="44">
        <f>Valencia!D12</f>
        <v>0</v>
      </c>
      <c r="AE12" s="45">
        <f>SUM(C12:AD12)</f>
        <v>356708.89</v>
      </c>
      <c r="AF12" s="41"/>
      <c r="AG12" s="46">
        <v>261379.19</v>
      </c>
      <c r="AH12" s="46">
        <f t="shared" si="0"/>
        <v>-95329.700000000012</v>
      </c>
    </row>
    <row r="13" spans="1:35" ht="24.95" customHeight="1">
      <c r="A13" s="48">
        <v>4</v>
      </c>
      <c r="B13" s="43" t="s">
        <v>15</v>
      </c>
      <c r="C13" s="44">
        <f>'Eastern Florida'!D13</f>
        <v>0</v>
      </c>
      <c r="D13" s="44">
        <f>Broward!D13</f>
        <v>0</v>
      </c>
      <c r="E13" s="44">
        <f>'Central Florida'!D13</f>
        <v>0</v>
      </c>
      <c r="F13" s="44">
        <f>Chipola!D13</f>
        <v>0</v>
      </c>
      <c r="G13" s="44">
        <f>Daytona!D13</f>
        <v>0</v>
      </c>
      <c r="H13" s="44">
        <f>'Florida SouthWestern'!D13</f>
        <v>0</v>
      </c>
      <c r="I13" s="44">
        <f>'Florida State College'!D13</f>
        <v>0</v>
      </c>
      <c r="J13" s="44">
        <f>'Florida Keys'!D13</f>
        <v>0</v>
      </c>
      <c r="K13" s="44">
        <f>'Gulf Coast'!D13</f>
        <v>0</v>
      </c>
      <c r="L13" s="44">
        <f>Hillsborough!D13</f>
        <v>0</v>
      </c>
      <c r="M13" s="44">
        <f>'Indian River'!D13</f>
        <v>0</v>
      </c>
      <c r="N13" s="44">
        <f>'Florida Gateway'!D13</f>
        <v>0</v>
      </c>
      <c r="O13" s="44">
        <f>'Lake-Sumter'!D13</f>
        <v>0</v>
      </c>
      <c r="P13" s="44">
        <f>'SCF, Manatee'!D13</f>
        <v>0</v>
      </c>
      <c r="Q13" s="44">
        <f>Miami!D13</f>
        <v>0</v>
      </c>
      <c r="R13" s="44">
        <f>'North Florida '!D13</f>
        <v>0</v>
      </c>
      <c r="S13" s="44">
        <f>'Northwest Florida'!D13</f>
        <v>0</v>
      </c>
      <c r="T13" s="44">
        <f>'Palm Beach'!D13</f>
        <v>0</v>
      </c>
      <c r="U13" s="44">
        <f>'Pasco-Hernando'!D13</f>
        <v>0</v>
      </c>
      <c r="V13" s="44">
        <f>Pensacola!D13</f>
        <v>0</v>
      </c>
      <c r="W13" s="44">
        <f>Polk!D13</f>
        <v>0</v>
      </c>
      <c r="X13" s="44">
        <f>'St. Johns River'!D13</f>
        <v>0</v>
      </c>
      <c r="Y13" s="44" t="str">
        <f>'St. Pete'!D13</f>
        <v xml:space="preserve"> </v>
      </c>
      <c r="Z13" s="44">
        <f>'Santa Fe'!D13</f>
        <v>0</v>
      </c>
      <c r="AA13" s="44">
        <f>Seminole!D13</f>
        <v>0</v>
      </c>
      <c r="AB13" s="44">
        <f>'South Florida'!D13</f>
        <v>0</v>
      </c>
      <c r="AC13" s="44">
        <f>Tallahassee!D13</f>
        <v>0</v>
      </c>
      <c r="AD13" s="44">
        <f>Valencia!D13</f>
        <v>0</v>
      </c>
      <c r="AE13" s="45">
        <f>SUM(C13:AD13)</f>
        <v>0</v>
      </c>
      <c r="AF13" s="41"/>
      <c r="AG13" s="46">
        <v>74026.490000000005</v>
      </c>
      <c r="AH13" s="46">
        <f t="shared" si="0"/>
        <v>74026.490000000005</v>
      </c>
    </row>
    <row r="14" spans="1:35" ht="24.95" customHeight="1">
      <c r="A14" s="49"/>
      <c r="B14" s="50" t="s">
        <v>16</v>
      </c>
      <c r="C14" s="51">
        <f>SUM(C10:C13)</f>
        <v>0</v>
      </c>
      <c r="D14" s="51">
        <f t="shared" ref="D14:AD14" si="1">SUM(D10:D13)</f>
        <v>0</v>
      </c>
      <c r="E14" s="51">
        <f t="shared" si="1"/>
        <v>0</v>
      </c>
      <c r="F14" s="51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367489.94</v>
      </c>
      <c r="J14" s="51">
        <f>SUM(J10:J13)</f>
        <v>78820.72</v>
      </c>
      <c r="K14" s="51">
        <f t="shared" si="1"/>
        <v>0</v>
      </c>
      <c r="L14" s="51">
        <f t="shared" si="1"/>
        <v>0</v>
      </c>
      <c r="M14" s="51">
        <f>SUM(M10:M13)</f>
        <v>134800.60999999999</v>
      </c>
      <c r="N14" s="51">
        <f>SUM(N10:N13)</f>
        <v>0</v>
      </c>
      <c r="O14" s="51">
        <f t="shared" si="1"/>
        <v>0</v>
      </c>
      <c r="P14" s="51">
        <f>SUM(P10:P13)</f>
        <v>24878.89</v>
      </c>
      <c r="Q14" s="51">
        <f t="shared" si="1"/>
        <v>137221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189715</v>
      </c>
      <c r="Z14" s="51">
        <f t="shared" si="1"/>
        <v>0</v>
      </c>
      <c r="AA14" s="51">
        <f t="shared" si="1"/>
        <v>79974</v>
      </c>
      <c r="AB14" s="51">
        <f t="shared" si="1"/>
        <v>0</v>
      </c>
      <c r="AC14" s="51">
        <f t="shared" si="1"/>
        <v>440451.4</v>
      </c>
      <c r="AD14" s="51">
        <f t="shared" si="1"/>
        <v>0</v>
      </c>
      <c r="AE14" s="52">
        <f>SUM(AE10:AE13)</f>
        <v>1453351.56</v>
      </c>
      <c r="AF14" s="47"/>
      <c r="AG14" s="46">
        <v>695894.41999999993</v>
      </c>
      <c r="AH14" s="46">
        <f t="shared" si="0"/>
        <v>-757457.14000000013</v>
      </c>
      <c r="AI14" s="53">
        <f>AE14/$AE$40</f>
        <v>0.41825408095869077</v>
      </c>
    </row>
    <row r="15" spans="1:35" ht="39.950000000000003" customHeight="1">
      <c r="A15" s="54" t="s">
        <v>17</v>
      </c>
      <c r="B15" s="55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56"/>
      <c r="AF15" s="41"/>
      <c r="AG15" s="46"/>
      <c r="AH15" s="46">
        <f t="shared" si="0"/>
        <v>0</v>
      </c>
    </row>
    <row r="16" spans="1:35" ht="24.95" customHeight="1">
      <c r="A16" s="57">
        <v>1</v>
      </c>
      <c r="B16" s="58" t="s">
        <v>19</v>
      </c>
      <c r="C16" s="44">
        <f>'Eastern Florida'!D16</f>
        <v>0</v>
      </c>
      <c r="D16" s="44">
        <f>Broward!D16</f>
        <v>0</v>
      </c>
      <c r="E16" s="44">
        <f>'Central Florida'!D16</f>
        <v>0</v>
      </c>
      <c r="F16" s="44">
        <f>Chipola!D16</f>
        <v>0</v>
      </c>
      <c r="G16" s="44">
        <f>Daytona!D16</f>
        <v>0</v>
      </c>
      <c r="H16" s="44">
        <f>'Florida SouthWestern'!D16</f>
        <v>0</v>
      </c>
      <c r="I16" s="44">
        <f>'Florida State College'!D16</f>
        <v>691173.93</v>
      </c>
      <c r="J16" s="44">
        <f>'Florida Keys'!D16</f>
        <v>0</v>
      </c>
      <c r="K16" s="44">
        <f>'Gulf Coast'!D16</f>
        <v>0</v>
      </c>
      <c r="L16" s="44">
        <f>Hillsborough!D16</f>
        <v>0</v>
      </c>
      <c r="M16" s="44">
        <f>'Indian River'!D16</f>
        <v>0</v>
      </c>
      <c r="N16" s="44">
        <f>'Florida Gateway'!D16</f>
        <v>0</v>
      </c>
      <c r="O16" s="44">
        <f>'Lake-Sumter'!D16</f>
        <v>0</v>
      </c>
      <c r="P16" s="44">
        <f>'SCF, Manatee'!D16</f>
        <v>0</v>
      </c>
      <c r="Q16" s="44">
        <f>Miami!D16</f>
        <v>0</v>
      </c>
      <c r="R16" s="44">
        <f>'North Florida '!D16</f>
        <v>0</v>
      </c>
      <c r="S16" s="44">
        <f>'Northwest Florida'!D16</f>
        <v>0</v>
      </c>
      <c r="T16" s="44">
        <f>'Palm Beach'!D16</f>
        <v>0</v>
      </c>
      <c r="U16" s="44">
        <f>'Pasco-Hernando'!D16</f>
        <v>2616.8199999999997</v>
      </c>
      <c r="V16" s="44">
        <f>Pensacola!D16</f>
        <v>0</v>
      </c>
      <c r="W16" s="44">
        <f>Polk!D16</f>
        <v>0</v>
      </c>
      <c r="X16" s="44">
        <f>'St. Johns River'!D16</f>
        <v>0</v>
      </c>
      <c r="Y16" s="44">
        <f>'St. Pete'!D16</f>
        <v>0</v>
      </c>
      <c r="Z16" s="44">
        <f>'Santa Fe'!D16</f>
        <v>0</v>
      </c>
      <c r="AA16" s="44">
        <f>Seminole!D16</f>
        <v>0</v>
      </c>
      <c r="AB16" s="44">
        <f>'South Florida'!D16</f>
        <v>0</v>
      </c>
      <c r="AC16" s="44">
        <f>Tallahassee!D16</f>
        <v>0</v>
      </c>
      <c r="AD16" s="44">
        <f>Valencia!D16</f>
        <v>0</v>
      </c>
      <c r="AE16" s="45">
        <f>SUM(C16:AD16)</f>
        <v>693790.75</v>
      </c>
      <c r="AF16" s="41"/>
      <c r="AG16" s="46">
        <v>49704</v>
      </c>
      <c r="AH16" s="46">
        <f t="shared" si="0"/>
        <v>-644086.75</v>
      </c>
    </row>
    <row r="17" spans="1:35" ht="39.950000000000003" customHeight="1">
      <c r="A17" s="59"/>
      <c r="B17" s="60" t="s">
        <v>20</v>
      </c>
      <c r="C17" s="51">
        <f>C16</f>
        <v>0</v>
      </c>
      <c r="D17" s="51">
        <f t="shared" ref="D17:AD17" si="2">D16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691173.93</v>
      </c>
      <c r="J17" s="51">
        <f>J16</f>
        <v>0</v>
      </c>
      <c r="K17" s="51">
        <f t="shared" si="2"/>
        <v>0</v>
      </c>
      <c r="L17" s="51">
        <f t="shared" si="2"/>
        <v>0</v>
      </c>
      <c r="M17" s="51">
        <f>M16</f>
        <v>0</v>
      </c>
      <c r="N17" s="51">
        <f>N16</f>
        <v>0</v>
      </c>
      <c r="O17" s="51">
        <f t="shared" si="2"/>
        <v>0</v>
      </c>
      <c r="P17" s="51">
        <f>P16</f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2616.8199999999997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52">
        <f>SUM(AE16)</f>
        <v>693790.75</v>
      </c>
      <c r="AF17" s="47"/>
      <c r="AG17" s="46">
        <v>49704</v>
      </c>
      <c r="AH17" s="46">
        <f t="shared" si="0"/>
        <v>-644086.75</v>
      </c>
      <c r="AI17" s="53">
        <f>AE17/$AE$40</f>
        <v>0.19966319265442614</v>
      </c>
    </row>
    <row r="18" spans="1:35" ht="39.950000000000003" customHeight="1">
      <c r="A18" s="54" t="s">
        <v>21</v>
      </c>
      <c r="B18" s="55" t="s">
        <v>149</v>
      </c>
      <c r="C18" s="44">
        <f>'Eastern Florida'!D18</f>
        <v>0</v>
      </c>
      <c r="D18" s="44">
        <f>Broward!D18</f>
        <v>98877</v>
      </c>
      <c r="E18" s="44">
        <f>'Central Florida'!D18</f>
        <v>0</v>
      </c>
      <c r="F18" s="44">
        <f>Chipola!D18</f>
        <v>0</v>
      </c>
      <c r="G18" s="44">
        <f>Daytona!D18</f>
        <v>14100</v>
      </c>
      <c r="H18" s="44">
        <f>'Florida SouthWestern'!D18</f>
        <v>0</v>
      </c>
      <c r="I18" s="44">
        <f>'Florida State College'!D18</f>
        <v>55906.549999999996</v>
      </c>
      <c r="J18" s="44">
        <f>'Florida Keys'!D18</f>
        <v>1905.41</v>
      </c>
      <c r="K18" s="44">
        <f>'Gulf Coast'!D18</f>
        <v>0</v>
      </c>
      <c r="L18" s="44">
        <f>Hillsborough!D18</f>
        <v>0</v>
      </c>
      <c r="M18" s="44">
        <f>'Indian River'!D18</f>
        <v>2024.34</v>
      </c>
      <c r="N18" s="44">
        <f>'Florida Gateway'!D18</f>
        <v>0</v>
      </c>
      <c r="O18" s="44">
        <f>'Lake-Sumter'!D18</f>
        <v>350</v>
      </c>
      <c r="P18" s="44">
        <f>'SCF, Manatee'!D18</f>
        <v>0</v>
      </c>
      <c r="Q18" s="44">
        <f>Miami!D18</f>
        <v>252874</v>
      </c>
      <c r="R18" s="44">
        <f>'North Florida '!D18</f>
        <v>0</v>
      </c>
      <c r="S18" s="44">
        <f>'Northwest Florida'!D18</f>
        <v>0</v>
      </c>
      <c r="T18" s="44">
        <f>'Palm Beach'!D18</f>
        <v>0</v>
      </c>
      <c r="U18" s="44">
        <f>'Pasco-Hernando'!D18</f>
        <v>52955.47</v>
      </c>
      <c r="V18" s="44">
        <f>Pensacola!D18</f>
        <v>0</v>
      </c>
      <c r="W18" s="44">
        <f>Polk!D18</f>
        <v>0</v>
      </c>
      <c r="X18" s="44">
        <f>'St. Johns River'!D18</f>
        <v>0</v>
      </c>
      <c r="Y18" s="44">
        <f>'St. Pete'!D18</f>
        <v>29406</v>
      </c>
      <c r="Z18" s="44">
        <f>'Santa Fe'!D18</f>
        <v>0</v>
      </c>
      <c r="AA18" s="44">
        <f>Seminole!D18</f>
        <v>98751</v>
      </c>
      <c r="AB18" s="44">
        <f>'South Florida'!D18</f>
        <v>0</v>
      </c>
      <c r="AC18" s="44">
        <f>Tallahassee!D18</f>
        <v>5000</v>
      </c>
      <c r="AD18" s="44">
        <f>Valencia!D18</f>
        <v>4385.93</v>
      </c>
      <c r="AE18" s="45">
        <f>SUM(C18:AD18)</f>
        <v>616535.70000000007</v>
      </c>
      <c r="AF18" s="41"/>
      <c r="AG18" s="46">
        <v>1095733.5399999998</v>
      </c>
      <c r="AH18" s="46">
        <f t="shared" si="0"/>
        <v>479197.83999999973</v>
      </c>
    </row>
    <row r="19" spans="1:35" ht="24.95" customHeight="1">
      <c r="A19" s="59"/>
      <c r="B19" s="60" t="s">
        <v>23</v>
      </c>
      <c r="C19" s="51">
        <f>C18</f>
        <v>0</v>
      </c>
      <c r="D19" s="51">
        <f t="shared" ref="D19:AD19" si="3">D18</f>
        <v>98877</v>
      </c>
      <c r="E19" s="51">
        <f t="shared" si="3"/>
        <v>0</v>
      </c>
      <c r="F19" s="51">
        <f t="shared" si="3"/>
        <v>0</v>
      </c>
      <c r="G19" s="51">
        <f t="shared" si="3"/>
        <v>14100</v>
      </c>
      <c r="H19" s="51">
        <f t="shared" si="3"/>
        <v>0</v>
      </c>
      <c r="I19" s="51">
        <f t="shared" si="3"/>
        <v>55906.549999999996</v>
      </c>
      <c r="J19" s="51">
        <f>J18</f>
        <v>1905.41</v>
      </c>
      <c r="K19" s="51">
        <f t="shared" si="3"/>
        <v>0</v>
      </c>
      <c r="L19" s="51">
        <f t="shared" si="3"/>
        <v>0</v>
      </c>
      <c r="M19" s="51">
        <f>M18</f>
        <v>2024.34</v>
      </c>
      <c r="N19" s="51">
        <f>N18</f>
        <v>0</v>
      </c>
      <c r="O19" s="51">
        <f t="shared" si="3"/>
        <v>350</v>
      </c>
      <c r="P19" s="51">
        <f>P18</f>
        <v>0</v>
      </c>
      <c r="Q19" s="51">
        <f t="shared" si="3"/>
        <v>252874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52955.47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29406</v>
      </c>
      <c r="Z19" s="51">
        <f t="shared" si="3"/>
        <v>0</v>
      </c>
      <c r="AA19" s="51">
        <f t="shared" si="3"/>
        <v>98751</v>
      </c>
      <c r="AB19" s="51">
        <f t="shared" si="3"/>
        <v>0</v>
      </c>
      <c r="AC19" s="51">
        <f t="shared" si="3"/>
        <v>5000</v>
      </c>
      <c r="AD19" s="51">
        <f t="shared" si="3"/>
        <v>4385.93</v>
      </c>
      <c r="AE19" s="52">
        <f>SUM(AE18)</f>
        <v>616535.70000000007</v>
      </c>
      <c r="AF19" s="47"/>
      <c r="AG19" s="46">
        <v>1095733.5399999998</v>
      </c>
      <c r="AH19" s="46">
        <f t="shared" si="0"/>
        <v>479197.83999999973</v>
      </c>
      <c r="AI19" s="53">
        <f>AE19/$AE$40</f>
        <v>0.17743027886640389</v>
      </c>
    </row>
    <row r="20" spans="1:35" ht="24.95" customHeight="1">
      <c r="A20" s="54" t="s">
        <v>24</v>
      </c>
      <c r="B20" s="55" t="s">
        <v>25</v>
      </c>
      <c r="C20" s="44"/>
      <c r="D20" s="44"/>
      <c r="E20" s="61"/>
      <c r="F20" s="62"/>
      <c r="G20" s="63"/>
      <c r="H20" s="44"/>
      <c r="I20" s="64"/>
      <c r="J20" s="64"/>
      <c r="K20" s="65"/>
      <c r="L20" s="66"/>
      <c r="M20" s="44"/>
      <c r="N20" s="44"/>
      <c r="O20" s="44"/>
      <c r="P20" s="44"/>
      <c r="Q20" s="67"/>
      <c r="R20" s="44"/>
      <c r="S20" s="44"/>
      <c r="T20" s="44"/>
      <c r="U20" s="44"/>
      <c r="V20" s="44"/>
      <c r="W20" s="68"/>
      <c r="X20" s="69"/>
      <c r="Y20" s="70"/>
      <c r="Z20" s="44"/>
      <c r="AA20" s="44"/>
      <c r="AB20" s="44"/>
      <c r="AC20" s="44"/>
      <c r="AD20" s="71"/>
      <c r="AE20" s="56"/>
      <c r="AF20" s="41"/>
      <c r="AG20" s="46"/>
      <c r="AH20" s="46">
        <f t="shared" si="0"/>
        <v>0</v>
      </c>
    </row>
    <row r="21" spans="1:35" ht="24.95" customHeight="1">
      <c r="A21" s="42">
        <v>1</v>
      </c>
      <c r="B21" s="43" t="s">
        <v>26</v>
      </c>
      <c r="C21" s="44">
        <f>'Eastern Florida'!D21</f>
        <v>0</v>
      </c>
      <c r="D21" s="44">
        <f>Broward!D21</f>
        <v>0</v>
      </c>
      <c r="E21" s="44">
        <f>'Central Florida'!D21</f>
        <v>0</v>
      </c>
      <c r="F21" s="44">
        <f>Chipola!D21</f>
        <v>0</v>
      </c>
      <c r="G21" s="44">
        <f>Daytona!D21</f>
        <v>0</v>
      </c>
      <c r="H21" s="44">
        <f>'Florida SouthWestern'!D21</f>
        <v>1209</v>
      </c>
      <c r="I21" s="44">
        <f>'Florida State College'!D21</f>
        <v>16865.419999999998</v>
      </c>
      <c r="J21" s="44">
        <f>'Florida Keys'!D21</f>
        <v>0</v>
      </c>
      <c r="K21" s="44">
        <f>'Gulf Coast'!D21</f>
        <v>0</v>
      </c>
      <c r="L21" s="44">
        <f>Hillsborough!D21</f>
        <v>0</v>
      </c>
      <c r="M21" s="44">
        <f>'Indian River'!D21</f>
        <v>156.97999999999999</v>
      </c>
      <c r="N21" s="44">
        <f>'Florida Gateway'!D21</f>
        <v>0</v>
      </c>
      <c r="O21" s="44">
        <f>'Lake-Sumter'!D21</f>
        <v>0</v>
      </c>
      <c r="P21" s="44">
        <f>'SCF, Manatee'!D21</f>
        <v>0</v>
      </c>
      <c r="Q21" s="44">
        <f>Miami!D21</f>
        <v>8759</v>
      </c>
      <c r="R21" s="44">
        <f>'North Florida '!D21</f>
        <v>0</v>
      </c>
      <c r="S21" s="44">
        <f>'Northwest Florida'!D21</f>
        <v>0</v>
      </c>
      <c r="T21" s="44">
        <f>'Palm Beach'!D21</f>
        <v>0</v>
      </c>
      <c r="U21" s="44">
        <f>'Pasco-Hernando'!D21</f>
        <v>0</v>
      </c>
      <c r="V21" s="44">
        <f>Pensacola!D21</f>
        <v>0</v>
      </c>
      <c r="W21" s="44">
        <f>Polk!D21</f>
        <v>0</v>
      </c>
      <c r="X21" s="44">
        <f>'St. Johns River'!D21</f>
        <v>0</v>
      </c>
      <c r="Y21" s="44">
        <f>'St. Pete'!D21</f>
        <v>3600</v>
      </c>
      <c r="Z21" s="44">
        <f>'Santa Fe'!D21</f>
        <v>0</v>
      </c>
      <c r="AA21" s="44">
        <f>Seminole!D21</f>
        <v>0</v>
      </c>
      <c r="AB21" s="44">
        <f>'South Florida'!D21</f>
        <v>0</v>
      </c>
      <c r="AC21" s="44">
        <f>Tallahassee!D21</f>
        <v>0</v>
      </c>
      <c r="AD21" s="44">
        <f>Valencia!D21</f>
        <v>0</v>
      </c>
      <c r="AE21" s="45">
        <f t="shared" ref="AE21:AE27" si="4">SUM(C21:AD21)</f>
        <v>30590.399999999998</v>
      </c>
      <c r="AF21" s="41"/>
      <c r="AG21" s="46">
        <v>42967.03</v>
      </c>
      <c r="AH21" s="46">
        <f t="shared" si="0"/>
        <v>12376.630000000001</v>
      </c>
    </row>
    <row r="22" spans="1:35" ht="24.95" customHeight="1">
      <c r="A22" s="42">
        <v>2</v>
      </c>
      <c r="B22" s="43" t="s">
        <v>27</v>
      </c>
      <c r="C22" s="44">
        <f>'Eastern Florida'!D22</f>
        <v>0</v>
      </c>
      <c r="D22" s="44">
        <f>Broward!D22</f>
        <v>0</v>
      </c>
      <c r="E22" s="44">
        <f>'Central Florida'!D22</f>
        <v>0</v>
      </c>
      <c r="F22" s="44">
        <f>Chipola!D22</f>
        <v>0</v>
      </c>
      <c r="G22" s="44">
        <f>Daytona!D22</f>
        <v>0</v>
      </c>
      <c r="H22" s="44">
        <f>'Florida SouthWestern'!D22</f>
        <v>215</v>
      </c>
      <c r="I22" s="44">
        <f>'Florida State College'!D22</f>
        <v>0</v>
      </c>
      <c r="J22" s="44">
        <f>'Florida Keys'!D22</f>
        <v>0</v>
      </c>
      <c r="K22" s="44">
        <f>'Gulf Coast'!D22</f>
        <v>0</v>
      </c>
      <c r="L22" s="44">
        <f>Hillsborough!D22</f>
        <v>0</v>
      </c>
      <c r="M22" s="44">
        <f>'Indian River'!D22</f>
        <v>0</v>
      </c>
      <c r="N22" s="44">
        <f>'Florida Gateway'!D22</f>
        <v>0</v>
      </c>
      <c r="O22" s="44">
        <f>'Lake-Sumter'!D22</f>
        <v>0</v>
      </c>
      <c r="P22" s="44">
        <f>'SCF, Manatee'!D22</f>
        <v>0</v>
      </c>
      <c r="Q22" s="44">
        <f>Miami!D22</f>
        <v>0</v>
      </c>
      <c r="R22" s="44">
        <f>'North Florida '!D22</f>
        <v>0</v>
      </c>
      <c r="S22" s="44">
        <f>'Northwest Florida'!D22</f>
        <v>0</v>
      </c>
      <c r="T22" s="44">
        <f>'Palm Beach'!D22</f>
        <v>0</v>
      </c>
      <c r="U22" s="44">
        <f>'Pasco-Hernando'!D22</f>
        <v>0</v>
      </c>
      <c r="V22" s="44">
        <f>Pensacola!D22</f>
        <v>0</v>
      </c>
      <c r="W22" s="44">
        <f>Polk!D22</f>
        <v>0</v>
      </c>
      <c r="X22" s="44">
        <f>'St. Johns River'!D22</f>
        <v>0</v>
      </c>
      <c r="Y22" s="44">
        <f>'St. Pete'!D22</f>
        <v>0</v>
      </c>
      <c r="Z22" s="44">
        <f>'Santa Fe'!D22</f>
        <v>0</v>
      </c>
      <c r="AA22" s="44">
        <f>Seminole!D22</f>
        <v>0</v>
      </c>
      <c r="AB22" s="44">
        <f>'South Florida'!D22</f>
        <v>0</v>
      </c>
      <c r="AC22" s="44">
        <f>Tallahassee!D22</f>
        <v>0</v>
      </c>
      <c r="AD22" s="44">
        <f>Valencia!D22</f>
        <v>0</v>
      </c>
      <c r="AE22" s="45">
        <f t="shared" si="4"/>
        <v>215</v>
      </c>
      <c r="AF22" s="41"/>
      <c r="AG22" s="46">
        <v>5803.2</v>
      </c>
      <c r="AH22" s="46">
        <f t="shared" si="0"/>
        <v>5588.2</v>
      </c>
    </row>
    <row r="23" spans="1:35" ht="24.95" customHeight="1">
      <c r="A23" s="42">
        <v>3</v>
      </c>
      <c r="B23" s="43" t="s">
        <v>28</v>
      </c>
      <c r="C23" s="44">
        <f>'Eastern Florida'!D23</f>
        <v>0</v>
      </c>
      <c r="D23" s="44">
        <f>Broward!D23</f>
        <v>0</v>
      </c>
      <c r="E23" s="44">
        <f>'Central Florida'!D23</f>
        <v>0</v>
      </c>
      <c r="F23" s="44">
        <f>Chipola!D23</f>
        <v>0</v>
      </c>
      <c r="G23" s="44">
        <f>Daytona!D23</f>
        <v>1251.4000000000001</v>
      </c>
      <c r="H23" s="44">
        <f>'Florida SouthWestern'!D23</f>
        <v>0</v>
      </c>
      <c r="I23" s="44">
        <f>'Florida State College'!D23</f>
        <v>1969.99</v>
      </c>
      <c r="J23" s="44">
        <f>'Florida Keys'!D23</f>
        <v>0</v>
      </c>
      <c r="K23" s="44">
        <f>'Gulf Coast'!D23</f>
        <v>0</v>
      </c>
      <c r="L23" s="44">
        <f>Hillsborough!D23</f>
        <v>0</v>
      </c>
      <c r="M23" s="44">
        <f>'Indian River'!D23</f>
        <v>0</v>
      </c>
      <c r="N23" s="44">
        <f>'Florida Gateway'!D23</f>
        <v>0</v>
      </c>
      <c r="O23" s="44">
        <f>'Lake-Sumter'!D23</f>
        <v>0</v>
      </c>
      <c r="P23" s="44">
        <f>'SCF, Manatee'!D23</f>
        <v>0</v>
      </c>
      <c r="Q23" s="44">
        <f>Miami!D23</f>
        <v>8398</v>
      </c>
      <c r="R23" s="44">
        <f>'North Florida '!D23</f>
        <v>0</v>
      </c>
      <c r="S23" s="44">
        <f>'Northwest Florida'!D23</f>
        <v>0</v>
      </c>
      <c r="T23" s="44">
        <f>'Palm Beach'!D23</f>
        <v>0</v>
      </c>
      <c r="U23" s="44">
        <f>'Pasco-Hernando'!D23</f>
        <v>0</v>
      </c>
      <c r="V23" s="44">
        <f>Pensacola!D23</f>
        <v>0</v>
      </c>
      <c r="W23" s="44">
        <f>Polk!D23</f>
        <v>0</v>
      </c>
      <c r="X23" s="44">
        <f>'St. Johns River'!D23</f>
        <v>0</v>
      </c>
      <c r="Y23" s="44">
        <f>'St. Pete'!D23</f>
        <v>0</v>
      </c>
      <c r="Z23" s="44">
        <f>'Santa Fe'!D23</f>
        <v>0</v>
      </c>
      <c r="AA23" s="44">
        <f>Seminole!D23</f>
        <v>0</v>
      </c>
      <c r="AB23" s="44">
        <f>'South Florida'!D23</f>
        <v>0</v>
      </c>
      <c r="AC23" s="44">
        <f>Tallahassee!D23</f>
        <v>0</v>
      </c>
      <c r="AD23" s="44">
        <f>Valencia!D23</f>
        <v>0</v>
      </c>
      <c r="AE23" s="45">
        <f t="shared" si="4"/>
        <v>11619.39</v>
      </c>
      <c r="AF23" s="41"/>
      <c r="AG23" s="46">
        <v>25231.24</v>
      </c>
      <c r="AH23" s="46">
        <f t="shared" si="0"/>
        <v>13611.850000000002</v>
      </c>
    </row>
    <row r="24" spans="1:35" ht="24.95" customHeight="1">
      <c r="A24" s="42">
        <v>4</v>
      </c>
      <c r="B24" s="43" t="s">
        <v>29</v>
      </c>
      <c r="C24" s="44">
        <f>'Eastern Florida'!D24</f>
        <v>0</v>
      </c>
      <c r="D24" s="44">
        <f>Broward!D24</f>
        <v>0</v>
      </c>
      <c r="E24" s="44">
        <f>'Central Florida'!D24</f>
        <v>0</v>
      </c>
      <c r="F24" s="44">
        <f>Chipola!D24</f>
        <v>0</v>
      </c>
      <c r="G24" s="44">
        <f>Daytona!D24</f>
        <v>0</v>
      </c>
      <c r="H24" s="44">
        <f>'Florida SouthWestern'!D24</f>
        <v>0</v>
      </c>
      <c r="I24" s="44">
        <f>'Florida State College'!D24</f>
        <v>31039.79</v>
      </c>
      <c r="J24" s="44">
        <f>'Florida Keys'!D24</f>
        <v>0</v>
      </c>
      <c r="K24" s="44">
        <f>'Gulf Coast'!D24</f>
        <v>0</v>
      </c>
      <c r="L24" s="44">
        <f>Hillsborough!D24</f>
        <v>0</v>
      </c>
      <c r="M24" s="44">
        <f>'Indian River'!D24</f>
        <v>0</v>
      </c>
      <c r="N24" s="44">
        <f>'Florida Gateway'!D24</f>
        <v>0</v>
      </c>
      <c r="O24" s="44">
        <f>'Lake-Sumter'!D24</f>
        <v>0</v>
      </c>
      <c r="P24" s="44">
        <f>'SCF, Manatee'!D24</f>
        <v>0</v>
      </c>
      <c r="Q24" s="44">
        <f>Miami!D24</f>
        <v>0</v>
      </c>
      <c r="R24" s="44">
        <f>'North Florida '!D24</f>
        <v>0</v>
      </c>
      <c r="S24" s="44">
        <f>'Northwest Florida'!D24</f>
        <v>0</v>
      </c>
      <c r="T24" s="44">
        <f>'Palm Beach'!D24</f>
        <v>0</v>
      </c>
      <c r="U24" s="44">
        <f>'Pasco-Hernando'!D24</f>
        <v>0</v>
      </c>
      <c r="V24" s="44">
        <f>Pensacola!D24</f>
        <v>0</v>
      </c>
      <c r="W24" s="44">
        <f>Polk!D24</f>
        <v>0</v>
      </c>
      <c r="X24" s="44">
        <f>'St. Johns River'!D24</f>
        <v>0</v>
      </c>
      <c r="Y24" s="44">
        <f>'St. Pete'!D24</f>
        <v>0</v>
      </c>
      <c r="Z24" s="44">
        <f>'Santa Fe'!D24</f>
        <v>0</v>
      </c>
      <c r="AA24" s="44">
        <f>Seminole!D24</f>
        <v>0</v>
      </c>
      <c r="AB24" s="44">
        <f>'South Florida'!D24</f>
        <v>0</v>
      </c>
      <c r="AC24" s="44">
        <f>Tallahassee!D24</f>
        <v>0</v>
      </c>
      <c r="AD24" s="44">
        <f>Valencia!D24</f>
        <v>0</v>
      </c>
      <c r="AE24" s="45">
        <f t="shared" si="4"/>
        <v>31039.79</v>
      </c>
      <c r="AF24" s="41"/>
      <c r="AG24" s="46">
        <v>10983.880000000001</v>
      </c>
      <c r="AH24" s="46">
        <f t="shared" si="0"/>
        <v>-20055.91</v>
      </c>
    </row>
    <row r="25" spans="1:35" ht="24.95" customHeight="1">
      <c r="A25" s="42">
        <v>5</v>
      </c>
      <c r="B25" s="43" t="s">
        <v>30</v>
      </c>
      <c r="C25" s="44">
        <f>'Eastern Florida'!D25</f>
        <v>0</v>
      </c>
      <c r="D25" s="44">
        <f>Broward!D25</f>
        <v>0</v>
      </c>
      <c r="E25" s="44">
        <f>'Central Florida'!D25</f>
        <v>0</v>
      </c>
      <c r="F25" s="44">
        <f>Chipola!D25</f>
        <v>0</v>
      </c>
      <c r="G25" s="44">
        <f>Daytona!D25</f>
        <v>11195</v>
      </c>
      <c r="H25" s="44">
        <f>'Florida SouthWestern'!D25</f>
        <v>0</v>
      </c>
      <c r="I25" s="44">
        <f>'Florida State College'!D25</f>
        <v>0</v>
      </c>
      <c r="J25" s="44">
        <f>'Florida Keys'!D25</f>
        <v>0</v>
      </c>
      <c r="K25" s="44">
        <f>'Gulf Coast'!D25</f>
        <v>0</v>
      </c>
      <c r="L25" s="44">
        <f>Hillsborough!D25</f>
        <v>0</v>
      </c>
      <c r="M25" s="44">
        <f>'Indian River'!D25</f>
        <v>0</v>
      </c>
      <c r="N25" s="44">
        <f>'Florida Gateway'!D25</f>
        <v>0</v>
      </c>
      <c r="O25" s="44">
        <f>'Lake-Sumter'!D25</f>
        <v>0</v>
      </c>
      <c r="P25" s="44">
        <f>'SCF, Manatee'!D25</f>
        <v>0</v>
      </c>
      <c r="Q25" s="44">
        <f>Miami!D25</f>
        <v>0</v>
      </c>
      <c r="R25" s="44">
        <f>'North Florida '!D25</f>
        <v>0</v>
      </c>
      <c r="S25" s="44">
        <f>'Northwest Florida'!D25</f>
        <v>0</v>
      </c>
      <c r="T25" s="44">
        <f>'Palm Beach'!D25</f>
        <v>0</v>
      </c>
      <c r="U25" s="44">
        <f>'Pasco-Hernando'!D25</f>
        <v>0</v>
      </c>
      <c r="V25" s="44">
        <f>Pensacola!D25</f>
        <v>0</v>
      </c>
      <c r="W25" s="44">
        <f>Polk!D25</f>
        <v>0</v>
      </c>
      <c r="X25" s="44">
        <f>'St. Johns River'!D25</f>
        <v>0</v>
      </c>
      <c r="Y25" s="44">
        <f>'St. Pete'!D25</f>
        <v>0</v>
      </c>
      <c r="Z25" s="44">
        <f>'Santa Fe'!D25</f>
        <v>0</v>
      </c>
      <c r="AA25" s="44">
        <f>Seminole!D25</f>
        <v>0</v>
      </c>
      <c r="AB25" s="44">
        <f>'South Florida'!D25</f>
        <v>0</v>
      </c>
      <c r="AC25" s="44">
        <f>Tallahassee!D25</f>
        <v>0</v>
      </c>
      <c r="AD25" s="44">
        <f>Valencia!D25</f>
        <v>0</v>
      </c>
      <c r="AE25" s="45">
        <f t="shared" si="4"/>
        <v>11195</v>
      </c>
      <c r="AF25" s="41"/>
      <c r="AG25" s="46">
        <v>6649</v>
      </c>
      <c r="AH25" s="46">
        <f t="shared" si="0"/>
        <v>-4546</v>
      </c>
    </row>
    <row r="26" spans="1:35" ht="24.95" customHeight="1">
      <c r="A26" s="42">
        <v>6</v>
      </c>
      <c r="B26" s="43" t="s">
        <v>31</v>
      </c>
      <c r="C26" s="44">
        <f>'Eastern Florida'!D26</f>
        <v>0</v>
      </c>
      <c r="D26" s="44">
        <f>Broward!D26</f>
        <v>0</v>
      </c>
      <c r="E26" s="44">
        <f>'Central Florida'!D26</f>
        <v>0</v>
      </c>
      <c r="F26" s="44">
        <f>Chipola!D26</f>
        <v>0</v>
      </c>
      <c r="G26" s="44">
        <f>Daytona!D26</f>
        <v>0</v>
      </c>
      <c r="H26" s="44">
        <f>'Florida SouthWestern'!D26</f>
        <v>0</v>
      </c>
      <c r="I26" s="44">
        <f>'Florida State College'!D26</f>
        <v>0</v>
      </c>
      <c r="J26" s="44">
        <f>'Florida Keys'!D26</f>
        <v>0</v>
      </c>
      <c r="K26" s="44">
        <f>'Gulf Coast'!D26</f>
        <v>0</v>
      </c>
      <c r="L26" s="44">
        <f>Hillsborough!D26</f>
        <v>0</v>
      </c>
      <c r="M26" s="44">
        <f>'Indian River'!D26</f>
        <v>0</v>
      </c>
      <c r="N26" s="44">
        <f>'Florida Gateway'!D26</f>
        <v>2275</v>
      </c>
      <c r="O26" s="44">
        <f>'Lake-Sumter'!D26</f>
        <v>0</v>
      </c>
      <c r="P26" s="44">
        <f>'SCF, Manatee'!D26</f>
        <v>0</v>
      </c>
      <c r="Q26" s="44">
        <f>Miami!D26</f>
        <v>4954</v>
      </c>
      <c r="R26" s="44">
        <f>'North Florida '!D26</f>
        <v>0</v>
      </c>
      <c r="S26" s="44">
        <f>'Northwest Florida'!D26</f>
        <v>0</v>
      </c>
      <c r="T26" s="44">
        <f>'Palm Beach'!D26</f>
        <v>0</v>
      </c>
      <c r="U26" s="44">
        <f>'Pasco-Hernando'!D26</f>
        <v>0</v>
      </c>
      <c r="V26" s="44">
        <f>Pensacola!D26</f>
        <v>0</v>
      </c>
      <c r="W26" s="44">
        <f>Polk!D26</f>
        <v>0</v>
      </c>
      <c r="X26" s="44">
        <f>'St. Johns River'!D26</f>
        <v>0</v>
      </c>
      <c r="Y26" s="44">
        <f>'St. Pete'!D26</f>
        <v>0</v>
      </c>
      <c r="Z26" s="44">
        <f>'Santa Fe'!D26</f>
        <v>0</v>
      </c>
      <c r="AA26" s="44">
        <f>Seminole!D26</f>
        <v>0</v>
      </c>
      <c r="AB26" s="44">
        <f>'South Florida'!D26</f>
        <v>0</v>
      </c>
      <c r="AC26" s="44">
        <f>Tallahassee!D26</f>
        <v>1725</v>
      </c>
      <c r="AD26" s="44">
        <f>Valencia!D26</f>
        <v>0</v>
      </c>
      <c r="AE26" s="45">
        <f t="shared" si="4"/>
        <v>8954</v>
      </c>
      <c r="AF26" s="41"/>
      <c r="AG26" s="46">
        <v>18231.95</v>
      </c>
      <c r="AH26" s="46">
        <f t="shared" si="0"/>
        <v>9277.9500000000007</v>
      </c>
    </row>
    <row r="27" spans="1:35" ht="24.95" customHeight="1">
      <c r="A27" s="42">
        <v>7</v>
      </c>
      <c r="B27" s="43" t="s">
        <v>32</v>
      </c>
      <c r="C27" s="44">
        <f>'Eastern Florida'!D27</f>
        <v>0</v>
      </c>
      <c r="D27" s="44">
        <f>Broward!D27</f>
        <v>0</v>
      </c>
      <c r="E27" s="44">
        <f>'Central Florida'!D27</f>
        <v>0</v>
      </c>
      <c r="F27" s="44">
        <f>Chipola!D27</f>
        <v>0</v>
      </c>
      <c r="G27" s="44">
        <f>Daytona!D27</f>
        <v>0</v>
      </c>
      <c r="H27" s="44">
        <f>'Florida SouthWestern'!D27</f>
        <v>0</v>
      </c>
      <c r="I27" s="44">
        <f>'Florida State College'!D27</f>
        <v>0</v>
      </c>
      <c r="J27" s="44">
        <f>'Florida Keys'!D27</f>
        <v>0</v>
      </c>
      <c r="K27" s="44">
        <f>'Gulf Coast'!D27</f>
        <v>0</v>
      </c>
      <c r="L27" s="44">
        <f>Hillsborough!D27</f>
        <v>0</v>
      </c>
      <c r="M27" s="44">
        <f>'Indian River'!D27</f>
        <v>0</v>
      </c>
      <c r="N27" s="44">
        <f>'Florida Gateway'!D27</f>
        <v>0</v>
      </c>
      <c r="O27" s="44">
        <f>'Lake-Sumter'!D27</f>
        <v>0</v>
      </c>
      <c r="P27" s="44">
        <f>'SCF, Manatee'!D27</f>
        <v>0</v>
      </c>
      <c r="Q27" s="44">
        <f>Miami!D27</f>
        <v>0</v>
      </c>
      <c r="R27" s="44">
        <f>'North Florida '!D27</f>
        <v>0</v>
      </c>
      <c r="S27" s="44">
        <f>'Northwest Florida'!D27</f>
        <v>0</v>
      </c>
      <c r="T27" s="44">
        <f>'Palm Beach'!D27</f>
        <v>0</v>
      </c>
      <c r="U27" s="44">
        <f>'Pasco-Hernando'!D27</f>
        <v>0</v>
      </c>
      <c r="V27" s="44">
        <f>Pensacola!D27</f>
        <v>0</v>
      </c>
      <c r="W27" s="44">
        <f>Polk!D27</f>
        <v>0</v>
      </c>
      <c r="X27" s="44">
        <f>'St. Johns River'!D27</f>
        <v>0</v>
      </c>
      <c r="Y27" s="44">
        <f>'St. Pete'!D27</f>
        <v>0</v>
      </c>
      <c r="Z27" s="44">
        <f>'Santa Fe'!D27</f>
        <v>0</v>
      </c>
      <c r="AA27" s="44">
        <f>Seminole!D27</f>
        <v>0</v>
      </c>
      <c r="AB27" s="44">
        <f>'South Florida'!D27</f>
        <v>0</v>
      </c>
      <c r="AC27" s="44">
        <f>Tallahassee!D27</f>
        <v>0</v>
      </c>
      <c r="AD27" s="44">
        <f>Valencia!D27</f>
        <v>0</v>
      </c>
      <c r="AE27" s="45">
        <f t="shared" si="4"/>
        <v>0</v>
      </c>
      <c r="AF27" s="41"/>
      <c r="AG27" s="46">
        <v>672.2</v>
      </c>
      <c r="AH27" s="46">
        <f t="shared" si="0"/>
        <v>672.2</v>
      </c>
    </row>
    <row r="28" spans="1:35" ht="24.95" customHeight="1">
      <c r="A28" s="72"/>
      <c r="B28" s="60" t="s">
        <v>33</v>
      </c>
      <c r="C28" s="51">
        <f>SUM(C21:C26)</f>
        <v>0</v>
      </c>
      <c r="D28" s="51">
        <f>SUM(D21:D27)</f>
        <v>0</v>
      </c>
      <c r="E28" s="51">
        <f t="shared" ref="E28:AD28" si="5">SUM(E21:E27)</f>
        <v>0</v>
      </c>
      <c r="F28" s="51">
        <f t="shared" si="5"/>
        <v>0</v>
      </c>
      <c r="G28" s="51">
        <f t="shared" si="5"/>
        <v>12446.4</v>
      </c>
      <c r="H28" s="51">
        <f t="shared" si="5"/>
        <v>1424</v>
      </c>
      <c r="I28" s="51">
        <f t="shared" si="5"/>
        <v>49875.199999999997</v>
      </c>
      <c r="J28" s="51">
        <f>SUM(J21:J27)</f>
        <v>0</v>
      </c>
      <c r="K28" s="51">
        <f t="shared" si="5"/>
        <v>0</v>
      </c>
      <c r="L28" s="51">
        <f t="shared" si="5"/>
        <v>0</v>
      </c>
      <c r="M28" s="51">
        <f>SUM(M21:M27)</f>
        <v>156.97999999999999</v>
      </c>
      <c r="N28" s="51">
        <f>SUM(N21:N27)</f>
        <v>2275</v>
      </c>
      <c r="O28" s="51">
        <f t="shared" si="5"/>
        <v>0</v>
      </c>
      <c r="P28" s="51">
        <f>SUM(P21:P27)</f>
        <v>0</v>
      </c>
      <c r="Q28" s="51">
        <f t="shared" si="5"/>
        <v>22111</v>
      </c>
      <c r="R28" s="51">
        <f t="shared" si="5"/>
        <v>0</v>
      </c>
      <c r="S28" s="51">
        <f t="shared" si="5"/>
        <v>0</v>
      </c>
      <c r="T28" s="51">
        <f t="shared" si="5"/>
        <v>0</v>
      </c>
      <c r="U28" s="51">
        <f t="shared" si="5"/>
        <v>0</v>
      </c>
      <c r="V28" s="51">
        <f t="shared" si="5"/>
        <v>0</v>
      </c>
      <c r="W28" s="51">
        <f t="shared" si="5"/>
        <v>0</v>
      </c>
      <c r="X28" s="51">
        <f t="shared" si="5"/>
        <v>0</v>
      </c>
      <c r="Y28" s="51">
        <f t="shared" si="5"/>
        <v>3600</v>
      </c>
      <c r="Z28" s="51">
        <f t="shared" si="5"/>
        <v>0</v>
      </c>
      <c r="AA28" s="51">
        <f t="shared" si="5"/>
        <v>0</v>
      </c>
      <c r="AB28" s="51">
        <f t="shared" si="5"/>
        <v>0</v>
      </c>
      <c r="AC28" s="51">
        <f t="shared" si="5"/>
        <v>1725</v>
      </c>
      <c r="AD28" s="51">
        <f t="shared" si="5"/>
        <v>0</v>
      </c>
      <c r="AE28" s="52">
        <f>SUM(AE21:AE27)</f>
        <v>93613.579999999987</v>
      </c>
      <c r="AF28" s="47"/>
      <c r="AG28" s="46">
        <v>110538.5</v>
      </c>
      <c r="AH28" s="46">
        <f t="shared" si="0"/>
        <v>16924.920000000013</v>
      </c>
      <c r="AI28" s="53">
        <f>AE28/$AE$40</f>
        <v>2.6940668002002812E-2</v>
      </c>
    </row>
    <row r="29" spans="1:35" ht="24.95" customHeight="1">
      <c r="A29" s="54" t="s">
        <v>34</v>
      </c>
      <c r="B29" s="55" t="s">
        <v>150</v>
      </c>
      <c r="C29" s="44"/>
      <c r="D29" s="44"/>
      <c r="E29" s="61"/>
      <c r="F29" s="62"/>
      <c r="G29" s="63"/>
      <c r="H29" s="44"/>
      <c r="I29" s="73"/>
      <c r="J29" s="73"/>
      <c r="K29" s="65"/>
      <c r="L29" s="66"/>
      <c r="M29" s="44"/>
      <c r="N29" s="44"/>
      <c r="O29" s="44"/>
      <c r="P29" s="44"/>
      <c r="Q29" s="67"/>
      <c r="R29" s="44"/>
      <c r="S29" s="44"/>
      <c r="T29" s="44"/>
      <c r="U29" s="44"/>
      <c r="V29" s="44"/>
      <c r="W29" s="68"/>
      <c r="X29" s="69"/>
      <c r="Y29" s="70"/>
      <c r="Z29" s="44"/>
      <c r="AA29" s="44"/>
      <c r="AB29" s="44"/>
      <c r="AC29" s="44"/>
      <c r="AD29" s="71"/>
      <c r="AE29" s="45"/>
      <c r="AF29" s="41"/>
      <c r="AG29" s="46"/>
      <c r="AH29" s="46">
        <f t="shared" si="0"/>
        <v>0</v>
      </c>
    </row>
    <row r="30" spans="1:35" ht="24.95" customHeight="1">
      <c r="A30" s="42">
        <v>1</v>
      </c>
      <c r="B30" s="43" t="s">
        <v>36</v>
      </c>
      <c r="C30" s="44">
        <f>'Eastern Florida'!D30</f>
        <v>0</v>
      </c>
      <c r="D30" s="44">
        <f>Broward!D30</f>
        <v>0</v>
      </c>
      <c r="E30" s="44">
        <f>'Central Florida'!D30</f>
        <v>0</v>
      </c>
      <c r="F30" s="44">
        <f>Chipola!D30</f>
        <v>0</v>
      </c>
      <c r="G30" s="44">
        <f>Daytona!D30</f>
        <v>0</v>
      </c>
      <c r="H30" s="44">
        <f>'Florida SouthWestern'!D30</f>
        <v>0</v>
      </c>
      <c r="I30" s="44">
        <f>'Florida State College'!D30</f>
        <v>0</v>
      </c>
      <c r="J30" s="44">
        <f>'Florida Keys'!D30</f>
        <v>0</v>
      </c>
      <c r="K30" s="44">
        <f>'Gulf Coast'!D30</f>
        <v>0</v>
      </c>
      <c r="L30" s="44">
        <f>Hillsborough!D30</f>
        <v>0</v>
      </c>
      <c r="M30" s="44">
        <f>'Indian River'!D30</f>
        <v>0</v>
      </c>
      <c r="N30" s="44">
        <f>'Florida Gateway'!D30</f>
        <v>0</v>
      </c>
      <c r="O30" s="44">
        <f>'Lake-Sumter'!D30</f>
        <v>0</v>
      </c>
      <c r="P30" s="44">
        <f>'SCF, Manatee'!D30</f>
        <v>0</v>
      </c>
      <c r="Q30" s="44">
        <f>Miami!D30</f>
        <v>0</v>
      </c>
      <c r="R30" s="44">
        <f>'North Florida '!D30</f>
        <v>0</v>
      </c>
      <c r="S30" s="44">
        <f>'Northwest Florida'!D30</f>
        <v>0</v>
      </c>
      <c r="T30" s="44">
        <f>'Palm Beach'!D30</f>
        <v>0</v>
      </c>
      <c r="U30" s="44">
        <f>'Pasco-Hernando'!D30</f>
        <v>0</v>
      </c>
      <c r="V30" s="44">
        <f>Pensacola!D30</f>
        <v>0</v>
      </c>
      <c r="W30" s="44">
        <f>Polk!D30</f>
        <v>0</v>
      </c>
      <c r="X30" s="44">
        <f>'St. Johns River'!D30</f>
        <v>0</v>
      </c>
      <c r="Y30" s="44">
        <f>'St. Pete'!D30</f>
        <v>0</v>
      </c>
      <c r="Z30" s="44">
        <f>'Santa Fe'!D30</f>
        <v>0</v>
      </c>
      <c r="AA30" s="44">
        <f>Seminole!D30</f>
        <v>0</v>
      </c>
      <c r="AB30" s="44">
        <f>'South Florida'!D30</f>
        <v>0</v>
      </c>
      <c r="AC30" s="44">
        <f>Tallahassee!D30</f>
        <v>0</v>
      </c>
      <c r="AD30" s="44">
        <f>Valencia!D30</f>
        <v>0</v>
      </c>
      <c r="AE30" s="45">
        <f t="shared" ref="AE30:AE37" si="6">SUM(C30:AD30)</f>
        <v>0</v>
      </c>
      <c r="AF30" s="41"/>
      <c r="AG30" s="46">
        <v>0</v>
      </c>
      <c r="AH30" s="46">
        <f t="shared" si="0"/>
        <v>0</v>
      </c>
    </row>
    <row r="31" spans="1:35" ht="24.95" customHeight="1">
      <c r="A31" s="42">
        <v>2</v>
      </c>
      <c r="B31" s="74" t="s">
        <v>37</v>
      </c>
      <c r="C31" s="44">
        <f>'Eastern Florida'!D31</f>
        <v>0</v>
      </c>
      <c r="D31" s="44">
        <f>Broward!D31</f>
        <v>0</v>
      </c>
      <c r="E31" s="44">
        <f>'Central Florida'!D31</f>
        <v>0</v>
      </c>
      <c r="F31" s="44">
        <f>Chipola!D31</f>
        <v>0</v>
      </c>
      <c r="G31" s="44">
        <f>Daytona!D31</f>
        <v>0</v>
      </c>
      <c r="H31" s="44">
        <f>'Florida SouthWestern'!D31</f>
        <v>0</v>
      </c>
      <c r="I31" s="44">
        <f>'Florida State College'!D31</f>
        <v>5500.3</v>
      </c>
      <c r="J31" s="44">
        <f>'Florida Keys'!D31</f>
        <v>0</v>
      </c>
      <c r="K31" s="44">
        <f>'Gulf Coast'!D31</f>
        <v>0</v>
      </c>
      <c r="L31" s="44">
        <f>Hillsborough!D31</f>
        <v>0</v>
      </c>
      <c r="M31" s="44">
        <f>'Indian River'!D31</f>
        <v>0</v>
      </c>
      <c r="N31" s="44">
        <f>'Florida Gateway'!D31</f>
        <v>0</v>
      </c>
      <c r="O31" s="44">
        <f>'Lake-Sumter'!D31</f>
        <v>0</v>
      </c>
      <c r="P31" s="44">
        <f>'SCF, Manatee'!D31</f>
        <v>0</v>
      </c>
      <c r="Q31" s="44">
        <f>Miami!D31</f>
        <v>0</v>
      </c>
      <c r="R31" s="44">
        <f>'North Florida '!D31</f>
        <v>0</v>
      </c>
      <c r="S31" s="44">
        <f>'Northwest Florida'!D31</f>
        <v>0</v>
      </c>
      <c r="T31" s="44">
        <f>'Palm Beach'!D31</f>
        <v>0</v>
      </c>
      <c r="U31" s="44">
        <f>'Pasco-Hernando'!D31</f>
        <v>0</v>
      </c>
      <c r="V31" s="44">
        <f>Pensacola!D31</f>
        <v>0</v>
      </c>
      <c r="W31" s="44">
        <f>Polk!D31</f>
        <v>0</v>
      </c>
      <c r="X31" s="44">
        <f>'St. Johns River'!D31</f>
        <v>0</v>
      </c>
      <c r="Y31" s="44">
        <f>'St. Pete'!D31</f>
        <v>0</v>
      </c>
      <c r="Z31" s="44">
        <f>'Santa Fe'!D31</f>
        <v>0</v>
      </c>
      <c r="AA31" s="44">
        <f>Seminole!D31</f>
        <v>0</v>
      </c>
      <c r="AB31" s="44">
        <f>'South Florida'!D31</f>
        <v>0</v>
      </c>
      <c r="AC31" s="44">
        <f>Tallahassee!D31</f>
        <v>100</v>
      </c>
      <c r="AD31" s="44">
        <f>Valencia!D31</f>
        <v>0</v>
      </c>
      <c r="AE31" s="45">
        <f t="shared" si="6"/>
        <v>5600.3</v>
      </c>
      <c r="AF31" s="41"/>
      <c r="AG31" s="46">
        <v>5240.21</v>
      </c>
      <c r="AH31" s="46">
        <f t="shared" si="0"/>
        <v>-360.09000000000015</v>
      </c>
    </row>
    <row r="32" spans="1:35" ht="24.95" customHeight="1">
      <c r="A32" s="42">
        <v>3</v>
      </c>
      <c r="B32" s="74" t="s">
        <v>38</v>
      </c>
      <c r="C32" s="44">
        <f>'Eastern Florida'!D32</f>
        <v>0</v>
      </c>
      <c r="D32" s="44">
        <f>Broward!D32</f>
        <v>0</v>
      </c>
      <c r="E32" s="44">
        <f>'Central Florida'!D32</f>
        <v>0</v>
      </c>
      <c r="F32" s="44">
        <f>Chipola!D32</f>
        <v>0</v>
      </c>
      <c r="G32" s="44">
        <f>Daytona!D32</f>
        <v>0</v>
      </c>
      <c r="H32" s="44">
        <f>'Florida SouthWestern'!D32</f>
        <v>0</v>
      </c>
      <c r="I32" s="44">
        <f>'Florida State College'!D32</f>
        <v>188610.59</v>
      </c>
      <c r="J32" s="44">
        <f>'Florida Keys'!D32</f>
        <v>0</v>
      </c>
      <c r="K32" s="44">
        <f>'Gulf Coast'!D32</f>
        <v>0</v>
      </c>
      <c r="L32" s="44">
        <f>Hillsborough!D32</f>
        <v>0</v>
      </c>
      <c r="M32" s="44">
        <f>'Indian River'!D32</f>
        <v>0</v>
      </c>
      <c r="N32" s="44">
        <f>'Florida Gateway'!D32</f>
        <v>0</v>
      </c>
      <c r="O32" s="44">
        <f>'Lake-Sumter'!D32</f>
        <v>0</v>
      </c>
      <c r="P32" s="44">
        <f>'SCF, Manatee'!D32</f>
        <v>0</v>
      </c>
      <c r="Q32" s="44">
        <f>Miami!D32</f>
        <v>963</v>
      </c>
      <c r="R32" s="44">
        <f>'North Florida '!D32</f>
        <v>0</v>
      </c>
      <c r="S32" s="44">
        <f>'Northwest Florida'!D32</f>
        <v>0</v>
      </c>
      <c r="T32" s="44">
        <f>'Palm Beach'!D32</f>
        <v>0</v>
      </c>
      <c r="U32" s="44">
        <f>'Pasco-Hernando'!D32</f>
        <v>0</v>
      </c>
      <c r="V32" s="44">
        <f>Pensacola!D32</f>
        <v>0</v>
      </c>
      <c r="W32" s="44">
        <f>Polk!D32</f>
        <v>0</v>
      </c>
      <c r="X32" s="44">
        <f>'St. Johns River'!D32</f>
        <v>0</v>
      </c>
      <c r="Y32" s="44">
        <f>'St. Pete'!D32</f>
        <v>0</v>
      </c>
      <c r="Z32" s="44">
        <f>'Santa Fe'!D32</f>
        <v>0</v>
      </c>
      <c r="AA32" s="44">
        <f>Seminole!D32</f>
        <v>0</v>
      </c>
      <c r="AB32" s="44">
        <f>'South Florida'!D32</f>
        <v>0</v>
      </c>
      <c r="AC32" s="44">
        <f>Tallahassee!D32</f>
        <v>0</v>
      </c>
      <c r="AD32" s="44">
        <f>Valencia!D32</f>
        <v>0</v>
      </c>
      <c r="AE32" s="45">
        <f t="shared" si="6"/>
        <v>189573.59</v>
      </c>
      <c r="AF32" s="41"/>
      <c r="AG32" s="46">
        <v>918.6</v>
      </c>
      <c r="AH32" s="46">
        <f t="shared" si="0"/>
        <v>-188654.99</v>
      </c>
    </row>
    <row r="33" spans="1:35" ht="24.95" customHeight="1">
      <c r="A33" s="42">
        <v>4</v>
      </c>
      <c r="B33" s="74" t="s">
        <v>39</v>
      </c>
      <c r="C33" s="44">
        <f>'Eastern Florida'!D33</f>
        <v>0</v>
      </c>
      <c r="D33" s="44">
        <f>Broward!D33</f>
        <v>0</v>
      </c>
      <c r="E33" s="44">
        <f>'Central Florida'!D33</f>
        <v>0</v>
      </c>
      <c r="F33" s="44">
        <f>Chipola!D33</f>
        <v>0</v>
      </c>
      <c r="G33" s="44">
        <f>Daytona!D33</f>
        <v>60</v>
      </c>
      <c r="H33" s="44">
        <f>'Florida SouthWestern'!D33</f>
        <v>0</v>
      </c>
      <c r="I33" s="44">
        <f>'Florida State College'!D33</f>
        <v>4876.26</v>
      </c>
      <c r="J33" s="44">
        <f>'Florida Keys'!D33</f>
        <v>0</v>
      </c>
      <c r="K33" s="44">
        <f>'Gulf Coast'!D33</f>
        <v>0</v>
      </c>
      <c r="L33" s="44">
        <f>Hillsborough!D33</f>
        <v>0</v>
      </c>
      <c r="M33" s="44">
        <f>'Indian River'!D33</f>
        <v>66257.679999999993</v>
      </c>
      <c r="N33" s="44">
        <f>'Florida Gateway'!D33</f>
        <v>0</v>
      </c>
      <c r="O33" s="44">
        <f>'Lake-Sumter'!D33</f>
        <v>0</v>
      </c>
      <c r="P33" s="44">
        <f>'SCF, Manatee'!D33</f>
        <v>0</v>
      </c>
      <c r="Q33" s="44">
        <f>Miami!D33</f>
        <v>7915</v>
      </c>
      <c r="R33" s="44">
        <f>'North Florida '!D33</f>
        <v>0</v>
      </c>
      <c r="S33" s="44">
        <f>'Northwest Florida'!D33</f>
        <v>0</v>
      </c>
      <c r="T33" s="44">
        <f>'Palm Beach'!D33</f>
        <v>0</v>
      </c>
      <c r="U33" s="44">
        <f>'Pasco-Hernando'!D33</f>
        <v>0</v>
      </c>
      <c r="V33" s="44">
        <f>Pensacola!D33</f>
        <v>0</v>
      </c>
      <c r="W33" s="44">
        <f>Polk!D33</f>
        <v>0</v>
      </c>
      <c r="X33" s="44">
        <f>'St. Johns River'!D33</f>
        <v>0</v>
      </c>
      <c r="Y33" s="44">
        <f>'St. Pete'!D33</f>
        <v>0</v>
      </c>
      <c r="Z33" s="44">
        <f>'Santa Fe'!D33</f>
        <v>0</v>
      </c>
      <c r="AA33" s="44">
        <f>Seminole!D33</f>
        <v>0</v>
      </c>
      <c r="AB33" s="44">
        <f>'South Florida'!D33</f>
        <v>0</v>
      </c>
      <c r="AC33" s="44">
        <f>Tallahassee!D33</f>
        <v>266088.2</v>
      </c>
      <c r="AD33" s="44">
        <f>Valencia!D33</f>
        <v>3053.85</v>
      </c>
      <c r="AE33" s="45">
        <f t="shared" si="6"/>
        <v>348250.99</v>
      </c>
      <c r="AF33" s="41"/>
      <c r="AG33" s="46">
        <v>25901.27</v>
      </c>
      <c r="AH33" s="46">
        <f t="shared" si="0"/>
        <v>-322349.71999999997</v>
      </c>
    </row>
    <row r="34" spans="1:35" ht="24.95" customHeight="1">
      <c r="A34" s="42">
        <v>5</v>
      </c>
      <c r="B34" s="74" t="s">
        <v>40</v>
      </c>
      <c r="C34" s="44">
        <f>'Eastern Florida'!D34</f>
        <v>0</v>
      </c>
      <c r="D34" s="44">
        <f>Broward!D34</f>
        <v>0</v>
      </c>
      <c r="E34" s="44">
        <f>'Central Florida'!D34</f>
        <v>0</v>
      </c>
      <c r="F34" s="44">
        <f>Chipola!D34</f>
        <v>0</v>
      </c>
      <c r="G34" s="44">
        <f>Daytona!D34</f>
        <v>0</v>
      </c>
      <c r="H34" s="44">
        <f>'Florida SouthWestern'!D34</f>
        <v>0</v>
      </c>
      <c r="I34" s="44">
        <f>'Florida State College'!D34</f>
        <v>240</v>
      </c>
      <c r="J34" s="44">
        <f>'Florida Keys'!D34</f>
        <v>0</v>
      </c>
      <c r="K34" s="44">
        <f>'Gulf Coast'!D34</f>
        <v>0</v>
      </c>
      <c r="L34" s="44">
        <f>Hillsborough!D34</f>
        <v>0</v>
      </c>
      <c r="M34" s="44">
        <f>'Indian River'!D34</f>
        <v>0</v>
      </c>
      <c r="N34" s="44">
        <f>'Florida Gateway'!D34</f>
        <v>0</v>
      </c>
      <c r="O34" s="44">
        <f>'Lake-Sumter'!D34</f>
        <v>0</v>
      </c>
      <c r="P34" s="44">
        <f>'SCF, Manatee'!D34</f>
        <v>0</v>
      </c>
      <c r="Q34" s="44">
        <f>Miami!D34</f>
        <v>0</v>
      </c>
      <c r="R34" s="44">
        <f>'North Florida '!D34</f>
        <v>0</v>
      </c>
      <c r="S34" s="44">
        <f>'Northwest Florida'!D34</f>
        <v>0</v>
      </c>
      <c r="T34" s="44">
        <f>'Palm Beach'!D34</f>
        <v>0</v>
      </c>
      <c r="U34" s="44">
        <f>'Pasco-Hernando'!D34</f>
        <v>0</v>
      </c>
      <c r="V34" s="44">
        <f>Pensacola!D34</f>
        <v>0</v>
      </c>
      <c r="W34" s="44">
        <f>Polk!D34</f>
        <v>0</v>
      </c>
      <c r="X34" s="44">
        <f>'St. Johns River'!D34</f>
        <v>0</v>
      </c>
      <c r="Y34" s="44">
        <f>'St. Pete'!D34</f>
        <v>0</v>
      </c>
      <c r="Z34" s="44">
        <f>'Santa Fe'!D34</f>
        <v>0</v>
      </c>
      <c r="AA34" s="44">
        <f>Seminole!D34</f>
        <v>0</v>
      </c>
      <c r="AB34" s="44">
        <f>'South Florida'!D34</f>
        <v>0</v>
      </c>
      <c r="AC34" s="44">
        <f>Tallahassee!D34</f>
        <v>0</v>
      </c>
      <c r="AD34" s="44">
        <f>Valencia!D34</f>
        <v>0</v>
      </c>
      <c r="AE34" s="45">
        <f t="shared" si="6"/>
        <v>240</v>
      </c>
      <c r="AF34" s="41"/>
      <c r="AG34" s="46">
        <v>0</v>
      </c>
      <c r="AH34" s="46">
        <f t="shared" si="0"/>
        <v>-240</v>
      </c>
    </row>
    <row r="35" spans="1:35" ht="24.95" customHeight="1">
      <c r="A35" s="42">
        <v>6</v>
      </c>
      <c r="B35" s="58" t="s">
        <v>41</v>
      </c>
      <c r="C35" s="44">
        <f>'Eastern Florida'!D35</f>
        <v>0</v>
      </c>
      <c r="D35" s="44">
        <f>Broward!D35</f>
        <v>0</v>
      </c>
      <c r="E35" s="44">
        <f>'Central Florida'!D35</f>
        <v>0</v>
      </c>
      <c r="F35" s="44">
        <f>Chipola!D35</f>
        <v>0</v>
      </c>
      <c r="G35" s="44">
        <f>Daytona!D35</f>
        <v>0</v>
      </c>
      <c r="H35" s="44">
        <f>'Florida SouthWestern'!D35</f>
        <v>0</v>
      </c>
      <c r="I35" s="44">
        <f>'Florida State College'!D35</f>
        <v>60549.23</v>
      </c>
      <c r="J35" s="44">
        <f>'Florida Keys'!D35</f>
        <v>4843.76</v>
      </c>
      <c r="K35" s="44">
        <f>'Gulf Coast'!D35</f>
        <v>0</v>
      </c>
      <c r="L35" s="44">
        <f>Hillsborough!D35</f>
        <v>0</v>
      </c>
      <c r="M35" s="44">
        <f>'Indian River'!D35</f>
        <v>0</v>
      </c>
      <c r="N35" s="44">
        <f>'Florida Gateway'!D35</f>
        <v>0</v>
      </c>
      <c r="O35" s="44">
        <f>'Lake-Sumter'!D35</f>
        <v>0</v>
      </c>
      <c r="P35" s="44">
        <f>'SCF, Manatee'!D35</f>
        <v>0</v>
      </c>
      <c r="Q35" s="44">
        <f>Miami!D35</f>
        <v>441</v>
      </c>
      <c r="R35" s="44">
        <f>'North Florida '!D35</f>
        <v>0</v>
      </c>
      <c r="S35" s="44">
        <f>'Northwest Florida'!D35</f>
        <v>0</v>
      </c>
      <c r="T35" s="44">
        <f>'Palm Beach'!D35</f>
        <v>0</v>
      </c>
      <c r="U35" s="44">
        <f>'Pasco-Hernando'!D35</f>
        <v>0</v>
      </c>
      <c r="V35" s="44">
        <f>Pensacola!D35</f>
        <v>0</v>
      </c>
      <c r="W35" s="44">
        <f>Polk!D35</f>
        <v>0</v>
      </c>
      <c r="X35" s="44">
        <f>'St. Johns River'!D35</f>
        <v>0</v>
      </c>
      <c r="Y35" s="44">
        <f>'St. Pete'!D35</f>
        <v>966</v>
      </c>
      <c r="Z35" s="44">
        <f>'Santa Fe'!D35</f>
        <v>0</v>
      </c>
      <c r="AA35" s="44">
        <f>Seminole!D35</f>
        <v>0</v>
      </c>
      <c r="AB35" s="44">
        <f>'South Florida'!D35</f>
        <v>0</v>
      </c>
      <c r="AC35" s="44">
        <f>Tallahassee!D35</f>
        <v>4027.86</v>
      </c>
      <c r="AD35" s="44">
        <f>Valencia!D35</f>
        <v>0</v>
      </c>
      <c r="AE35" s="45">
        <f t="shared" si="6"/>
        <v>70827.850000000006</v>
      </c>
      <c r="AF35" s="41"/>
      <c r="AG35" s="46">
        <v>65376.02</v>
      </c>
      <c r="AH35" s="46">
        <f t="shared" si="0"/>
        <v>-5451.830000000009</v>
      </c>
    </row>
    <row r="36" spans="1:35" ht="24.95" customHeight="1">
      <c r="A36" s="42">
        <v>7</v>
      </c>
      <c r="B36" s="58" t="s">
        <v>42</v>
      </c>
      <c r="C36" s="44">
        <f>'Eastern Florida'!D36</f>
        <v>0</v>
      </c>
      <c r="D36" s="44">
        <f>Broward!D36</f>
        <v>0</v>
      </c>
      <c r="E36" s="44">
        <f>'Central Florida'!D36</f>
        <v>0</v>
      </c>
      <c r="F36" s="44">
        <f>Chipola!D36</f>
        <v>0</v>
      </c>
      <c r="G36" s="44">
        <f>Daytona!D36</f>
        <v>0</v>
      </c>
      <c r="H36" s="44">
        <f>'Florida SouthWestern'!D36</f>
        <v>0</v>
      </c>
      <c r="I36" s="44">
        <f>'Florida State College'!D36</f>
        <v>0</v>
      </c>
      <c r="J36" s="44">
        <f>'Florida Keys'!D36</f>
        <v>0</v>
      </c>
      <c r="K36" s="44">
        <f>'Gulf Coast'!D36</f>
        <v>0</v>
      </c>
      <c r="L36" s="44">
        <f>Hillsborough!D36</f>
        <v>0</v>
      </c>
      <c r="M36" s="44">
        <f>'Indian River'!D36</f>
        <v>0</v>
      </c>
      <c r="N36" s="44">
        <f>'Florida Gateway'!D36</f>
        <v>0</v>
      </c>
      <c r="O36" s="44">
        <f>'Lake-Sumter'!D36</f>
        <v>0</v>
      </c>
      <c r="P36" s="44">
        <f>'SCF, Manatee'!D36</f>
        <v>0</v>
      </c>
      <c r="Q36" s="44">
        <f>Miami!D36</f>
        <v>0</v>
      </c>
      <c r="R36" s="44">
        <f>'North Florida '!D36</f>
        <v>0</v>
      </c>
      <c r="S36" s="44">
        <f>'Northwest Florida'!D36</f>
        <v>0</v>
      </c>
      <c r="T36" s="44">
        <f>'Palm Beach'!D36</f>
        <v>0</v>
      </c>
      <c r="U36" s="44">
        <f>'Pasco-Hernando'!D36</f>
        <v>0</v>
      </c>
      <c r="V36" s="44">
        <f>Pensacola!D36</f>
        <v>0</v>
      </c>
      <c r="W36" s="44">
        <f>Polk!D36</f>
        <v>0</v>
      </c>
      <c r="X36" s="44">
        <f>'St. Johns River'!D36</f>
        <v>0</v>
      </c>
      <c r="Y36" s="44">
        <f>'St. Pete'!D36</f>
        <v>0</v>
      </c>
      <c r="Z36" s="44">
        <f>'Santa Fe'!D36</f>
        <v>0</v>
      </c>
      <c r="AA36" s="44">
        <f>Seminole!D36</f>
        <v>0</v>
      </c>
      <c r="AB36" s="44">
        <f>'South Florida'!D36</f>
        <v>0</v>
      </c>
      <c r="AC36" s="44">
        <f>Tallahassee!D36</f>
        <v>0</v>
      </c>
      <c r="AD36" s="44">
        <f>Valencia!D36</f>
        <v>0</v>
      </c>
      <c r="AE36" s="45">
        <f t="shared" si="6"/>
        <v>0</v>
      </c>
      <c r="AF36" s="41"/>
      <c r="AG36" s="46">
        <v>0</v>
      </c>
      <c r="AH36" s="46">
        <f t="shared" si="0"/>
        <v>0</v>
      </c>
    </row>
    <row r="37" spans="1:35" ht="24.95" customHeight="1">
      <c r="A37" s="42">
        <v>8</v>
      </c>
      <c r="B37" s="58" t="s">
        <v>43</v>
      </c>
      <c r="C37" s="44">
        <f>'Eastern Florida'!D37</f>
        <v>0</v>
      </c>
      <c r="D37" s="44">
        <f>Broward!D37</f>
        <v>102</v>
      </c>
      <c r="E37" s="44">
        <f>'Central Florida'!D37</f>
        <v>0</v>
      </c>
      <c r="F37" s="44">
        <f>Chipola!D37</f>
        <v>0</v>
      </c>
      <c r="G37" s="44">
        <f>Daytona!D37</f>
        <v>0</v>
      </c>
      <c r="H37" s="44">
        <f>'Florida SouthWestern'!D37</f>
        <v>0</v>
      </c>
      <c r="I37" s="44">
        <f>'Florida State College'!D37</f>
        <v>2628.3</v>
      </c>
      <c r="J37" s="44">
        <f>'Florida Keys'!D37</f>
        <v>0</v>
      </c>
      <c r="K37" s="44">
        <f>'Gulf Coast'!D37</f>
        <v>0</v>
      </c>
      <c r="L37" s="44">
        <f>Hillsborough!D37</f>
        <v>0</v>
      </c>
      <c r="M37" s="44">
        <f>'Indian River'!D37</f>
        <v>0</v>
      </c>
      <c r="N37" s="44">
        <f>'Florida Gateway'!D37</f>
        <v>0</v>
      </c>
      <c r="O37" s="44">
        <f>'Lake-Sumter'!D37</f>
        <v>0</v>
      </c>
      <c r="P37" s="44">
        <f>'SCF, Manatee'!D37</f>
        <v>0</v>
      </c>
      <c r="Q37" s="44">
        <f>Miami!D37</f>
        <v>0</v>
      </c>
      <c r="R37" s="44">
        <f>'North Florida '!D37</f>
        <v>0</v>
      </c>
      <c r="S37" s="44">
        <f>'Northwest Florida'!D37</f>
        <v>0</v>
      </c>
      <c r="T37" s="44">
        <f>'Palm Beach'!D37</f>
        <v>0</v>
      </c>
      <c r="U37" s="44">
        <f>'Pasco-Hernando'!D37</f>
        <v>0</v>
      </c>
      <c r="V37" s="44">
        <f>Pensacola!D37</f>
        <v>0</v>
      </c>
      <c r="W37" s="44">
        <f>Polk!D37</f>
        <v>0</v>
      </c>
      <c r="X37" s="44">
        <f>'St. Johns River'!D37</f>
        <v>0</v>
      </c>
      <c r="Y37" s="44">
        <f>'St. Pete'!D37</f>
        <v>0</v>
      </c>
      <c r="Z37" s="44">
        <f>'Santa Fe'!D37</f>
        <v>0</v>
      </c>
      <c r="AA37" s="44">
        <f>Seminole!D37</f>
        <v>0</v>
      </c>
      <c r="AB37" s="44">
        <f>'South Florida'!D37</f>
        <v>0</v>
      </c>
      <c r="AC37" s="44">
        <f>Tallahassee!D37</f>
        <v>290.83</v>
      </c>
      <c r="AD37" s="44">
        <f>Valencia!D37</f>
        <v>0</v>
      </c>
      <c r="AE37" s="45">
        <f t="shared" si="6"/>
        <v>3021.13</v>
      </c>
      <c r="AF37" s="41"/>
      <c r="AG37" s="46">
        <v>1676.25</v>
      </c>
      <c r="AH37" s="46">
        <f t="shared" si="0"/>
        <v>-1344.88</v>
      </c>
    </row>
    <row r="38" spans="1:35" ht="24.95" customHeight="1">
      <c r="A38" s="75"/>
      <c r="B38" s="60" t="s">
        <v>44</v>
      </c>
      <c r="C38" s="51">
        <f>SUM(C30:C37)</f>
        <v>0</v>
      </c>
      <c r="D38" s="51">
        <f t="shared" ref="D38:AD38" si="7">SUM(D30:D37)</f>
        <v>102</v>
      </c>
      <c r="E38" s="51">
        <f t="shared" si="7"/>
        <v>0</v>
      </c>
      <c r="F38" s="51">
        <f t="shared" si="7"/>
        <v>0</v>
      </c>
      <c r="G38" s="51">
        <f t="shared" si="7"/>
        <v>60</v>
      </c>
      <c r="H38" s="51">
        <f t="shared" si="7"/>
        <v>0</v>
      </c>
      <c r="I38" s="51">
        <f t="shared" si="7"/>
        <v>262404.68</v>
      </c>
      <c r="J38" s="51">
        <f>SUM(J30:J37)</f>
        <v>4843.76</v>
      </c>
      <c r="K38" s="51">
        <f t="shared" si="7"/>
        <v>0</v>
      </c>
      <c r="L38" s="51">
        <f t="shared" si="7"/>
        <v>0</v>
      </c>
      <c r="M38" s="51">
        <f>SUM(M30:M37)</f>
        <v>66257.679999999993</v>
      </c>
      <c r="N38" s="51">
        <f>SUM(N30:N37)</f>
        <v>0</v>
      </c>
      <c r="O38" s="51">
        <f t="shared" si="7"/>
        <v>0</v>
      </c>
      <c r="P38" s="51">
        <f>SUM(P30:P37)</f>
        <v>0</v>
      </c>
      <c r="Q38" s="51">
        <f t="shared" si="7"/>
        <v>9319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51">
        <f t="shared" si="7"/>
        <v>0</v>
      </c>
      <c r="V38" s="51">
        <f t="shared" si="7"/>
        <v>0</v>
      </c>
      <c r="W38" s="51">
        <f t="shared" si="7"/>
        <v>0</v>
      </c>
      <c r="X38" s="51">
        <f t="shared" si="7"/>
        <v>0</v>
      </c>
      <c r="Y38" s="51">
        <f t="shared" si="7"/>
        <v>966</v>
      </c>
      <c r="Z38" s="51">
        <f t="shared" si="7"/>
        <v>0</v>
      </c>
      <c r="AA38" s="51">
        <f t="shared" si="7"/>
        <v>0</v>
      </c>
      <c r="AB38" s="51">
        <f t="shared" si="7"/>
        <v>0</v>
      </c>
      <c r="AC38" s="51">
        <f t="shared" si="7"/>
        <v>270506.89</v>
      </c>
      <c r="AD38" s="51">
        <f t="shared" si="7"/>
        <v>3053.85</v>
      </c>
      <c r="AE38" s="76">
        <f>SUM(AE30:AE37)</f>
        <v>617513.86</v>
      </c>
      <c r="AF38" s="47"/>
      <c r="AG38" s="46">
        <v>99112.35</v>
      </c>
      <c r="AH38" s="46">
        <f t="shared" si="0"/>
        <v>-518401.51</v>
      </c>
      <c r="AI38" s="53">
        <f>AE38/$AE$40</f>
        <v>0.17771177951847633</v>
      </c>
    </row>
    <row r="39" spans="1:35" ht="39.950000000000003" customHeight="1" thickBot="1">
      <c r="A39" s="77"/>
      <c r="B39" s="78"/>
      <c r="C39" s="79"/>
      <c r="D39" s="79"/>
      <c r="E39" s="80"/>
      <c r="F39" s="81"/>
      <c r="G39" s="82"/>
      <c r="H39" s="79"/>
      <c r="I39" s="83"/>
      <c r="J39" s="83"/>
      <c r="K39" s="84"/>
      <c r="L39" s="85"/>
      <c r="M39" s="79"/>
      <c r="N39" s="79"/>
      <c r="O39" s="79"/>
      <c r="P39" s="79"/>
      <c r="Q39" s="86"/>
      <c r="R39" s="79"/>
      <c r="S39" s="79"/>
      <c r="T39" s="79"/>
      <c r="U39" s="79"/>
      <c r="V39" s="79"/>
      <c r="W39" s="87"/>
      <c r="X39" s="88"/>
      <c r="Y39" s="89"/>
      <c r="Z39" s="79"/>
      <c r="AA39" s="79"/>
      <c r="AB39" s="79"/>
      <c r="AC39" s="79"/>
      <c r="AD39" s="90"/>
      <c r="AE39" s="91"/>
      <c r="AF39" s="41"/>
      <c r="AG39" s="46"/>
      <c r="AH39" s="46">
        <f t="shared" si="0"/>
        <v>0</v>
      </c>
    </row>
    <row r="40" spans="1:35" ht="39.950000000000003" customHeight="1" thickBot="1">
      <c r="A40" s="92"/>
      <c r="B40" s="93" t="s">
        <v>45</v>
      </c>
      <c r="C40" s="94">
        <f>SUM(C14+C17+C19+C28+C38)</f>
        <v>0</v>
      </c>
      <c r="D40" s="94">
        <f t="shared" ref="D40:AD40" si="8">SUM(D14+D17+D19+D28+D38)</f>
        <v>98979</v>
      </c>
      <c r="E40" s="94">
        <f t="shared" si="8"/>
        <v>0</v>
      </c>
      <c r="F40" s="94">
        <f t="shared" si="8"/>
        <v>0</v>
      </c>
      <c r="G40" s="94">
        <f t="shared" si="8"/>
        <v>26606.400000000001</v>
      </c>
      <c r="H40" s="94">
        <f t="shared" si="8"/>
        <v>1424</v>
      </c>
      <c r="I40" s="94">
        <f t="shared" si="8"/>
        <v>1426850.3</v>
      </c>
      <c r="J40" s="94">
        <f>SUM(J14+J17+J19+J28+J38)</f>
        <v>85569.89</v>
      </c>
      <c r="K40" s="94">
        <f t="shared" si="8"/>
        <v>0</v>
      </c>
      <c r="L40" s="94">
        <f t="shared" si="8"/>
        <v>0</v>
      </c>
      <c r="M40" s="94">
        <f>SUM(M14+M17+M19+M28+M38)</f>
        <v>203239.61</v>
      </c>
      <c r="N40" s="94">
        <f>SUM(N14+N17+N19+N28+N38)</f>
        <v>2275</v>
      </c>
      <c r="O40" s="94">
        <f t="shared" si="8"/>
        <v>350</v>
      </c>
      <c r="P40" s="94">
        <f>SUM(P14+P17+P19+P28+P38)</f>
        <v>24878.89</v>
      </c>
      <c r="Q40" s="94">
        <f t="shared" si="8"/>
        <v>421525</v>
      </c>
      <c r="R40" s="94">
        <f t="shared" si="8"/>
        <v>0</v>
      </c>
      <c r="S40" s="94">
        <f t="shared" si="8"/>
        <v>0</v>
      </c>
      <c r="T40" s="94">
        <f t="shared" si="8"/>
        <v>0</v>
      </c>
      <c r="U40" s="94">
        <f t="shared" si="8"/>
        <v>55572.29</v>
      </c>
      <c r="V40" s="94">
        <f t="shared" si="8"/>
        <v>0</v>
      </c>
      <c r="W40" s="94">
        <f t="shared" si="8"/>
        <v>0</v>
      </c>
      <c r="X40" s="94">
        <f t="shared" si="8"/>
        <v>0</v>
      </c>
      <c r="Y40" s="94">
        <f t="shared" si="8"/>
        <v>223687</v>
      </c>
      <c r="Z40" s="94">
        <f t="shared" si="8"/>
        <v>0</v>
      </c>
      <c r="AA40" s="94">
        <f t="shared" si="8"/>
        <v>178725</v>
      </c>
      <c r="AB40" s="94">
        <f t="shared" si="8"/>
        <v>0</v>
      </c>
      <c r="AC40" s="94">
        <f t="shared" si="8"/>
        <v>717683.29</v>
      </c>
      <c r="AD40" s="94">
        <f t="shared" si="8"/>
        <v>7439.7800000000007</v>
      </c>
      <c r="AE40" s="95">
        <f>SUM(AE14+AE17+AE19+AE28+AE38)</f>
        <v>3474805.45</v>
      </c>
      <c r="AF40" s="47"/>
      <c r="AG40" s="46">
        <v>2050982.8099999998</v>
      </c>
      <c r="AH40" s="46">
        <f t="shared" si="0"/>
        <v>-1423822.6400000004</v>
      </c>
      <c r="AI40" s="96">
        <f>SUM(AI14:AI38)</f>
        <v>1</v>
      </c>
    </row>
    <row r="41" spans="1:35" s="202" customFormat="1" ht="20.100000000000001" customHeight="1">
      <c r="B41" s="203"/>
      <c r="C41" s="203"/>
      <c r="D41" s="203"/>
      <c r="E41" s="203"/>
      <c r="F41" s="203"/>
      <c r="G41" s="203"/>
      <c r="H41" s="203"/>
      <c r="M41" s="97"/>
      <c r="N41" s="97"/>
      <c r="AE41" s="98"/>
      <c r="AG41" s="99"/>
      <c r="AH41" s="46">
        <f t="shared" si="0"/>
        <v>0</v>
      </c>
    </row>
    <row r="42" spans="1:35" s="202" customFormat="1" ht="20.100000000000001" customHeight="1">
      <c r="N42" s="100"/>
      <c r="AG42" s="99"/>
      <c r="AH42" s="99"/>
    </row>
    <row r="43" spans="1:35" ht="14.1" customHeight="1">
      <c r="N43" s="101"/>
      <c r="R43" s="30"/>
      <c r="AE43" s="102"/>
      <c r="AG43" s="46"/>
      <c r="AH43" s="46"/>
    </row>
    <row r="44" spans="1:35" ht="14.1" customHeight="1">
      <c r="N44" s="101"/>
      <c r="AE44" s="104"/>
      <c r="AG44" s="46"/>
      <c r="AH44" s="46"/>
    </row>
    <row r="45" spans="1:35" ht="14.1" customHeight="1">
      <c r="N45" s="101"/>
      <c r="AG45" s="46"/>
      <c r="AH45" s="46"/>
    </row>
    <row r="46" spans="1:35" ht="14.1" customHeight="1">
      <c r="AG46" s="46"/>
      <c r="AH46" s="46"/>
    </row>
    <row r="47" spans="1:35" ht="14.1" customHeight="1">
      <c r="AG47" s="46"/>
      <c r="AH47" s="46"/>
    </row>
    <row r="48" spans="1:35" ht="14.1" customHeight="1">
      <c r="AG48" s="46"/>
      <c r="AH48" s="46"/>
    </row>
    <row r="49" spans="33:34" ht="14.1" customHeight="1">
      <c r="AG49" s="46"/>
      <c r="AH49" s="46"/>
    </row>
    <row r="50" spans="33:34" ht="14.1" customHeight="1">
      <c r="AG50" s="46"/>
      <c r="AH50" s="46"/>
    </row>
    <row r="51" spans="33:34" ht="14.1" customHeight="1">
      <c r="AG51" s="46"/>
      <c r="AH51" s="46"/>
    </row>
    <row r="52" spans="33:34" ht="14.1" customHeight="1">
      <c r="AG52" s="46"/>
      <c r="AH52" s="46"/>
    </row>
    <row r="53" spans="33:34" ht="14.1" customHeight="1">
      <c r="AG53" s="46"/>
      <c r="AH53" s="46"/>
    </row>
    <row r="54" spans="33:34" ht="14.1" customHeight="1">
      <c r="AG54" s="46"/>
      <c r="AH54" s="46"/>
    </row>
    <row r="55" spans="33:34" ht="14.1" customHeight="1">
      <c r="AG55" s="46"/>
      <c r="AH55" s="46"/>
    </row>
    <row r="56" spans="33:34" ht="14.1" customHeight="1">
      <c r="AG56" s="46"/>
      <c r="AH56" s="46"/>
    </row>
    <row r="57" spans="33:34" ht="14.1" customHeight="1">
      <c r="AG57" s="46"/>
      <c r="AH57" s="46"/>
    </row>
    <row r="58" spans="33:34" ht="14.1" customHeight="1">
      <c r="AG58" s="46"/>
      <c r="AH58" s="46"/>
    </row>
    <row r="59" spans="33:34" ht="14.1" customHeight="1">
      <c r="AG59" s="46"/>
      <c r="AH59" s="46"/>
    </row>
    <row r="60" spans="33:34" ht="14.1" customHeight="1">
      <c r="AG60" s="46"/>
      <c r="AH60" s="46"/>
    </row>
    <row r="61" spans="33:34" ht="14.1" customHeight="1">
      <c r="AG61" s="46"/>
      <c r="AH61" s="46"/>
    </row>
    <row r="62" spans="33:34" ht="14.1" customHeight="1">
      <c r="AG62" s="46"/>
      <c r="AH62" s="46"/>
    </row>
    <row r="63" spans="33:34" ht="14.1" customHeight="1">
      <c r="AG63" s="46"/>
      <c r="AH63" s="46"/>
    </row>
    <row r="64" spans="33:34" ht="14.1" customHeight="1">
      <c r="AG64" s="46"/>
      <c r="AH64" s="46"/>
    </row>
    <row r="65" spans="33:34" ht="14.1" customHeight="1">
      <c r="AG65" s="46"/>
      <c r="AH65" s="46"/>
    </row>
    <row r="66" spans="33:34" ht="14.1" customHeight="1">
      <c r="AG66" s="46"/>
      <c r="AH66" s="46"/>
    </row>
    <row r="67" spans="33:34" ht="14.1" customHeight="1">
      <c r="AG67" s="46"/>
      <c r="AH67" s="46"/>
    </row>
    <row r="68" spans="33:34" ht="14.1" customHeight="1">
      <c r="AG68" s="46"/>
      <c r="AH68" s="46"/>
    </row>
    <row r="69" spans="33:34" ht="14.1" customHeight="1">
      <c r="AG69" s="46"/>
      <c r="AH69" s="46"/>
    </row>
  </sheetData>
  <printOptions horizontalCentered="1"/>
  <pageMargins left="0" right="0" top="1" bottom="0.25" header="0" footer="0.15"/>
  <pageSetup paperSize="5" scale="33" fitToWidth="0" orientation="landscape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17" width="12.6640625" style="30" customWidth="1"/>
    <col min="18" max="18" width="12.6640625" style="103" customWidth="1"/>
    <col min="19" max="30" width="12.6640625" style="30" customWidth="1"/>
    <col min="31" max="31" width="14.6640625" style="30" customWidth="1"/>
    <col min="32" max="32" width="2.33203125" style="30" customWidth="1"/>
    <col min="33" max="33" width="9.44140625" style="30" hidden="1" customWidth="1"/>
    <col min="34" max="34" width="11.109375" style="30" hidden="1" customWidth="1"/>
    <col min="35" max="35" width="20.6640625" style="30" hidden="1" customWidth="1"/>
    <col min="36" max="252" width="20.6640625" style="30"/>
    <col min="253" max="253" width="4.6640625" style="30" customWidth="1"/>
    <col min="254" max="254" width="59.6640625" style="30" customWidth="1"/>
    <col min="255" max="255" width="14.33203125" style="30" customWidth="1"/>
    <col min="256" max="256" width="13" style="30" customWidth="1"/>
    <col min="257" max="257" width="11.33203125" style="30" customWidth="1"/>
    <col min="258" max="258" width="15.109375" style="30" customWidth="1"/>
    <col min="259" max="259" width="12.88671875" style="30" customWidth="1"/>
    <col min="260" max="260" width="11.33203125" style="30" customWidth="1"/>
    <col min="261" max="261" width="12.88671875" style="30" customWidth="1"/>
    <col min="262" max="263" width="11.33203125" style="30" customWidth="1"/>
    <col min="264" max="264" width="12.33203125" style="30" customWidth="1"/>
    <col min="265" max="265" width="18" style="30" customWidth="1"/>
    <col min="266" max="267" width="11.33203125" style="30" customWidth="1"/>
    <col min="268" max="268" width="13.6640625" style="30" customWidth="1"/>
    <col min="269" max="269" width="11.33203125" style="30" customWidth="1"/>
    <col min="270" max="270" width="14.33203125" style="30" customWidth="1"/>
    <col min="271" max="272" width="11.33203125" style="30" customWidth="1"/>
    <col min="273" max="273" width="13.88671875" style="30" customWidth="1"/>
    <col min="274" max="275" width="11.33203125" style="30" customWidth="1"/>
    <col min="276" max="276" width="13.88671875" style="30" customWidth="1"/>
    <col min="277" max="277" width="11.33203125" style="30" customWidth="1"/>
    <col min="278" max="278" width="12.44140625" style="30" customWidth="1"/>
    <col min="279" max="279" width="11.33203125" style="30" customWidth="1"/>
    <col min="280" max="280" width="14.44140625" style="30" customWidth="1"/>
    <col min="281" max="281" width="15.6640625" style="30" customWidth="1"/>
    <col min="282" max="282" width="11.33203125" style="30" customWidth="1"/>
    <col min="283" max="283" width="14.6640625" style="30" customWidth="1"/>
    <col min="284" max="284" width="2.33203125" style="30" customWidth="1"/>
    <col min="285" max="285" width="9.44140625" style="30" customWidth="1"/>
    <col min="286" max="286" width="11.109375" style="30" customWidth="1"/>
    <col min="287" max="508" width="20.6640625" style="30"/>
    <col min="509" max="509" width="4.6640625" style="30" customWidth="1"/>
    <col min="510" max="510" width="59.6640625" style="30" customWidth="1"/>
    <col min="511" max="511" width="14.33203125" style="30" customWidth="1"/>
    <col min="512" max="512" width="13" style="30" customWidth="1"/>
    <col min="513" max="513" width="11.33203125" style="30" customWidth="1"/>
    <col min="514" max="514" width="15.109375" style="30" customWidth="1"/>
    <col min="515" max="515" width="12.88671875" style="30" customWidth="1"/>
    <col min="516" max="516" width="11.33203125" style="30" customWidth="1"/>
    <col min="517" max="517" width="12.88671875" style="30" customWidth="1"/>
    <col min="518" max="519" width="11.33203125" style="30" customWidth="1"/>
    <col min="520" max="520" width="12.33203125" style="30" customWidth="1"/>
    <col min="521" max="521" width="18" style="30" customWidth="1"/>
    <col min="522" max="523" width="11.33203125" style="30" customWidth="1"/>
    <col min="524" max="524" width="13.6640625" style="30" customWidth="1"/>
    <col min="525" max="525" width="11.33203125" style="30" customWidth="1"/>
    <col min="526" max="526" width="14.33203125" style="30" customWidth="1"/>
    <col min="527" max="528" width="11.33203125" style="30" customWidth="1"/>
    <col min="529" max="529" width="13.88671875" style="30" customWidth="1"/>
    <col min="530" max="531" width="11.33203125" style="30" customWidth="1"/>
    <col min="532" max="532" width="13.88671875" style="30" customWidth="1"/>
    <col min="533" max="533" width="11.33203125" style="30" customWidth="1"/>
    <col min="534" max="534" width="12.44140625" style="30" customWidth="1"/>
    <col min="535" max="535" width="11.33203125" style="30" customWidth="1"/>
    <col min="536" max="536" width="14.44140625" style="30" customWidth="1"/>
    <col min="537" max="537" width="15.6640625" style="30" customWidth="1"/>
    <col min="538" max="538" width="11.33203125" style="30" customWidth="1"/>
    <col min="539" max="539" width="14.6640625" style="30" customWidth="1"/>
    <col min="540" max="540" width="2.33203125" style="30" customWidth="1"/>
    <col min="541" max="541" width="9.44140625" style="30" customWidth="1"/>
    <col min="542" max="542" width="11.109375" style="30" customWidth="1"/>
    <col min="543" max="764" width="20.6640625" style="30"/>
    <col min="765" max="765" width="4.6640625" style="30" customWidth="1"/>
    <col min="766" max="766" width="59.6640625" style="30" customWidth="1"/>
    <col min="767" max="767" width="14.33203125" style="30" customWidth="1"/>
    <col min="768" max="768" width="13" style="30" customWidth="1"/>
    <col min="769" max="769" width="11.33203125" style="30" customWidth="1"/>
    <col min="770" max="770" width="15.109375" style="30" customWidth="1"/>
    <col min="771" max="771" width="12.88671875" style="30" customWidth="1"/>
    <col min="772" max="772" width="11.33203125" style="30" customWidth="1"/>
    <col min="773" max="773" width="12.88671875" style="30" customWidth="1"/>
    <col min="774" max="775" width="11.33203125" style="30" customWidth="1"/>
    <col min="776" max="776" width="12.33203125" style="30" customWidth="1"/>
    <col min="777" max="777" width="18" style="30" customWidth="1"/>
    <col min="778" max="779" width="11.33203125" style="30" customWidth="1"/>
    <col min="780" max="780" width="13.6640625" style="30" customWidth="1"/>
    <col min="781" max="781" width="11.33203125" style="30" customWidth="1"/>
    <col min="782" max="782" width="14.33203125" style="30" customWidth="1"/>
    <col min="783" max="784" width="11.33203125" style="30" customWidth="1"/>
    <col min="785" max="785" width="13.88671875" style="30" customWidth="1"/>
    <col min="786" max="787" width="11.33203125" style="30" customWidth="1"/>
    <col min="788" max="788" width="13.88671875" style="30" customWidth="1"/>
    <col min="789" max="789" width="11.33203125" style="30" customWidth="1"/>
    <col min="790" max="790" width="12.44140625" style="30" customWidth="1"/>
    <col min="791" max="791" width="11.33203125" style="30" customWidth="1"/>
    <col min="792" max="792" width="14.44140625" style="30" customWidth="1"/>
    <col min="793" max="793" width="15.6640625" style="30" customWidth="1"/>
    <col min="794" max="794" width="11.33203125" style="30" customWidth="1"/>
    <col min="795" max="795" width="14.6640625" style="30" customWidth="1"/>
    <col min="796" max="796" width="2.33203125" style="30" customWidth="1"/>
    <col min="797" max="797" width="9.44140625" style="30" customWidth="1"/>
    <col min="798" max="798" width="11.109375" style="30" customWidth="1"/>
    <col min="799" max="1020" width="20.6640625" style="30"/>
    <col min="1021" max="1021" width="4.6640625" style="30" customWidth="1"/>
    <col min="1022" max="1022" width="59.6640625" style="30" customWidth="1"/>
    <col min="1023" max="1023" width="14.33203125" style="30" customWidth="1"/>
    <col min="1024" max="1024" width="13" style="30" customWidth="1"/>
    <col min="1025" max="1025" width="11.33203125" style="30" customWidth="1"/>
    <col min="1026" max="1026" width="15.109375" style="30" customWidth="1"/>
    <col min="1027" max="1027" width="12.88671875" style="30" customWidth="1"/>
    <col min="1028" max="1028" width="11.33203125" style="30" customWidth="1"/>
    <col min="1029" max="1029" width="12.88671875" style="30" customWidth="1"/>
    <col min="1030" max="1031" width="11.33203125" style="30" customWidth="1"/>
    <col min="1032" max="1032" width="12.33203125" style="30" customWidth="1"/>
    <col min="1033" max="1033" width="18" style="30" customWidth="1"/>
    <col min="1034" max="1035" width="11.33203125" style="30" customWidth="1"/>
    <col min="1036" max="1036" width="13.6640625" style="30" customWidth="1"/>
    <col min="1037" max="1037" width="11.33203125" style="30" customWidth="1"/>
    <col min="1038" max="1038" width="14.33203125" style="30" customWidth="1"/>
    <col min="1039" max="1040" width="11.33203125" style="30" customWidth="1"/>
    <col min="1041" max="1041" width="13.88671875" style="30" customWidth="1"/>
    <col min="1042" max="1043" width="11.33203125" style="30" customWidth="1"/>
    <col min="1044" max="1044" width="13.88671875" style="30" customWidth="1"/>
    <col min="1045" max="1045" width="11.33203125" style="30" customWidth="1"/>
    <col min="1046" max="1046" width="12.44140625" style="30" customWidth="1"/>
    <col min="1047" max="1047" width="11.33203125" style="30" customWidth="1"/>
    <col min="1048" max="1048" width="14.44140625" style="30" customWidth="1"/>
    <col min="1049" max="1049" width="15.6640625" style="30" customWidth="1"/>
    <col min="1050" max="1050" width="11.33203125" style="30" customWidth="1"/>
    <col min="1051" max="1051" width="14.6640625" style="30" customWidth="1"/>
    <col min="1052" max="1052" width="2.33203125" style="30" customWidth="1"/>
    <col min="1053" max="1053" width="9.44140625" style="30" customWidth="1"/>
    <col min="1054" max="1054" width="11.109375" style="30" customWidth="1"/>
    <col min="1055" max="1276" width="20.6640625" style="30"/>
    <col min="1277" max="1277" width="4.6640625" style="30" customWidth="1"/>
    <col min="1278" max="1278" width="59.6640625" style="30" customWidth="1"/>
    <col min="1279" max="1279" width="14.33203125" style="30" customWidth="1"/>
    <col min="1280" max="1280" width="13" style="30" customWidth="1"/>
    <col min="1281" max="1281" width="11.33203125" style="30" customWidth="1"/>
    <col min="1282" max="1282" width="15.109375" style="30" customWidth="1"/>
    <col min="1283" max="1283" width="12.88671875" style="30" customWidth="1"/>
    <col min="1284" max="1284" width="11.33203125" style="30" customWidth="1"/>
    <col min="1285" max="1285" width="12.88671875" style="30" customWidth="1"/>
    <col min="1286" max="1287" width="11.33203125" style="30" customWidth="1"/>
    <col min="1288" max="1288" width="12.33203125" style="30" customWidth="1"/>
    <col min="1289" max="1289" width="18" style="30" customWidth="1"/>
    <col min="1290" max="1291" width="11.33203125" style="30" customWidth="1"/>
    <col min="1292" max="1292" width="13.6640625" style="30" customWidth="1"/>
    <col min="1293" max="1293" width="11.33203125" style="30" customWidth="1"/>
    <col min="1294" max="1294" width="14.33203125" style="30" customWidth="1"/>
    <col min="1295" max="1296" width="11.33203125" style="30" customWidth="1"/>
    <col min="1297" max="1297" width="13.88671875" style="30" customWidth="1"/>
    <col min="1298" max="1299" width="11.33203125" style="30" customWidth="1"/>
    <col min="1300" max="1300" width="13.88671875" style="30" customWidth="1"/>
    <col min="1301" max="1301" width="11.33203125" style="30" customWidth="1"/>
    <col min="1302" max="1302" width="12.44140625" style="30" customWidth="1"/>
    <col min="1303" max="1303" width="11.33203125" style="30" customWidth="1"/>
    <col min="1304" max="1304" width="14.44140625" style="30" customWidth="1"/>
    <col min="1305" max="1305" width="15.6640625" style="30" customWidth="1"/>
    <col min="1306" max="1306" width="11.33203125" style="30" customWidth="1"/>
    <col min="1307" max="1307" width="14.6640625" style="30" customWidth="1"/>
    <col min="1308" max="1308" width="2.33203125" style="30" customWidth="1"/>
    <col min="1309" max="1309" width="9.44140625" style="30" customWidth="1"/>
    <col min="1310" max="1310" width="11.109375" style="30" customWidth="1"/>
    <col min="1311" max="1532" width="20.6640625" style="30"/>
    <col min="1533" max="1533" width="4.6640625" style="30" customWidth="1"/>
    <col min="1534" max="1534" width="59.6640625" style="30" customWidth="1"/>
    <col min="1535" max="1535" width="14.33203125" style="30" customWidth="1"/>
    <col min="1536" max="1536" width="13" style="30" customWidth="1"/>
    <col min="1537" max="1537" width="11.33203125" style="30" customWidth="1"/>
    <col min="1538" max="1538" width="15.109375" style="30" customWidth="1"/>
    <col min="1539" max="1539" width="12.88671875" style="30" customWidth="1"/>
    <col min="1540" max="1540" width="11.33203125" style="30" customWidth="1"/>
    <col min="1541" max="1541" width="12.88671875" style="30" customWidth="1"/>
    <col min="1542" max="1543" width="11.33203125" style="30" customWidth="1"/>
    <col min="1544" max="1544" width="12.33203125" style="30" customWidth="1"/>
    <col min="1545" max="1545" width="18" style="30" customWidth="1"/>
    <col min="1546" max="1547" width="11.33203125" style="30" customWidth="1"/>
    <col min="1548" max="1548" width="13.6640625" style="30" customWidth="1"/>
    <col min="1549" max="1549" width="11.33203125" style="30" customWidth="1"/>
    <col min="1550" max="1550" width="14.33203125" style="30" customWidth="1"/>
    <col min="1551" max="1552" width="11.33203125" style="30" customWidth="1"/>
    <col min="1553" max="1553" width="13.88671875" style="30" customWidth="1"/>
    <col min="1554" max="1555" width="11.33203125" style="30" customWidth="1"/>
    <col min="1556" max="1556" width="13.88671875" style="30" customWidth="1"/>
    <col min="1557" max="1557" width="11.33203125" style="30" customWidth="1"/>
    <col min="1558" max="1558" width="12.44140625" style="30" customWidth="1"/>
    <col min="1559" max="1559" width="11.33203125" style="30" customWidth="1"/>
    <col min="1560" max="1560" width="14.44140625" style="30" customWidth="1"/>
    <col min="1561" max="1561" width="15.6640625" style="30" customWidth="1"/>
    <col min="1562" max="1562" width="11.33203125" style="30" customWidth="1"/>
    <col min="1563" max="1563" width="14.6640625" style="30" customWidth="1"/>
    <col min="1564" max="1564" width="2.33203125" style="30" customWidth="1"/>
    <col min="1565" max="1565" width="9.44140625" style="30" customWidth="1"/>
    <col min="1566" max="1566" width="11.109375" style="30" customWidth="1"/>
    <col min="1567" max="1788" width="20.6640625" style="30"/>
    <col min="1789" max="1789" width="4.6640625" style="30" customWidth="1"/>
    <col min="1790" max="1790" width="59.6640625" style="30" customWidth="1"/>
    <col min="1791" max="1791" width="14.33203125" style="30" customWidth="1"/>
    <col min="1792" max="1792" width="13" style="30" customWidth="1"/>
    <col min="1793" max="1793" width="11.33203125" style="30" customWidth="1"/>
    <col min="1794" max="1794" width="15.109375" style="30" customWidth="1"/>
    <col min="1795" max="1795" width="12.88671875" style="30" customWidth="1"/>
    <col min="1796" max="1796" width="11.33203125" style="30" customWidth="1"/>
    <col min="1797" max="1797" width="12.88671875" style="30" customWidth="1"/>
    <col min="1798" max="1799" width="11.33203125" style="30" customWidth="1"/>
    <col min="1800" max="1800" width="12.33203125" style="30" customWidth="1"/>
    <col min="1801" max="1801" width="18" style="30" customWidth="1"/>
    <col min="1802" max="1803" width="11.33203125" style="30" customWidth="1"/>
    <col min="1804" max="1804" width="13.6640625" style="30" customWidth="1"/>
    <col min="1805" max="1805" width="11.33203125" style="30" customWidth="1"/>
    <col min="1806" max="1806" width="14.33203125" style="30" customWidth="1"/>
    <col min="1807" max="1808" width="11.33203125" style="30" customWidth="1"/>
    <col min="1809" max="1809" width="13.88671875" style="30" customWidth="1"/>
    <col min="1810" max="1811" width="11.33203125" style="30" customWidth="1"/>
    <col min="1812" max="1812" width="13.88671875" style="30" customWidth="1"/>
    <col min="1813" max="1813" width="11.33203125" style="30" customWidth="1"/>
    <col min="1814" max="1814" width="12.44140625" style="30" customWidth="1"/>
    <col min="1815" max="1815" width="11.33203125" style="30" customWidth="1"/>
    <col min="1816" max="1816" width="14.44140625" style="30" customWidth="1"/>
    <col min="1817" max="1817" width="15.6640625" style="30" customWidth="1"/>
    <col min="1818" max="1818" width="11.33203125" style="30" customWidth="1"/>
    <col min="1819" max="1819" width="14.6640625" style="30" customWidth="1"/>
    <col min="1820" max="1820" width="2.33203125" style="30" customWidth="1"/>
    <col min="1821" max="1821" width="9.44140625" style="30" customWidth="1"/>
    <col min="1822" max="1822" width="11.109375" style="30" customWidth="1"/>
    <col min="1823" max="2044" width="20.6640625" style="30"/>
    <col min="2045" max="2045" width="4.6640625" style="30" customWidth="1"/>
    <col min="2046" max="2046" width="59.6640625" style="30" customWidth="1"/>
    <col min="2047" max="2047" width="14.33203125" style="30" customWidth="1"/>
    <col min="2048" max="2048" width="13" style="30" customWidth="1"/>
    <col min="2049" max="2049" width="11.33203125" style="30" customWidth="1"/>
    <col min="2050" max="2050" width="15.109375" style="30" customWidth="1"/>
    <col min="2051" max="2051" width="12.88671875" style="30" customWidth="1"/>
    <col min="2052" max="2052" width="11.33203125" style="30" customWidth="1"/>
    <col min="2053" max="2053" width="12.88671875" style="30" customWidth="1"/>
    <col min="2054" max="2055" width="11.33203125" style="30" customWidth="1"/>
    <col min="2056" max="2056" width="12.33203125" style="30" customWidth="1"/>
    <col min="2057" max="2057" width="18" style="30" customWidth="1"/>
    <col min="2058" max="2059" width="11.33203125" style="30" customWidth="1"/>
    <col min="2060" max="2060" width="13.6640625" style="30" customWidth="1"/>
    <col min="2061" max="2061" width="11.33203125" style="30" customWidth="1"/>
    <col min="2062" max="2062" width="14.33203125" style="30" customWidth="1"/>
    <col min="2063" max="2064" width="11.33203125" style="30" customWidth="1"/>
    <col min="2065" max="2065" width="13.88671875" style="30" customWidth="1"/>
    <col min="2066" max="2067" width="11.33203125" style="30" customWidth="1"/>
    <col min="2068" max="2068" width="13.88671875" style="30" customWidth="1"/>
    <col min="2069" max="2069" width="11.33203125" style="30" customWidth="1"/>
    <col min="2070" max="2070" width="12.44140625" style="30" customWidth="1"/>
    <col min="2071" max="2071" width="11.33203125" style="30" customWidth="1"/>
    <col min="2072" max="2072" width="14.44140625" style="30" customWidth="1"/>
    <col min="2073" max="2073" width="15.6640625" style="30" customWidth="1"/>
    <col min="2074" max="2074" width="11.33203125" style="30" customWidth="1"/>
    <col min="2075" max="2075" width="14.6640625" style="30" customWidth="1"/>
    <col min="2076" max="2076" width="2.33203125" style="30" customWidth="1"/>
    <col min="2077" max="2077" width="9.44140625" style="30" customWidth="1"/>
    <col min="2078" max="2078" width="11.109375" style="30" customWidth="1"/>
    <col min="2079" max="2300" width="20.6640625" style="30"/>
    <col min="2301" max="2301" width="4.6640625" style="30" customWidth="1"/>
    <col min="2302" max="2302" width="59.6640625" style="30" customWidth="1"/>
    <col min="2303" max="2303" width="14.33203125" style="30" customWidth="1"/>
    <col min="2304" max="2304" width="13" style="30" customWidth="1"/>
    <col min="2305" max="2305" width="11.33203125" style="30" customWidth="1"/>
    <col min="2306" max="2306" width="15.109375" style="30" customWidth="1"/>
    <col min="2307" max="2307" width="12.88671875" style="30" customWidth="1"/>
    <col min="2308" max="2308" width="11.33203125" style="30" customWidth="1"/>
    <col min="2309" max="2309" width="12.88671875" style="30" customWidth="1"/>
    <col min="2310" max="2311" width="11.33203125" style="30" customWidth="1"/>
    <col min="2312" max="2312" width="12.33203125" style="30" customWidth="1"/>
    <col min="2313" max="2313" width="18" style="30" customWidth="1"/>
    <col min="2314" max="2315" width="11.33203125" style="30" customWidth="1"/>
    <col min="2316" max="2316" width="13.6640625" style="30" customWidth="1"/>
    <col min="2317" max="2317" width="11.33203125" style="30" customWidth="1"/>
    <col min="2318" max="2318" width="14.33203125" style="30" customWidth="1"/>
    <col min="2319" max="2320" width="11.33203125" style="30" customWidth="1"/>
    <col min="2321" max="2321" width="13.88671875" style="30" customWidth="1"/>
    <col min="2322" max="2323" width="11.33203125" style="30" customWidth="1"/>
    <col min="2324" max="2324" width="13.88671875" style="30" customWidth="1"/>
    <col min="2325" max="2325" width="11.33203125" style="30" customWidth="1"/>
    <col min="2326" max="2326" width="12.44140625" style="30" customWidth="1"/>
    <col min="2327" max="2327" width="11.33203125" style="30" customWidth="1"/>
    <col min="2328" max="2328" width="14.44140625" style="30" customWidth="1"/>
    <col min="2329" max="2329" width="15.6640625" style="30" customWidth="1"/>
    <col min="2330" max="2330" width="11.33203125" style="30" customWidth="1"/>
    <col min="2331" max="2331" width="14.6640625" style="30" customWidth="1"/>
    <col min="2332" max="2332" width="2.33203125" style="30" customWidth="1"/>
    <col min="2333" max="2333" width="9.44140625" style="30" customWidth="1"/>
    <col min="2334" max="2334" width="11.109375" style="30" customWidth="1"/>
    <col min="2335" max="2556" width="20.6640625" style="30"/>
    <col min="2557" max="2557" width="4.6640625" style="30" customWidth="1"/>
    <col min="2558" max="2558" width="59.6640625" style="30" customWidth="1"/>
    <col min="2559" max="2559" width="14.33203125" style="30" customWidth="1"/>
    <col min="2560" max="2560" width="13" style="30" customWidth="1"/>
    <col min="2561" max="2561" width="11.33203125" style="30" customWidth="1"/>
    <col min="2562" max="2562" width="15.109375" style="30" customWidth="1"/>
    <col min="2563" max="2563" width="12.88671875" style="30" customWidth="1"/>
    <col min="2564" max="2564" width="11.33203125" style="30" customWidth="1"/>
    <col min="2565" max="2565" width="12.88671875" style="30" customWidth="1"/>
    <col min="2566" max="2567" width="11.33203125" style="30" customWidth="1"/>
    <col min="2568" max="2568" width="12.33203125" style="30" customWidth="1"/>
    <col min="2569" max="2569" width="18" style="30" customWidth="1"/>
    <col min="2570" max="2571" width="11.33203125" style="30" customWidth="1"/>
    <col min="2572" max="2572" width="13.6640625" style="30" customWidth="1"/>
    <col min="2573" max="2573" width="11.33203125" style="30" customWidth="1"/>
    <col min="2574" max="2574" width="14.33203125" style="30" customWidth="1"/>
    <col min="2575" max="2576" width="11.33203125" style="30" customWidth="1"/>
    <col min="2577" max="2577" width="13.88671875" style="30" customWidth="1"/>
    <col min="2578" max="2579" width="11.33203125" style="30" customWidth="1"/>
    <col min="2580" max="2580" width="13.88671875" style="30" customWidth="1"/>
    <col min="2581" max="2581" width="11.33203125" style="30" customWidth="1"/>
    <col min="2582" max="2582" width="12.44140625" style="30" customWidth="1"/>
    <col min="2583" max="2583" width="11.33203125" style="30" customWidth="1"/>
    <col min="2584" max="2584" width="14.44140625" style="30" customWidth="1"/>
    <col min="2585" max="2585" width="15.6640625" style="30" customWidth="1"/>
    <col min="2586" max="2586" width="11.33203125" style="30" customWidth="1"/>
    <col min="2587" max="2587" width="14.6640625" style="30" customWidth="1"/>
    <col min="2588" max="2588" width="2.33203125" style="30" customWidth="1"/>
    <col min="2589" max="2589" width="9.44140625" style="30" customWidth="1"/>
    <col min="2590" max="2590" width="11.109375" style="30" customWidth="1"/>
    <col min="2591" max="2812" width="20.6640625" style="30"/>
    <col min="2813" max="2813" width="4.6640625" style="30" customWidth="1"/>
    <col min="2814" max="2814" width="59.6640625" style="30" customWidth="1"/>
    <col min="2815" max="2815" width="14.33203125" style="30" customWidth="1"/>
    <col min="2816" max="2816" width="13" style="30" customWidth="1"/>
    <col min="2817" max="2817" width="11.33203125" style="30" customWidth="1"/>
    <col min="2818" max="2818" width="15.109375" style="30" customWidth="1"/>
    <col min="2819" max="2819" width="12.88671875" style="30" customWidth="1"/>
    <col min="2820" max="2820" width="11.33203125" style="30" customWidth="1"/>
    <col min="2821" max="2821" width="12.88671875" style="30" customWidth="1"/>
    <col min="2822" max="2823" width="11.33203125" style="30" customWidth="1"/>
    <col min="2824" max="2824" width="12.33203125" style="30" customWidth="1"/>
    <col min="2825" max="2825" width="18" style="30" customWidth="1"/>
    <col min="2826" max="2827" width="11.33203125" style="30" customWidth="1"/>
    <col min="2828" max="2828" width="13.6640625" style="30" customWidth="1"/>
    <col min="2829" max="2829" width="11.33203125" style="30" customWidth="1"/>
    <col min="2830" max="2830" width="14.33203125" style="30" customWidth="1"/>
    <col min="2831" max="2832" width="11.33203125" style="30" customWidth="1"/>
    <col min="2833" max="2833" width="13.88671875" style="30" customWidth="1"/>
    <col min="2834" max="2835" width="11.33203125" style="30" customWidth="1"/>
    <col min="2836" max="2836" width="13.88671875" style="30" customWidth="1"/>
    <col min="2837" max="2837" width="11.33203125" style="30" customWidth="1"/>
    <col min="2838" max="2838" width="12.44140625" style="30" customWidth="1"/>
    <col min="2839" max="2839" width="11.33203125" style="30" customWidth="1"/>
    <col min="2840" max="2840" width="14.44140625" style="30" customWidth="1"/>
    <col min="2841" max="2841" width="15.6640625" style="30" customWidth="1"/>
    <col min="2842" max="2842" width="11.33203125" style="30" customWidth="1"/>
    <col min="2843" max="2843" width="14.6640625" style="30" customWidth="1"/>
    <col min="2844" max="2844" width="2.33203125" style="30" customWidth="1"/>
    <col min="2845" max="2845" width="9.44140625" style="30" customWidth="1"/>
    <col min="2846" max="2846" width="11.109375" style="30" customWidth="1"/>
    <col min="2847" max="3068" width="20.6640625" style="30"/>
    <col min="3069" max="3069" width="4.6640625" style="30" customWidth="1"/>
    <col min="3070" max="3070" width="59.6640625" style="30" customWidth="1"/>
    <col min="3071" max="3071" width="14.33203125" style="30" customWidth="1"/>
    <col min="3072" max="3072" width="13" style="30" customWidth="1"/>
    <col min="3073" max="3073" width="11.33203125" style="30" customWidth="1"/>
    <col min="3074" max="3074" width="15.109375" style="30" customWidth="1"/>
    <col min="3075" max="3075" width="12.88671875" style="30" customWidth="1"/>
    <col min="3076" max="3076" width="11.33203125" style="30" customWidth="1"/>
    <col min="3077" max="3077" width="12.88671875" style="30" customWidth="1"/>
    <col min="3078" max="3079" width="11.33203125" style="30" customWidth="1"/>
    <col min="3080" max="3080" width="12.33203125" style="30" customWidth="1"/>
    <col min="3081" max="3081" width="18" style="30" customWidth="1"/>
    <col min="3082" max="3083" width="11.33203125" style="30" customWidth="1"/>
    <col min="3084" max="3084" width="13.6640625" style="30" customWidth="1"/>
    <col min="3085" max="3085" width="11.33203125" style="30" customWidth="1"/>
    <col min="3086" max="3086" width="14.33203125" style="30" customWidth="1"/>
    <col min="3087" max="3088" width="11.33203125" style="30" customWidth="1"/>
    <col min="3089" max="3089" width="13.88671875" style="30" customWidth="1"/>
    <col min="3090" max="3091" width="11.33203125" style="30" customWidth="1"/>
    <col min="3092" max="3092" width="13.88671875" style="30" customWidth="1"/>
    <col min="3093" max="3093" width="11.33203125" style="30" customWidth="1"/>
    <col min="3094" max="3094" width="12.44140625" style="30" customWidth="1"/>
    <col min="3095" max="3095" width="11.33203125" style="30" customWidth="1"/>
    <col min="3096" max="3096" width="14.44140625" style="30" customWidth="1"/>
    <col min="3097" max="3097" width="15.6640625" style="30" customWidth="1"/>
    <col min="3098" max="3098" width="11.33203125" style="30" customWidth="1"/>
    <col min="3099" max="3099" width="14.6640625" style="30" customWidth="1"/>
    <col min="3100" max="3100" width="2.33203125" style="30" customWidth="1"/>
    <col min="3101" max="3101" width="9.44140625" style="30" customWidth="1"/>
    <col min="3102" max="3102" width="11.109375" style="30" customWidth="1"/>
    <col min="3103" max="3324" width="20.6640625" style="30"/>
    <col min="3325" max="3325" width="4.6640625" style="30" customWidth="1"/>
    <col min="3326" max="3326" width="59.6640625" style="30" customWidth="1"/>
    <col min="3327" max="3327" width="14.33203125" style="30" customWidth="1"/>
    <col min="3328" max="3328" width="13" style="30" customWidth="1"/>
    <col min="3329" max="3329" width="11.33203125" style="30" customWidth="1"/>
    <col min="3330" max="3330" width="15.109375" style="30" customWidth="1"/>
    <col min="3331" max="3331" width="12.88671875" style="30" customWidth="1"/>
    <col min="3332" max="3332" width="11.33203125" style="30" customWidth="1"/>
    <col min="3333" max="3333" width="12.88671875" style="30" customWidth="1"/>
    <col min="3334" max="3335" width="11.33203125" style="30" customWidth="1"/>
    <col min="3336" max="3336" width="12.33203125" style="30" customWidth="1"/>
    <col min="3337" max="3337" width="18" style="30" customWidth="1"/>
    <col min="3338" max="3339" width="11.33203125" style="30" customWidth="1"/>
    <col min="3340" max="3340" width="13.6640625" style="30" customWidth="1"/>
    <col min="3341" max="3341" width="11.33203125" style="30" customWidth="1"/>
    <col min="3342" max="3342" width="14.33203125" style="30" customWidth="1"/>
    <col min="3343" max="3344" width="11.33203125" style="30" customWidth="1"/>
    <col min="3345" max="3345" width="13.88671875" style="30" customWidth="1"/>
    <col min="3346" max="3347" width="11.33203125" style="30" customWidth="1"/>
    <col min="3348" max="3348" width="13.88671875" style="30" customWidth="1"/>
    <col min="3349" max="3349" width="11.33203125" style="30" customWidth="1"/>
    <col min="3350" max="3350" width="12.44140625" style="30" customWidth="1"/>
    <col min="3351" max="3351" width="11.33203125" style="30" customWidth="1"/>
    <col min="3352" max="3352" width="14.44140625" style="30" customWidth="1"/>
    <col min="3353" max="3353" width="15.6640625" style="30" customWidth="1"/>
    <col min="3354" max="3354" width="11.33203125" style="30" customWidth="1"/>
    <col min="3355" max="3355" width="14.6640625" style="30" customWidth="1"/>
    <col min="3356" max="3356" width="2.33203125" style="30" customWidth="1"/>
    <col min="3357" max="3357" width="9.44140625" style="30" customWidth="1"/>
    <col min="3358" max="3358" width="11.109375" style="30" customWidth="1"/>
    <col min="3359" max="3580" width="20.6640625" style="30"/>
    <col min="3581" max="3581" width="4.6640625" style="30" customWidth="1"/>
    <col min="3582" max="3582" width="59.6640625" style="30" customWidth="1"/>
    <col min="3583" max="3583" width="14.33203125" style="30" customWidth="1"/>
    <col min="3584" max="3584" width="13" style="30" customWidth="1"/>
    <col min="3585" max="3585" width="11.33203125" style="30" customWidth="1"/>
    <col min="3586" max="3586" width="15.109375" style="30" customWidth="1"/>
    <col min="3587" max="3587" width="12.88671875" style="30" customWidth="1"/>
    <col min="3588" max="3588" width="11.33203125" style="30" customWidth="1"/>
    <col min="3589" max="3589" width="12.88671875" style="30" customWidth="1"/>
    <col min="3590" max="3591" width="11.33203125" style="30" customWidth="1"/>
    <col min="3592" max="3592" width="12.33203125" style="30" customWidth="1"/>
    <col min="3593" max="3593" width="18" style="30" customWidth="1"/>
    <col min="3594" max="3595" width="11.33203125" style="30" customWidth="1"/>
    <col min="3596" max="3596" width="13.6640625" style="30" customWidth="1"/>
    <col min="3597" max="3597" width="11.33203125" style="30" customWidth="1"/>
    <col min="3598" max="3598" width="14.33203125" style="30" customWidth="1"/>
    <col min="3599" max="3600" width="11.33203125" style="30" customWidth="1"/>
    <col min="3601" max="3601" width="13.88671875" style="30" customWidth="1"/>
    <col min="3602" max="3603" width="11.33203125" style="30" customWidth="1"/>
    <col min="3604" max="3604" width="13.88671875" style="30" customWidth="1"/>
    <col min="3605" max="3605" width="11.33203125" style="30" customWidth="1"/>
    <col min="3606" max="3606" width="12.44140625" style="30" customWidth="1"/>
    <col min="3607" max="3607" width="11.33203125" style="30" customWidth="1"/>
    <col min="3608" max="3608" width="14.44140625" style="30" customWidth="1"/>
    <col min="3609" max="3609" width="15.6640625" style="30" customWidth="1"/>
    <col min="3610" max="3610" width="11.33203125" style="30" customWidth="1"/>
    <col min="3611" max="3611" width="14.6640625" style="30" customWidth="1"/>
    <col min="3612" max="3612" width="2.33203125" style="30" customWidth="1"/>
    <col min="3613" max="3613" width="9.44140625" style="30" customWidth="1"/>
    <col min="3614" max="3614" width="11.109375" style="30" customWidth="1"/>
    <col min="3615" max="3836" width="20.6640625" style="30"/>
    <col min="3837" max="3837" width="4.6640625" style="30" customWidth="1"/>
    <col min="3838" max="3838" width="59.6640625" style="30" customWidth="1"/>
    <col min="3839" max="3839" width="14.33203125" style="30" customWidth="1"/>
    <col min="3840" max="3840" width="13" style="30" customWidth="1"/>
    <col min="3841" max="3841" width="11.33203125" style="30" customWidth="1"/>
    <col min="3842" max="3842" width="15.109375" style="30" customWidth="1"/>
    <col min="3843" max="3843" width="12.88671875" style="30" customWidth="1"/>
    <col min="3844" max="3844" width="11.33203125" style="30" customWidth="1"/>
    <col min="3845" max="3845" width="12.88671875" style="30" customWidth="1"/>
    <col min="3846" max="3847" width="11.33203125" style="30" customWidth="1"/>
    <col min="3848" max="3848" width="12.33203125" style="30" customWidth="1"/>
    <col min="3849" max="3849" width="18" style="30" customWidth="1"/>
    <col min="3850" max="3851" width="11.33203125" style="30" customWidth="1"/>
    <col min="3852" max="3852" width="13.6640625" style="30" customWidth="1"/>
    <col min="3853" max="3853" width="11.33203125" style="30" customWidth="1"/>
    <col min="3854" max="3854" width="14.33203125" style="30" customWidth="1"/>
    <col min="3855" max="3856" width="11.33203125" style="30" customWidth="1"/>
    <col min="3857" max="3857" width="13.88671875" style="30" customWidth="1"/>
    <col min="3858" max="3859" width="11.33203125" style="30" customWidth="1"/>
    <col min="3860" max="3860" width="13.88671875" style="30" customWidth="1"/>
    <col min="3861" max="3861" width="11.33203125" style="30" customWidth="1"/>
    <col min="3862" max="3862" width="12.44140625" style="30" customWidth="1"/>
    <col min="3863" max="3863" width="11.33203125" style="30" customWidth="1"/>
    <col min="3864" max="3864" width="14.44140625" style="30" customWidth="1"/>
    <col min="3865" max="3865" width="15.6640625" style="30" customWidth="1"/>
    <col min="3866" max="3866" width="11.33203125" style="30" customWidth="1"/>
    <col min="3867" max="3867" width="14.6640625" style="30" customWidth="1"/>
    <col min="3868" max="3868" width="2.33203125" style="30" customWidth="1"/>
    <col min="3869" max="3869" width="9.44140625" style="30" customWidth="1"/>
    <col min="3870" max="3870" width="11.109375" style="30" customWidth="1"/>
    <col min="3871" max="4092" width="20.6640625" style="30"/>
    <col min="4093" max="4093" width="4.6640625" style="30" customWidth="1"/>
    <col min="4094" max="4094" width="59.6640625" style="30" customWidth="1"/>
    <col min="4095" max="4095" width="14.33203125" style="30" customWidth="1"/>
    <col min="4096" max="4096" width="13" style="30" customWidth="1"/>
    <col min="4097" max="4097" width="11.33203125" style="30" customWidth="1"/>
    <col min="4098" max="4098" width="15.109375" style="30" customWidth="1"/>
    <col min="4099" max="4099" width="12.88671875" style="30" customWidth="1"/>
    <col min="4100" max="4100" width="11.33203125" style="30" customWidth="1"/>
    <col min="4101" max="4101" width="12.88671875" style="30" customWidth="1"/>
    <col min="4102" max="4103" width="11.33203125" style="30" customWidth="1"/>
    <col min="4104" max="4104" width="12.33203125" style="30" customWidth="1"/>
    <col min="4105" max="4105" width="18" style="30" customWidth="1"/>
    <col min="4106" max="4107" width="11.33203125" style="30" customWidth="1"/>
    <col min="4108" max="4108" width="13.6640625" style="30" customWidth="1"/>
    <col min="4109" max="4109" width="11.33203125" style="30" customWidth="1"/>
    <col min="4110" max="4110" width="14.33203125" style="30" customWidth="1"/>
    <col min="4111" max="4112" width="11.33203125" style="30" customWidth="1"/>
    <col min="4113" max="4113" width="13.88671875" style="30" customWidth="1"/>
    <col min="4114" max="4115" width="11.33203125" style="30" customWidth="1"/>
    <col min="4116" max="4116" width="13.88671875" style="30" customWidth="1"/>
    <col min="4117" max="4117" width="11.33203125" style="30" customWidth="1"/>
    <col min="4118" max="4118" width="12.44140625" style="30" customWidth="1"/>
    <col min="4119" max="4119" width="11.33203125" style="30" customWidth="1"/>
    <col min="4120" max="4120" width="14.44140625" style="30" customWidth="1"/>
    <col min="4121" max="4121" width="15.6640625" style="30" customWidth="1"/>
    <col min="4122" max="4122" width="11.33203125" style="30" customWidth="1"/>
    <col min="4123" max="4123" width="14.6640625" style="30" customWidth="1"/>
    <col min="4124" max="4124" width="2.33203125" style="30" customWidth="1"/>
    <col min="4125" max="4125" width="9.44140625" style="30" customWidth="1"/>
    <col min="4126" max="4126" width="11.109375" style="30" customWidth="1"/>
    <col min="4127" max="4348" width="20.6640625" style="30"/>
    <col min="4349" max="4349" width="4.6640625" style="30" customWidth="1"/>
    <col min="4350" max="4350" width="59.6640625" style="30" customWidth="1"/>
    <col min="4351" max="4351" width="14.33203125" style="30" customWidth="1"/>
    <col min="4352" max="4352" width="13" style="30" customWidth="1"/>
    <col min="4353" max="4353" width="11.33203125" style="30" customWidth="1"/>
    <col min="4354" max="4354" width="15.109375" style="30" customWidth="1"/>
    <col min="4355" max="4355" width="12.88671875" style="30" customWidth="1"/>
    <col min="4356" max="4356" width="11.33203125" style="30" customWidth="1"/>
    <col min="4357" max="4357" width="12.88671875" style="30" customWidth="1"/>
    <col min="4358" max="4359" width="11.33203125" style="30" customWidth="1"/>
    <col min="4360" max="4360" width="12.33203125" style="30" customWidth="1"/>
    <col min="4361" max="4361" width="18" style="30" customWidth="1"/>
    <col min="4362" max="4363" width="11.33203125" style="30" customWidth="1"/>
    <col min="4364" max="4364" width="13.6640625" style="30" customWidth="1"/>
    <col min="4365" max="4365" width="11.33203125" style="30" customWidth="1"/>
    <col min="4366" max="4366" width="14.33203125" style="30" customWidth="1"/>
    <col min="4367" max="4368" width="11.33203125" style="30" customWidth="1"/>
    <col min="4369" max="4369" width="13.88671875" style="30" customWidth="1"/>
    <col min="4370" max="4371" width="11.33203125" style="30" customWidth="1"/>
    <col min="4372" max="4372" width="13.88671875" style="30" customWidth="1"/>
    <col min="4373" max="4373" width="11.33203125" style="30" customWidth="1"/>
    <col min="4374" max="4374" width="12.44140625" style="30" customWidth="1"/>
    <col min="4375" max="4375" width="11.33203125" style="30" customWidth="1"/>
    <col min="4376" max="4376" width="14.44140625" style="30" customWidth="1"/>
    <col min="4377" max="4377" width="15.6640625" style="30" customWidth="1"/>
    <col min="4378" max="4378" width="11.33203125" style="30" customWidth="1"/>
    <col min="4379" max="4379" width="14.6640625" style="30" customWidth="1"/>
    <col min="4380" max="4380" width="2.33203125" style="30" customWidth="1"/>
    <col min="4381" max="4381" width="9.44140625" style="30" customWidth="1"/>
    <col min="4382" max="4382" width="11.109375" style="30" customWidth="1"/>
    <col min="4383" max="4604" width="20.6640625" style="30"/>
    <col min="4605" max="4605" width="4.6640625" style="30" customWidth="1"/>
    <col min="4606" max="4606" width="59.6640625" style="30" customWidth="1"/>
    <col min="4607" max="4607" width="14.33203125" style="30" customWidth="1"/>
    <col min="4608" max="4608" width="13" style="30" customWidth="1"/>
    <col min="4609" max="4609" width="11.33203125" style="30" customWidth="1"/>
    <col min="4610" max="4610" width="15.109375" style="30" customWidth="1"/>
    <col min="4611" max="4611" width="12.88671875" style="30" customWidth="1"/>
    <col min="4612" max="4612" width="11.33203125" style="30" customWidth="1"/>
    <col min="4613" max="4613" width="12.88671875" style="30" customWidth="1"/>
    <col min="4614" max="4615" width="11.33203125" style="30" customWidth="1"/>
    <col min="4616" max="4616" width="12.33203125" style="30" customWidth="1"/>
    <col min="4617" max="4617" width="18" style="30" customWidth="1"/>
    <col min="4618" max="4619" width="11.33203125" style="30" customWidth="1"/>
    <col min="4620" max="4620" width="13.6640625" style="30" customWidth="1"/>
    <col min="4621" max="4621" width="11.33203125" style="30" customWidth="1"/>
    <col min="4622" max="4622" width="14.33203125" style="30" customWidth="1"/>
    <col min="4623" max="4624" width="11.33203125" style="30" customWidth="1"/>
    <col min="4625" max="4625" width="13.88671875" style="30" customWidth="1"/>
    <col min="4626" max="4627" width="11.33203125" style="30" customWidth="1"/>
    <col min="4628" max="4628" width="13.88671875" style="30" customWidth="1"/>
    <col min="4629" max="4629" width="11.33203125" style="30" customWidth="1"/>
    <col min="4630" max="4630" width="12.44140625" style="30" customWidth="1"/>
    <col min="4631" max="4631" width="11.33203125" style="30" customWidth="1"/>
    <col min="4632" max="4632" width="14.44140625" style="30" customWidth="1"/>
    <col min="4633" max="4633" width="15.6640625" style="30" customWidth="1"/>
    <col min="4634" max="4634" width="11.33203125" style="30" customWidth="1"/>
    <col min="4635" max="4635" width="14.6640625" style="30" customWidth="1"/>
    <col min="4636" max="4636" width="2.33203125" style="30" customWidth="1"/>
    <col min="4637" max="4637" width="9.44140625" style="30" customWidth="1"/>
    <col min="4638" max="4638" width="11.109375" style="30" customWidth="1"/>
    <col min="4639" max="4860" width="20.6640625" style="30"/>
    <col min="4861" max="4861" width="4.6640625" style="30" customWidth="1"/>
    <col min="4862" max="4862" width="59.6640625" style="30" customWidth="1"/>
    <col min="4863" max="4863" width="14.33203125" style="30" customWidth="1"/>
    <col min="4864" max="4864" width="13" style="30" customWidth="1"/>
    <col min="4865" max="4865" width="11.33203125" style="30" customWidth="1"/>
    <col min="4866" max="4866" width="15.109375" style="30" customWidth="1"/>
    <col min="4867" max="4867" width="12.88671875" style="30" customWidth="1"/>
    <col min="4868" max="4868" width="11.33203125" style="30" customWidth="1"/>
    <col min="4869" max="4869" width="12.88671875" style="30" customWidth="1"/>
    <col min="4870" max="4871" width="11.33203125" style="30" customWidth="1"/>
    <col min="4872" max="4872" width="12.33203125" style="30" customWidth="1"/>
    <col min="4873" max="4873" width="18" style="30" customWidth="1"/>
    <col min="4874" max="4875" width="11.33203125" style="30" customWidth="1"/>
    <col min="4876" max="4876" width="13.6640625" style="30" customWidth="1"/>
    <col min="4877" max="4877" width="11.33203125" style="30" customWidth="1"/>
    <col min="4878" max="4878" width="14.33203125" style="30" customWidth="1"/>
    <col min="4879" max="4880" width="11.33203125" style="30" customWidth="1"/>
    <col min="4881" max="4881" width="13.88671875" style="30" customWidth="1"/>
    <col min="4882" max="4883" width="11.33203125" style="30" customWidth="1"/>
    <col min="4884" max="4884" width="13.88671875" style="30" customWidth="1"/>
    <col min="4885" max="4885" width="11.33203125" style="30" customWidth="1"/>
    <col min="4886" max="4886" width="12.44140625" style="30" customWidth="1"/>
    <col min="4887" max="4887" width="11.33203125" style="30" customWidth="1"/>
    <col min="4888" max="4888" width="14.44140625" style="30" customWidth="1"/>
    <col min="4889" max="4889" width="15.6640625" style="30" customWidth="1"/>
    <col min="4890" max="4890" width="11.33203125" style="30" customWidth="1"/>
    <col min="4891" max="4891" width="14.6640625" style="30" customWidth="1"/>
    <col min="4892" max="4892" width="2.33203125" style="30" customWidth="1"/>
    <col min="4893" max="4893" width="9.44140625" style="30" customWidth="1"/>
    <col min="4894" max="4894" width="11.109375" style="30" customWidth="1"/>
    <col min="4895" max="5116" width="20.6640625" style="30"/>
    <col min="5117" max="5117" width="4.6640625" style="30" customWidth="1"/>
    <col min="5118" max="5118" width="59.6640625" style="30" customWidth="1"/>
    <col min="5119" max="5119" width="14.33203125" style="30" customWidth="1"/>
    <col min="5120" max="5120" width="13" style="30" customWidth="1"/>
    <col min="5121" max="5121" width="11.33203125" style="30" customWidth="1"/>
    <col min="5122" max="5122" width="15.109375" style="30" customWidth="1"/>
    <col min="5123" max="5123" width="12.88671875" style="30" customWidth="1"/>
    <col min="5124" max="5124" width="11.33203125" style="30" customWidth="1"/>
    <col min="5125" max="5125" width="12.88671875" style="30" customWidth="1"/>
    <col min="5126" max="5127" width="11.33203125" style="30" customWidth="1"/>
    <col min="5128" max="5128" width="12.33203125" style="30" customWidth="1"/>
    <col min="5129" max="5129" width="18" style="30" customWidth="1"/>
    <col min="5130" max="5131" width="11.33203125" style="30" customWidth="1"/>
    <col min="5132" max="5132" width="13.6640625" style="30" customWidth="1"/>
    <col min="5133" max="5133" width="11.33203125" style="30" customWidth="1"/>
    <col min="5134" max="5134" width="14.33203125" style="30" customWidth="1"/>
    <col min="5135" max="5136" width="11.33203125" style="30" customWidth="1"/>
    <col min="5137" max="5137" width="13.88671875" style="30" customWidth="1"/>
    <col min="5138" max="5139" width="11.33203125" style="30" customWidth="1"/>
    <col min="5140" max="5140" width="13.88671875" style="30" customWidth="1"/>
    <col min="5141" max="5141" width="11.33203125" style="30" customWidth="1"/>
    <col min="5142" max="5142" width="12.44140625" style="30" customWidth="1"/>
    <col min="5143" max="5143" width="11.33203125" style="30" customWidth="1"/>
    <col min="5144" max="5144" width="14.44140625" style="30" customWidth="1"/>
    <col min="5145" max="5145" width="15.6640625" style="30" customWidth="1"/>
    <col min="5146" max="5146" width="11.33203125" style="30" customWidth="1"/>
    <col min="5147" max="5147" width="14.6640625" style="30" customWidth="1"/>
    <col min="5148" max="5148" width="2.33203125" style="30" customWidth="1"/>
    <col min="5149" max="5149" width="9.44140625" style="30" customWidth="1"/>
    <col min="5150" max="5150" width="11.109375" style="30" customWidth="1"/>
    <col min="5151" max="5372" width="20.6640625" style="30"/>
    <col min="5373" max="5373" width="4.6640625" style="30" customWidth="1"/>
    <col min="5374" max="5374" width="59.6640625" style="30" customWidth="1"/>
    <col min="5375" max="5375" width="14.33203125" style="30" customWidth="1"/>
    <col min="5376" max="5376" width="13" style="30" customWidth="1"/>
    <col min="5377" max="5377" width="11.33203125" style="30" customWidth="1"/>
    <col min="5378" max="5378" width="15.109375" style="30" customWidth="1"/>
    <col min="5379" max="5379" width="12.88671875" style="30" customWidth="1"/>
    <col min="5380" max="5380" width="11.33203125" style="30" customWidth="1"/>
    <col min="5381" max="5381" width="12.88671875" style="30" customWidth="1"/>
    <col min="5382" max="5383" width="11.33203125" style="30" customWidth="1"/>
    <col min="5384" max="5384" width="12.33203125" style="30" customWidth="1"/>
    <col min="5385" max="5385" width="18" style="30" customWidth="1"/>
    <col min="5386" max="5387" width="11.33203125" style="30" customWidth="1"/>
    <col min="5388" max="5388" width="13.6640625" style="30" customWidth="1"/>
    <col min="5389" max="5389" width="11.33203125" style="30" customWidth="1"/>
    <col min="5390" max="5390" width="14.33203125" style="30" customWidth="1"/>
    <col min="5391" max="5392" width="11.33203125" style="30" customWidth="1"/>
    <col min="5393" max="5393" width="13.88671875" style="30" customWidth="1"/>
    <col min="5394" max="5395" width="11.33203125" style="30" customWidth="1"/>
    <col min="5396" max="5396" width="13.88671875" style="30" customWidth="1"/>
    <col min="5397" max="5397" width="11.33203125" style="30" customWidth="1"/>
    <col min="5398" max="5398" width="12.44140625" style="30" customWidth="1"/>
    <col min="5399" max="5399" width="11.33203125" style="30" customWidth="1"/>
    <col min="5400" max="5400" width="14.44140625" style="30" customWidth="1"/>
    <col min="5401" max="5401" width="15.6640625" style="30" customWidth="1"/>
    <col min="5402" max="5402" width="11.33203125" style="30" customWidth="1"/>
    <col min="5403" max="5403" width="14.6640625" style="30" customWidth="1"/>
    <col min="5404" max="5404" width="2.33203125" style="30" customWidth="1"/>
    <col min="5405" max="5405" width="9.44140625" style="30" customWidth="1"/>
    <col min="5406" max="5406" width="11.109375" style="30" customWidth="1"/>
    <col min="5407" max="5628" width="20.6640625" style="30"/>
    <col min="5629" max="5629" width="4.6640625" style="30" customWidth="1"/>
    <col min="5630" max="5630" width="59.6640625" style="30" customWidth="1"/>
    <col min="5631" max="5631" width="14.33203125" style="30" customWidth="1"/>
    <col min="5632" max="5632" width="13" style="30" customWidth="1"/>
    <col min="5633" max="5633" width="11.33203125" style="30" customWidth="1"/>
    <col min="5634" max="5634" width="15.109375" style="30" customWidth="1"/>
    <col min="5635" max="5635" width="12.88671875" style="30" customWidth="1"/>
    <col min="5636" max="5636" width="11.33203125" style="30" customWidth="1"/>
    <col min="5637" max="5637" width="12.88671875" style="30" customWidth="1"/>
    <col min="5638" max="5639" width="11.33203125" style="30" customWidth="1"/>
    <col min="5640" max="5640" width="12.33203125" style="30" customWidth="1"/>
    <col min="5641" max="5641" width="18" style="30" customWidth="1"/>
    <col min="5642" max="5643" width="11.33203125" style="30" customWidth="1"/>
    <col min="5644" max="5644" width="13.6640625" style="30" customWidth="1"/>
    <col min="5645" max="5645" width="11.33203125" style="30" customWidth="1"/>
    <col min="5646" max="5646" width="14.33203125" style="30" customWidth="1"/>
    <col min="5647" max="5648" width="11.33203125" style="30" customWidth="1"/>
    <col min="5649" max="5649" width="13.88671875" style="30" customWidth="1"/>
    <col min="5650" max="5651" width="11.33203125" style="30" customWidth="1"/>
    <col min="5652" max="5652" width="13.88671875" style="30" customWidth="1"/>
    <col min="5653" max="5653" width="11.33203125" style="30" customWidth="1"/>
    <col min="5654" max="5654" width="12.44140625" style="30" customWidth="1"/>
    <col min="5655" max="5655" width="11.33203125" style="30" customWidth="1"/>
    <col min="5656" max="5656" width="14.44140625" style="30" customWidth="1"/>
    <col min="5657" max="5657" width="15.6640625" style="30" customWidth="1"/>
    <col min="5658" max="5658" width="11.33203125" style="30" customWidth="1"/>
    <col min="5659" max="5659" width="14.6640625" style="30" customWidth="1"/>
    <col min="5660" max="5660" width="2.33203125" style="30" customWidth="1"/>
    <col min="5661" max="5661" width="9.44140625" style="30" customWidth="1"/>
    <col min="5662" max="5662" width="11.109375" style="30" customWidth="1"/>
    <col min="5663" max="5884" width="20.6640625" style="30"/>
    <col min="5885" max="5885" width="4.6640625" style="30" customWidth="1"/>
    <col min="5886" max="5886" width="59.6640625" style="30" customWidth="1"/>
    <col min="5887" max="5887" width="14.33203125" style="30" customWidth="1"/>
    <col min="5888" max="5888" width="13" style="30" customWidth="1"/>
    <col min="5889" max="5889" width="11.33203125" style="30" customWidth="1"/>
    <col min="5890" max="5890" width="15.109375" style="30" customWidth="1"/>
    <col min="5891" max="5891" width="12.88671875" style="30" customWidth="1"/>
    <col min="5892" max="5892" width="11.33203125" style="30" customWidth="1"/>
    <col min="5893" max="5893" width="12.88671875" style="30" customWidth="1"/>
    <col min="5894" max="5895" width="11.33203125" style="30" customWidth="1"/>
    <col min="5896" max="5896" width="12.33203125" style="30" customWidth="1"/>
    <col min="5897" max="5897" width="18" style="30" customWidth="1"/>
    <col min="5898" max="5899" width="11.33203125" style="30" customWidth="1"/>
    <col min="5900" max="5900" width="13.6640625" style="30" customWidth="1"/>
    <col min="5901" max="5901" width="11.33203125" style="30" customWidth="1"/>
    <col min="5902" max="5902" width="14.33203125" style="30" customWidth="1"/>
    <col min="5903" max="5904" width="11.33203125" style="30" customWidth="1"/>
    <col min="5905" max="5905" width="13.88671875" style="30" customWidth="1"/>
    <col min="5906" max="5907" width="11.33203125" style="30" customWidth="1"/>
    <col min="5908" max="5908" width="13.88671875" style="30" customWidth="1"/>
    <col min="5909" max="5909" width="11.33203125" style="30" customWidth="1"/>
    <col min="5910" max="5910" width="12.44140625" style="30" customWidth="1"/>
    <col min="5911" max="5911" width="11.33203125" style="30" customWidth="1"/>
    <col min="5912" max="5912" width="14.44140625" style="30" customWidth="1"/>
    <col min="5913" max="5913" width="15.6640625" style="30" customWidth="1"/>
    <col min="5914" max="5914" width="11.33203125" style="30" customWidth="1"/>
    <col min="5915" max="5915" width="14.6640625" style="30" customWidth="1"/>
    <col min="5916" max="5916" width="2.33203125" style="30" customWidth="1"/>
    <col min="5917" max="5917" width="9.44140625" style="30" customWidth="1"/>
    <col min="5918" max="5918" width="11.109375" style="30" customWidth="1"/>
    <col min="5919" max="6140" width="20.6640625" style="30"/>
    <col min="6141" max="6141" width="4.6640625" style="30" customWidth="1"/>
    <col min="6142" max="6142" width="59.6640625" style="30" customWidth="1"/>
    <col min="6143" max="6143" width="14.33203125" style="30" customWidth="1"/>
    <col min="6144" max="6144" width="13" style="30" customWidth="1"/>
    <col min="6145" max="6145" width="11.33203125" style="30" customWidth="1"/>
    <col min="6146" max="6146" width="15.109375" style="30" customWidth="1"/>
    <col min="6147" max="6147" width="12.88671875" style="30" customWidth="1"/>
    <col min="6148" max="6148" width="11.33203125" style="30" customWidth="1"/>
    <col min="6149" max="6149" width="12.88671875" style="30" customWidth="1"/>
    <col min="6150" max="6151" width="11.33203125" style="30" customWidth="1"/>
    <col min="6152" max="6152" width="12.33203125" style="30" customWidth="1"/>
    <col min="6153" max="6153" width="18" style="30" customWidth="1"/>
    <col min="6154" max="6155" width="11.33203125" style="30" customWidth="1"/>
    <col min="6156" max="6156" width="13.6640625" style="30" customWidth="1"/>
    <col min="6157" max="6157" width="11.33203125" style="30" customWidth="1"/>
    <col min="6158" max="6158" width="14.33203125" style="30" customWidth="1"/>
    <col min="6159" max="6160" width="11.33203125" style="30" customWidth="1"/>
    <col min="6161" max="6161" width="13.88671875" style="30" customWidth="1"/>
    <col min="6162" max="6163" width="11.33203125" style="30" customWidth="1"/>
    <col min="6164" max="6164" width="13.88671875" style="30" customWidth="1"/>
    <col min="6165" max="6165" width="11.33203125" style="30" customWidth="1"/>
    <col min="6166" max="6166" width="12.44140625" style="30" customWidth="1"/>
    <col min="6167" max="6167" width="11.33203125" style="30" customWidth="1"/>
    <col min="6168" max="6168" width="14.44140625" style="30" customWidth="1"/>
    <col min="6169" max="6169" width="15.6640625" style="30" customWidth="1"/>
    <col min="6170" max="6170" width="11.33203125" style="30" customWidth="1"/>
    <col min="6171" max="6171" width="14.6640625" style="30" customWidth="1"/>
    <col min="6172" max="6172" width="2.33203125" style="30" customWidth="1"/>
    <col min="6173" max="6173" width="9.44140625" style="30" customWidth="1"/>
    <col min="6174" max="6174" width="11.109375" style="30" customWidth="1"/>
    <col min="6175" max="6396" width="20.6640625" style="30"/>
    <col min="6397" max="6397" width="4.6640625" style="30" customWidth="1"/>
    <col min="6398" max="6398" width="59.6640625" style="30" customWidth="1"/>
    <col min="6399" max="6399" width="14.33203125" style="30" customWidth="1"/>
    <col min="6400" max="6400" width="13" style="30" customWidth="1"/>
    <col min="6401" max="6401" width="11.33203125" style="30" customWidth="1"/>
    <col min="6402" max="6402" width="15.109375" style="30" customWidth="1"/>
    <col min="6403" max="6403" width="12.88671875" style="30" customWidth="1"/>
    <col min="6404" max="6404" width="11.33203125" style="30" customWidth="1"/>
    <col min="6405" max="6405" width="12.88671875" style="30" customWidth="1"/>
    <col min="6406" max="6407" width="11.33203125" style="30" customWidth="1"/>
    <col min="6408" max="6408" width="12.33203125" style="30" customWidth="1"/>
    <col min="6409" max="6409" width="18" style="30" customWidth="1"/>
    <col min="6410" max="6411" width="11.33203125" style="30" customWidth="1"/>
    <col min="6412" max="6412" width="13.6640625" style="30" customWidth="1"/>
    <col min="6413" max="6413" width="11.33203125" style="30" customWidth="1"/>
    <col min="6414" max="6414" width="14.33203125" style="30" customWidth="1"/>
    <col min="6415" max="6416" width="11.33203125" style="30" customWidth="1"/>
    <col min="6417" max="6417" width="13.88671875" style="30" customWidth="1"/>
    <col min="6418" max="6419" width="11.33203125" style="30" customWidth="1"/>
    <col min="6420" max="6420" width="13.88671875" style="30" customWidth="1"/>
    <col min="6421" max="6421" width="11.33203125" style="30" customWidth="1"/>
    <col min="6422" max="6422" width="12.44140625" style="30" customWidth="1"/>
    <col min="6423" max="6423" width="11.33203125" style="30" customWidth="1"/>
    <col min="6424" max="6424" width="14.44140625" style="30" customWidth="1"/>
    <col min="6425" max="6425" width="15.6640625" style="30" customWidth="1"/>
    <col min="6426" max="6426" width="11.33203125" style="30" customWidth="1"/>
    <col min="6427" max="6427" width="14.6640625" style="30" customWidth="1"/>
    <col min="6428" max="6428" width="2.33203125" style="30" customWidth="1"/>
    <col min="6429" max="6429" width="9.44140625" style="30" customWidth="1"/>
    <col min="6430" max="6430" width="11.109375" style="30" customWidth="1"/>
    <col min="6431" max="6652" width="20.6640625" style="30"/>
    <col min="6653" max="6653" width="4.6640625" style="30" customWidth="1"/>
    <col min="6654" max="6654" width="59.6640625" style="30" customWidth="1"/>
    <col min="6655" max="6655" width="14.33203125" style="30" customWidth="1"/>
    <col min="6656" max="6656" width="13" style="30" customWidth="1"/>
    <col min="6657" max="6657" width="11.33203125" style="30" customWidth="1"/>
    <col min="6658" max="6658" width="15.109375" style="30" customWidth="1"/>
    <col min="6659" max="6659" width="12.88671875" style="30" customWidth="1"/>
    <col min="6660" max="6660" width="11.33203125" style="30" customWidth="1"/>
    <col min="6661" max="6661" width="12.88671875" style="30" customWidth="1"/>
    <col min="6662" max="6663" width="11.33203125" style="30" customWidth="1"/>
    <col min="6664" max="6664" width="12.33203125" style="30" customWidth="1"/>
    <col min="6665" max="6665" width="18" style="30" customWidth="1"/>
    <col min="6666" max="6667" width="11.33203125" style="30" customWidth="1"/>
    <col min="6668" max="6668" width="13.6640625" style="30" customWidth="1"/>
    <col min="6669" max="6669" width="11.33203125" style="30" customWidth="1"/>
    <col min="6670" max="6670" width="14.33203125" style="30" customWidth="1"/>
    <col min="6671" max="6672" width="11.33203125" style="30" customWidth="1"/>
    <col min="6673" max="6673" width="13.88671875" style="30" customWidth="1"/>
    <col min="6674" max="6675" width="11.33203125" style="30" customWidth="1"/>
    <col min="6676" max="6676" width="13.88671875" style="30" customWidth="1"/>
    <col min="6677" max="6677" width="11.33203125" style="30" customWidth="1"/>
    <col min="6678" max="6678" width="12.44140625" style="30" customWidth="1"/>
    <col min="6679" max="6679" width="11.33203125" style="30" customWidth="1"/>
    <col min="6680" max="6680" width="14.44140625" style="30" customWidth="1"/>
    <col min="6681" max="6681" width="15.6640625" style="30" customWidth="1"/>
    <col min="6682" max="6682" width="11.33203125" style="30" customWidth="1"/>
    <col min="6683" max="6683" width="14.6640625" style="30" customWidth="1"/>
    <col min="6684" max="6684" width="2.33203125" style="30" customWidth="1"/>
    <col min="6685" max="6685" width="9.44140625" style="30" customWidth="1"/>
    <col min="6686" max="6686" width="11.109375" style="30" customWidth="1"/>
    <col min="6687" max="6908" width="20.6640625" style="30"/>
    <col min="6909" max="6909" width="4.6640625" style="30" customWidth="1"/>
    <col min="6910" max="6910" width="59.6640625" style="30" customWidth="1"/>
    <col min="6911" max="6911" width="14.33203125" style="30" customWidth="1"/>
    <col min="6912" max="6912" width="13" style="30" customWidth="1"/>
    <col min="6913" max="6913" width="11.33203125" style="30" customWidth="1"/>
    <col min="6914" max="6914" width="15.109375" style="30" customWidth="1"/>
    <col min="6915" max="6915" width="12.88671875" style="30" customWidth="1"/>
    <col min="6916" max="6916" width="11.33203125" style="30" customWidth="1"/>
    <col min="6917" max="6917" width="12.88671875" style="30" customWidth="1"/>
    <col min="6918" max="6919" width="11.33203125" style="30" customWidth="1"/>
    <col min="6920" max="6920" width="12.33203125" style="30" customWidth="1"/>
    <col min="6921" max="6921" width="18" style="30" customWidth="1"/>
    <col min="6922" max="6923" width="11.33203125" style="30" customWidth="1"/>
    <col min="6924" max="6924" width="13.6640625" style="30" customWidth="1"/>
    <col min="6925" max="6925" width="11.33203125" style="30" customWidth="1"/>
    <col min="6926" max="6926" width="14.33203125" style="30" customWidth="1"/>
    <col min="6927" max="6928" width="11.33203125" style="30" customWidth="1"/>
    <col min="6929" max="6929" width="13.88671875" style="30" customWidth="1"/>
    <col min="6930" max="6931" width="11.33203125" style="30" customWidth="1"/>
    <col min="6932" max="6932" width="13.88671875" style="30" customWidth="1"/>
    <col min="6933" max="6933" width="11.33203125" style="30" customWidth="1"/>
    <col min="6934" max="6934" width="12.44140625" style="30" customWidth="1"/>
    <col min="6935" max="6935" width="11.33203125" style="30" customWidth="1"/>
    <col min="6936" max="6936" width="14.44140625" style="30" customWidth="1"/>
    <col min="6937" max="6937" width="15.6640625" style="30" customWidth="1"/>
    <col min="6938" max="6938" width="11.33203125" style="30" customWidth="1"/>
    <col min="6939" max="6939" width="14.6640625" style="30" customWidth="1"/>
    <col min="6940" max="6940" width="2.33203125" style="30" customWidth="1"/>
    <col min="6941" max="6941" width="9.44140625" style="30" customWidth="1"/>
    <col min="6942" max="6942" width="11.109375" style="30" customWidth="1"/>
    <col min="6943" max="7164" width="20.6640625" style="30"/>
    <col min="7165" max="7165" width="4.6640625" style="30" customWidth="1"/>
    <col min="7166" max="7166" width="59.6640625" style="30" customWidth="1"/>
    <col min="7167" max="7167" width="14.33203125" style="30" customWidth="1"/>
    <col min="7168" max="7168" width="13" style="30" customWidth="1"/>
    <col min="7169" max="7169" width="11.33203125" style="30" customWidth="1"/>
    <col min="7170" max="7170" width="15.109375" style="30" customWidth="1"/>
    <col min="7171" max="7171" width="12.88671875" style="30" customWidth="1"/>
    <col min="7172" max="7172" width="11.33203125" style="30" customWidth="1"/>
    <col min="7173" max="7173" width="12.88671875" style="30" customWidth="1"/>
    <col min="7174" max="7175" width="11.33203125" style="30" customWidth="1"/>
    <col min="7176" max="7176" width="12.33203125" style="30" customWidth="1"/>
    <col min="7177" max="7177" width="18" style="30" customWidth="1"/>
    <col min="7178" max="7179" width="11.33203125" style="30" customWidth="1"/>
    <col min="7180" max="7180" width="13.6640625" style="30" customWidth="1"/>
    <col min="7181" max="7181" width="11.33203125" style="30" customWidth="1"/>
    <col min="7182" max="7182" width="14.33203125" style="30" customWidth="1"/>
    <col min="7183" max="7184" width="11.33203125" style="30" customWidth="1"/>
    <col min="7185" max="7185" width="13.88671875" style="30" customWidth="1"/>
    <col min="7186" max="7187" width="11.33203125" style="30" customWidth="1"/>
    <col min="7188" max="7188" width="13.88671875" style="30" customWidth="1"/>
    <col min="7189" max="7189" width="11.33203125" style="30" customWidth="1"/>
    <col min="7190" max="7190" width="12.44140625" style="30" customWidth="1"/>
    <col min="7191" max="7191" width="11.33203125" style="30" customWidth="1"/>
    <col min="7192" max="7192" width="14.44140625" style="30" customWidth="1"/>
    <col min="7193" max="7193" width="15.6640625" style="30" customWidth="1"/>
    <col min="7194" max="7194" width="11.33203125" style="30" customWidth="1"/>
    <col min="7195" max="7195" width="14.6640625" style="30" customWidth="1"/>
    <col min="7196" max="7196" width="2.33203125" style="30" customWidth="1"/>
    <col min="7197" max="7197" width="9.44140625" style="30" customWidth="1"/>
    <col min="7198" max="7198" width="11.109375" style="30" customWidth="1"/>
    <col min="7199" max="7420" width="20.6640625" style="30"/>
    <col min="7421" max="7421" width="4.6640625" style="30" customWidth="1"/>
    <col min="7422" max="7422" width="59.6640625" style="30" customWidth="1"/>
    <col min="7423" max="7423" width="14.33203125" style="30" customWidth="1"/>
    <col min="7424" max="7424" width="13" style="30" customWidth="1"/>
    <col min="7425" max="7425" width="11.33203125" style="30" customWidth="1"/>
    <col min="7426" max="7426" width="15.109375" style="30" customWidth="1"/>
    <col min="7427" max="7427" width="12.88671875" style="30" customWidth="1"/>
    <col min="7428" max="7428" width="11.33203125" style="30" customWidth="1"/>
    <col min="7429" max="7429" width="12.88671875" style="30" customWidth="1"/>
    <col min="7430" max="7431" width="11.33203125" style="30" customWidth="1"/>
    <col min="7432" max="7432" width="12.33203125" style="30" customWidth="1"/>
    <col min="7433" max="7433" width="18" style="30" customWidth="1"/>
    <col min="7434" max="7435" width="11.33203125" style="30" customWidth="1"/>
    <col min="7436" max="7436" width="13.6640625" style="30" customWidth="1"/>
    <col min="7437" max="7437" width="11.33203125" style="30" customWidth="1"/>
    <col min="7438" max="7438" width="14.33203125" style="30" customWidth="1"/>
    <col min="7439" max="7440" width="11.33203125" style="30" customWidth="1"/>
    <col min="7441" max="7441" width="13.88671875" style="30" customWidth="1"/>
    <col min="7442" max="7443" width="11.33203125" style="30" customWidth="1"/>
    <col min="7444" max="7444" width="13.88671875" style="30" customWidth="1"/>
    <col min="7445" max="7445" width="11.33203125" style="30" customWidth="1"/>
    <col min="7446" max="7446" width="12.44140625" style="30" customWidth="1"/>
    <col min="7447" max="7447" width="11.33203125" style="30" customWidth="1"/>
    <col min="7448" max="7448" width="14.44140625" style="30" customWidth="1"/>
    <col min="7449" max="7449" width="15.6640625" style="30" customWidth="1"/>
    <col min="7450" max="7450" width="11.33203125" style="30" customWidth="1"/>
    <col min="7451" max="7451" width="14.6640625" style="30" customWidth="1"/>
    <col min="7452" max="7452" width="2.33203125" style="30" customWidth="1"/>
    <col min="7453" max="7453" width="9.44140625" style="30" customWidth="1"/>
    <col min="7454" max="7454" width="11.109375" style="30" customWidth="1"/>
    <col min="7455" max="7676" width="20.6640625" style="30"/>
    <col min="7677" max="7677" width="4.6640625" style="30" customWidth="1"/>
    <col min="7678" max="7678" width="59.6640625" style="30" customWidth="1"/>
    <col min="7679" max="7679" width="14.33203125" style="30" customWidth="1"/>
    <col min="7680" max="7680" width="13" style="30" customWidth="1"/>
    <col min="7681" max="7681" width="11.33203125" style="30" customWidth="1"/>
    <col min="7682" max="7682" width="15.109375" style="30" customWidth="1"/>
    <col min="7683" max="7683" width="12.88671875" style="30" customWidth="1"/>
    <col min="7684" max="7684" width="11.33203125" style="30" customWidth="1"/>
    <col min="7685" max="7685" width="12.88671875" style="30" customWidth="1"/>
    <col min="7686" max="7687" width="11.33203125" style="30" customWidth="1"/>
    <col min="7688" max="7688" width="12.33203125" style="30" customWidth="1"/>
    <col min="7689" max="7689" width="18" style="30" customWidth="1"/>
    <col min="7690" max="7691" width="11.33203125" style="30" customWidth="1"/>
    <col min="7692" max="7692" width="13.6640625" style="30" customWidth="1"/>
    <col min="7693" max="7693" width="11.33203125" style="30" customWidth="1"/>
    <col min="7694" max="7694" width="14.33203125" style="30" customWidth="1"/>
    <col min="7695" max="7696" width="11.33203125" style="30" customWidth="1"/>
    <col min="7697" max="7697" width="13.88671875" style="30" customWidth="1"/>
    <col min="7698" max="7699" width="11.33203125" style="30" customWidth="1"/>
    <col min="7700" max="7700" width="13.88671875" style="30" customWidth="1"/>
    <col min="7701" max="7701" width="11.33203125" style="30" customWidth="1"/>
    <col min="7702" max="7702" width="12.44140625" style="30" customWidth="1"/>
    <col min="7703" max="7703" width="11.33203125" style="30" customWidth="1"/>
    <col min="7704" max="7704" width="14.44140625" style="30" customWidth="1"/>
    <col min="7705" max="7705" width="15.6640625" style="30" customWidth="1"/>
    <col min="7706" max="7706" width="11.33203125" style="30" customWidth="1"/>
    <col min="7707" max="7707" width="14.6640625" style="30" customWidth="1"/>
    <col min="7708" max="7708" width="2.33203125" style="30" customWidth="1"/>
    <col min="7709" max="7709" width="9.44140625" style="30" customWidth="1"/>
    <col min="7710" max="7710" width="11.109375" style="30" customWidth="1"/>
    <col min="7711" max="7932" width="20.6640625" style="30"/>
    <col min="7933" max="7933" width="4.6640625" style="30" customWidth="1"/>
    <col min="7934" max="7934" width="59.6640625" style="30" customWidth="1"/>
    <col min="7935" max="7935" width="14.33203125" style="30" customWidth="1"/>
    <col min="7936" max="7936" width="13" style="30" customWidth="1"/>
    <col min="7937" max="7937" width="11.33203125" style="30" customWidth="1"/>
    <col min="7938" max="7938" width="15.109375" style="30" customWidth="1"/>
    <col min="7939" max="7939" width="12.88671875" style="30" customWidth="1"/>
    <col min="7940" max="7940" width="11.33203125" style="30" customWidth="1"/>
    <col min="7941" max="7941" width="12.88671875" style="30" customWidth="1"/>
    <col min="7942" max="7943" width="11.33203125" style="30" customWidth="1"/>
    <col min="7944" max="7944" width="12.33203125" style="30" customWidth="1"/>
    <col min="7945" max="7945" width="18" style="30" customWidth="1"/>
    <col min="7946" max="7947" width="11.33203125" style="30" customWidth="1"/>
    <col min="7948" max="7948" width="13.6640625" style="30" customWidth="1"/>
    <col min="7949" max="7949" width="11.33203125" style="30" customWidth="1"/>
    <col min="7950" max="7950" width="14.33203125" style="30" customWidth="1"/>
    <col min="7951" max="7952" width="11.33203125" style="30" customWidth="1"/>
    <col min="7953" max="7953" width="13.88671875" style="30" customWidth="1"/>
    <col min="7954" max="7955" width="11.33203125" style="30" customWidth="1"/>
    <col min="7956" max="7956" width="13.88671875" style="30" customWidth="1"/>
    <col min="7957" max="7957" width="11.33203125" style="30" customWidth="1"/>
    <col min="7958" max="7958" width="12.44140625" style="30" customWidth="1"/>
    <col min="7959" max="7959" width="11.33203125" style="30" customWidth="1"/>
    <col min="7960" max="7960" width="14.44140625" style="30" customWidth="1"/>
    <col min="7961" max="7961" width="15.6640625" style="30" customWidth="1"/>
    <col min="7962" max="7962" width="11.33203125" style="30" customWidth="1"/>
    <col min="7963" max="7963" width="14.6640625" style="30" customWidth="1"/>
    <col min="7964" max="7964" width="2.33203125" style="30" customWidth="1"/>
    <col min="7965" max="7965" width="9.44140625" style="30" customWidth="1"/>
    <col min="7966" max="7966" width="11.109375" style="30" customWidth="1"/>
    <col min="7967" max="8188" width="20.6640625" style="30"/>
    <col min="8189" max="8189" width="4.6640625" style="30" customWidth="1"/>
    <col min="8190" max="8190" width="59.6640625" style="30" customWidth="1"/>
    <col min="8191" max="8191" width="14.33203125" style="30" customWidth="1"/>
    <col min="8192" max="8192" width="13" style="30" customWidth="1"/>
    <col min="8193" max="8193" width="11.33203125" style="30" customWidth="1"/>
    <col min="8194" max="8194" width="15.109375" style="30" customWidth="1"/>
    <col min="8195" max="8195" width="12.88671875" style="30" customWidth="1"/>
    <col min="8196" max="8196" width="11.33203125" style="30" customWidth="1"/>
    <col min="8197" max="8197" width="12.88671875" style="30" customWidth="1"/>
    <col min="8198" max="8199" width="11.33203125" style="30" customWidth="1"/>
    <col min="8200" max="8200" width="12.33203125" style="30" customWidth="1"/>
    <col min="8201" max="8201" width="18" style="30" customWidth="1"/>
    <col min="8202" max="8203" width="11.33203125" style="30" customWidth="1"/>
    <col min="8204" max="8204" width="13.6640625" style="30" customWidth="1"/>
    <col min="8205" max="8205" width="11.33203125" style="30" customWidth="1"/>
    <col min="8206" max="8206" width="14.33203125" style="30" customWidth="1"/>
    <col min="8207" max="8208" width="11.33203125" style="30" customWidth="1"/>
    <col min="8209" max="8209" width="13.88671875" style="30" customWidth="1"/>
    <col min="8210" max="8211" width="11.33203125" style="30" customWidth="1"/>
    <col min="8212" max="8212" width="13.88671875" style="30" customWidth="1"/>
    <col min="8213" max="8213" width="11.33203125" style="30" customWidth="1"/>
    <col min="8214" max="8214" width="12.44140625" style="30" customWidth="1"/>
    <col min="8215" max="8215" width="11.33203125" style="30" customWidth="1"/>
    <col min="8216" max="8216" width="14.44140625" style="30" customWidth="1"/>
    <col min="8217" max="8217" width="15.6640625" style="30" customWidth="1"/>
    <col min="8218" max="8218" width="11.33203125" style="30" customWidth="1"/>
    <col min="8219" max="8219" width="14.6640625" style="30" customWidth="1"/>
    <col min="8220" max="8220" width="2.33203125" style="30" customWidth="1"/>
    <col min="8221" max="8221" width="9.44140625" style="30" customWidth="1"/>
    <col min="8222" max="8222" width="11.109375" style="30" customWidth="1"/>
    <col min="8223" max="8444" width="20.6640625" style="30"/>
    <col min="8445" max="8445" width="4.6640625" style="30" customWidth="1"/>
    <col min="8446" max="8446" width="59.6640625" style="30" customWidth="1"/>
    <col min="8447" max="8447" width="14.33203125" style="30" customWidth="1"/>
    <col min="8448" max="8448" width="13" style="30" customWidth="1"/>
    <col min="8449" max="8449" width="11.33203125" style="30" customWidth="1"/>
    <col min="8450" max="8450" width="15.109375" style="30" customWidth="1"/>
    <col min="8451" max="8451" width="12.88671875" style="30" customWidth="1"/>
    <col min="8452" max="8452" width="11.33203125" style="30" customWidth="1"/>
    <col min="8453" max="8453" width="12.88671875" style="30" customWidth="1"/>
    <col min="8454" max="8455" width="11.33203125" style="30" customWidth="1"/>
    <col min="8456" max="8456" width="12.33203125" style="30" customWidth="1"/>
    <col min="8457" max="8457" width="18" style="30" customWidth="1"/>
    <col min="8458" max="8459" width="11.33203125" style="30" customWidth="1"/>
    <col min="8460" max="8460" width="13.6640625" style="30" customWidth="1"/>
    <col min="8461" max="8461" width="11.33203125" style="30" customWidth="1"/>
    <col min="8462" max="8462" width="14.33203125" style="30" customWidth="1"/>
    <col min="8463" max="8464" width="11.33203125" style="30" customWidth="1"/>
    <col min="8465" max="8465" width="13.88671875" style="30" customWidth="1"/>
    <col min="8466" max="8467" width="11.33203125" style="30" customWidth="1"/>
    <col min="8468" max="8468" width="13.88671875" style="30" customWidth="1"/>
    <col min="8469" max="8469" width="11.33203125" style="30" customWidth="1"/>
    <col min="8470" max="8470" width="12.44140625" style="30" customWidth="1"/>
    <col min="8471" max="8471" width="11.33203125" style="30" customWidth="1"/>
    <col min="8472" max="8472" width="14.44140625" style="30" customWidth="1"/>
    <col min="8473" max="8473" width="15.6640625" style="30" customWidth="1"/>
    <col min="8474" max="8474" width="11.33203125" style="30" customWidth="1"/>
    <col min="8475" max="8475" width="14.6640625" style="30" customWidth="1"/>
    <col min="8476" max="8476" width="2.33203125" style="30" customWidth="1"/>
    <col min="8477" max="8477" width="9.44140625" style="30" customWidth="1"/>
    <col min="8478" max="8478" width="11.109375" style="30" customWidth="1"/>
    <col min="8479" max="8700" width="20.6640625" style="30"/>
    <col min="8701" max="8701" width="4.6640625" style="30" customWidth="1"/>
    <col min="8702" max="8702" width="59.6640625" style="30" customWidth="1"/>
    <col min="8703" max="8703" width="14.33203125" style="30" customWidth="1"/>
    <col min="8704" max="8704" width="13" style="30" customWidth="1"/>
    <col min="8705" max="8705" width="11.33203125" style="30" customWidth="1"/>
    <col min="8706" max="8706" width="15.109375" style="30" customWidth="1"/>
    <col min="8707" max="8707" width="12.88671875" style="30" customWidth="1"/>
    <col min="8708" max="8708" width="11.33203125" style="30" customWidth="1"/>
    <col min="8709" max="8709" width="12.88671875" style="30" customWidth="1"/>
    <col min="8710" max="8711" width="11.33203125" style="30" customWidth="1"/>
    <col min="8712" max="8712" width="12.33203125" style="30" customWidth="1"/>
    <col min="8713" max="8713" width="18" style="30" customWidth="1"/>
    <col min="8714" max="8715" width="11.33203125" style="30" customWidth="1"/>
    <col min="8716" max="8716" width="13.6640625" style="30" customWidth="1"/>
    <col min="8717" max="8717" width="11.33203125" style="30" customWidth="1"/>
    <col min="8718" max="8718" width="14.33203125" style="30" customWidth="1"/>
    <col min="8719" max="8720" width="11.33203125" style="30" customWidth="1"/>
    <col min="8721" max="8721" width="13.88671875" style="30" customWidth="1"/>
    <col min="8722" max="8723" width="11.33203125" style="30" customWidth="1"/>
    <col min="8724" max="8724" width="13.88671875" style="30" customWidth="1"/>
    <col min="8725" max="8725" width="11.33203125" style="30" customWidth="1"/>
    <col min="8726" max="8726" width="12.44140625" style="30" customWidth="1"/>
    <col min="8727" max="8727" width="11.33203125" style="30" customWidth="1"/>
    <col min="8728" max="8728" width="14.44140625" style="30" customWidth="1"/>
    <col min="8729" max="8729" width="15.6640625" style="30" customWidth="1"/>
    <col min="8730" max="8730" width="11.33203125" style="30" customWidth="1"/>
    <col min="8731" max="8731" width="14.6640625" style="30" customWidth="1"/>
    <col min="8732" max="8732" width="2.33203125" style="30" customWidth="1"/>
    <col min="8733" max="8733" width="9.44140625" style="30" customWidth="1"/>
    <col min="8734" max="8734" width="11.109375" style="30" customWidth="1"/>
    <col min="8735" max="8956" width="20.6640625" style="30"/>
    <col min="8957" max="8957" width="4.6640625" style="30" customWidth="1"/>
    <col min="8958" max="8958" width="59.6640625" style="30" customWidth="1"/>
    <col min="8959" max="8959" width="14.33203125" style="30" customWidth="1"/>
    <col min="8960" max="8960" width="13" style="30" customWidth="1"/>
    <col min="8961" max="8961" width="11.33203125" style="30" customWidth="1"/>
    <col min="8962" max="8962" width="15.109375" style="30" customWidth="1"/>
    <col min="8963" max="8963" width="12.88671875" style="30" customWidth="1"/>
    <col min="8964" max="8964" width="11.33203125" style="30" customWidth="1"/>
    <col min="8965" max="8965" width="12.88671875" style="30" customWidth="1"/>
    <col min="8966" max="8967" width="11.33203125" style="30" customWidth="1"/>
    <col min="8968" max="8968" width="12.33203125" style="30" customWidth="1"/>
    <col min="8969" max="8969" width="18" style="30" customWidth="1"/>
    <col min="8970" max="8971" width="11.33203125" style="30" customWidth="1"/>
    <col min="8972" max="8972" width="13.6640625" style="30" customWidth="1"/>
    <col min="8973" max="8973" width="11.33203125" style="30" customWidth="1"/>
    <col min="8974" max="8974" width="14.33203125" style="30" customWidth="1"/>
    <col min="8975" max="8976" width="11.33203125" style="30" customWidth="1"/>
    <col min="8977" max="8977" width="13.88671875" style="30" customWidth="1"/>
    <col min="8978" max="8979" width="11.33203125" style="30" customWidth="1"/>
    <col min="8980" max="8980" width="13.88671875" style="30" customWidth="1"/>
    <col min="8981" max="8981" width="11.33203125" style="30" customWidth="1"/>
    <col min="8982" max="8982" width="12.44140625" style="30" customWidth="1"/>
    <col min="8983" max="8983" width="11.33203125" style="30" customWidth="1"/>
    <col min="8984" max="8984" width="14.44140625" style="30" customWidth="1"/>
    <col min="8985" max="8985" width="15.6640625" style="30" customWidth="1"/>
    <col min="8986" max="8986" width="11.33203125" style="30" customWidth="1"/>
    <col min="8987" max="8987" width="14.6640625" style="30" customWidth="1"/>
    <col min="8988" max="8988" width="2.33203125" style="30" customWidth="1"/>
    <col min="8989" max="8989" width="9.44140625" style="30" customWidth="1"/>
    <col min="8990" max="8990" width="11.109375" style="30" customWidth="1"/>
    <col min="8991" max="9212" width="20.6640625" style="30"/>
    <col min="9213" max="9213" width="4.6640625" style="30" customWidth="1"/>
    <col min="9214" max="9214" width="59.6640625" style="30" customWidth="1"/>
    <col min="9215" max="9215" width="14.33203125" style="30" customWidth="1"/>
    <col min="9216" max="9216" width="13" style="30" customWidth="1"/>
    <col min="9217" max="9217" width="11.33203125" style="30" customWidth="1"/>
    <col min="9218" max="9218" width="15.109375" style="30" customWidth="1"/>
    <col min="9219" max="9219" width="12.88671875" style="30" customWidth="1"/>
    <col min="9220" max="9220" width="11.33203125" style="30" customWidth="1"/>
    <col min="9221" max="9221" width="12.88671875" style="30" customWidth="1"/>
    <col min="9222" max="9223" width="11.33203125" style="30" customWidth="1"/>
    <col min="9224" max="9224" width="12.33203125" style="30" customWidth="1"/>
    <col min="9225" max="9225" width="18" style="30" customWidth="1"/>
    <col min="9226" max="9227" width="11.33203125" style="30" customWidth="1"/>
    <col min="9228" max="9228" width="13.6640625" style="30" customWidth="1"/>
    <col min="9229" max="9229" width="11.33203125" style="30" customWidth="1"/>
    <col min="9230" max="9230" width="14.33203125" style="30" customWidth="1"/>
    <col min="9231" max="9232" width="11.33203125" style="30" customWidth="1"/>
    <col min="9233" max="9233" width="13.88671875" style="30" customWidth="1"/>
    <col min="9234" max="9235" width="11.33203125" style="30" customWidth="1"/>
    <col min="9236" max="9236" width="13.88671875" style="30" customWidth="1"/>
    <col min="9237" max="9237" width="11.33203125" style="30" customWidth="1"/>
    <col min="9238" max="9238" width="12.44140625" style="30" customWidth="1"/>
    <col min="9239" max="9239" width="11.33203125" style="30" customWidth="1"/>
    <col min="9240" max="9240" width="14.44140625" style="30" customWidth="1"/>
    <col min="9241" max="9241" width="15.6640625" style="30" customWidth="1"/>
    <col min="9242" max="9242" width="11.33203125" style="30" customWidth="1"/>
    <col min="9243" max="9243" width="14.6640625" style="30" customWidth="1"/>
    <col min="9244" max="9244" width="2.33203125" style="30" customWidth="1"/>
    <col min="9245" max="9245" width="9.44140625" style="30" customWidth="1"/>
    <col min="9246" max="9246" width="11.109375" style="30" customWidth="1"/>
    <col min="9247" max="9468" width="20.6640625" style="30"/>
    <col min="9469" max="9469" width="4.6640625" style="30" customWidth="1"/>
    <col min="9470" max="9470" width="59.6640625" style="30" customWidth="1"/>
    <col min="9471" max="9471" width="14.33203125" style="30" customWidth="1"/>
    <col min="9472" max="9472" width="13" style="30" customWidth="1"/>
    <col min="9473" max="9473" width="11.33203125" style="30" customWidth="1"/>
    <col min="9474" max="9474" width="15.109375" style="30" customWidth="1"/>
    <col min="9475" max="9475" width="12.88671875" style="30" customWidth="1"/>
    <col min="9476" max="9476" width="11.33203125" style="30" customWidth="1"/>
    <col min="9477" max="9477" width="12.88671875" style="30" customWidth="1"/>
    <col min="9478" max="9479" width="11.33203125" style="30" customWidth="1"/>
    <col min="9480" max="9480" width="12.33203125" style="30" customWidth="1"/>
    <col min="9481" max="9481" width="18" style="30" customWidth="1"/>
    <col min="9482" max="9483" width="11.33203125" style="30" customWidth="1"/>
    <col min="9484" max="9484" width="13.6640625" style="30" customWidth="1"/>
    <col min="9485" max="9485" width="11.33203125" style="30" customWidth="1"/>
    <col min="9486" max="9486" width="14.33203125" style="30" customWidth="1"/>
    <col min="9487" max="9488" width="11.33203125" style="30" customWidth="1"/>
    <col min="9489" max="9489" width="13.88671875" style="30" customWidth="1"/>
    <col min="9490" max="9491" width="11.33203125" style="30" customWidth="1"/>
    <col min="9492" max="9492" width="13.88671875" style="30" customWidth="1"/>
    <col min="9493" max="9493" width="11.33203125" style="30" customWidth="1"/>
    <col min="9494" max="9494" width="12.44140625" style="30" customWidth="1"/>
    <col min="9495" max="9495" width="11.33203125" style="30" customWidth="1"/>
    <col min="9496" max="9496" width="14.44140625" style="30" customWidth="1"/>
    <col min="9497" max="9497" width="15.6640625" style="30" customWidth="1"/>
    <col min="9498" max="9498" width="11.33203125" style="30" customWidth="1"/>
    <col min="9499" max="9499" width="14.6640625" style="30" customWidth="1"/>
    <col min="9500" max="9500" width="2.33203125" style="30" customWidth="1"/>
    <col min="9501" max="9501" width="9.44140625" style="30" customWidth="1"/>
    <col min="9502" max="9502" width="11.109375" style="30" customWidth="1"/>
    <col min="9503" max="9724" width="20.6640625" style="30"/>
    <col min="9725" max="9725" width="4.6640625" style="30" customWidth="1"/>
    <col min="9726" max="9726" width="59.6640625" style="30" customWidth="1"/>
    <col min="9727" max="9727" width="14.33203125" style="30" customWidth="1"/>
    <col min="9728" max="9728" width="13" style="30" customWidth="1"/>
    <col min="9729" max="9729" width="11.33203125" style="30" customWidth="1"/>
    <col min="9730" max="9730" width="15.109375" style="30" customWidth="1"/>
    <col min="9731" max="9731" width="12.88671875" style="30" customWidth="1"/>
    <col min="9732" max="9732" width="11.33203125" style="30" customWidth="1"/>
    <col min="9733" max="9733" width="12.88671875" style="30" customWidth="1"/>
    <col min="9734" max="9735" width="11.33203125" style="30" customWidth="1"/>
    <col min="9736" max="9736" width="12.33203125" style="30" customWidth="1"/>
    <col min="9737" max="9737" width="18" style="30" customWidth="1"/>
    <col min="9738" max="9739" width="11.33203125" style="30" customWidth="1"/>
    <col min="9740" max="9740" width="13.6640625" style="30" customWidth="1"/>
    <col min="9741" max="9741" width="11.33203125" style="30" customWidth="1"/>
    <col min="9742" max="9742" width="14.33203125" style="30" customWidth="1"/>
    <col min="9743" max="9744" width="11.33203125" style="30" customWidth="1"/>
    <col min="9745" max="9745" width="13.88671875" style="30" customWidth="1"/>
    <col min="9746" max="9747" width="11.33203125" style="30" customWidth="1"/>
    <col min="9748" max="9748" width="13.88671875" style="30" customWidth="1"/>
    <col min="9749" max="9749" width="11.33203125" style="30" customWidth="1"/>
    <col min="9750" max="9750" width="12.44140625" style="30" customWidth="1"/>
    <col min="9751" max="9751" width="11.33203125" style="30" customWidth="1"/>
    <col min="9752" max="9752" width="14.44140625" style="30" customWidth="1"/>
    <col min="9753" max="9753" width="15.6640625" style="30" customWidth="1"/>
    <col min="9754" max="9754" width="11.33203125" style="30" customWidth="1"/>
    <col min="9755" max="9755" width="14.6640625" style="30" customWidth="1"/>
    <col min="9756" max="9756" width="2.33203125" style="30" customWidth="1"/>
    <col min="9757" max="9757" width="9.44140625" style="30" customWidth="1"/>
    <col min="9758" max="9758" width="11.109375" style="30" customWidth="1"/>
    <col min="9759" max="9980" width="20.6640625" style="30"/>
    <col min="9981" max="9981" width="4.6640625" style="30" customWidth="1"/>
    <col min="9982" max="9982" width="59.6640625" style="30" customWidth="1"/>
    <col min="9983" max="9983" width="14.33203125" style="30" customWidth="1"/>
    <col min="9984" max="9984" width="13" style="30" customWidth="1"/>
    <col min="9985" max="9985" width="11.33203125" style="30" customWidth="1"/>
    <col min="9986" max="9986" width="15.109375" style="30" customWidth="1"/>
    <col min="9987" max="9987" width="12.88671875" style="30" customWidth="1"/>
    <col min="9988" max="9988" width="11.33203125" style="30" customWidth="1"/>
    <col min="9989" max="9989" width="12.88671875" style="30" customWidth="1"/>
    <col min="9990" max="9991" width="11.33203125" style="30" customWidth="1"/>
    <col min="9992" max="9992" width="12.33203125" style="30" customWidth="1"/>
    <col min="9993" max="9993" width="18" style="30" customWidth="1"/>
    <col min="9994" max="9995" width="11.33203125" style="30" customWidth="1"/>
    <col min="9996" max="9996" width="13.6640625" style="30" customWidth="1"/>
    <col min="9997" max="9997" width="11.33203125" style="30" customWidth="1"/>
    <col min="9998" max="9998" width="14.33203125" style="30" customWidth="1"/>
    <col min="9999" max="10000" width="11.33203125" style="30" customWidth="1"/>
    <col min="10001" max="10001" width="13.88671875" style="30" customWidth="1"/>
    <col min="10002" max="10003" width="11.33203125" style="30" customWidth="1"/>
    <col min="10004" max="10004" width="13.88671875" style="30" customWidth="1"/>
    <col min="10005" max="10005" width="11.33203125" style="30" customWidth="1"/>
    <col min="10006" max="10006" width="12.44140625" style="30" customWidth="1"/>
    <col min="10007" max="10007" width="11.33203125" style="30" customWidth="1"/>
    <col min="10008" max="10008" width="14.44140625" style="30" customWidth="1"/>
    <col min="10009" max="10009" width="15.6640625" style="30" customWidth="1"/>
    <col min="10010" max="10010" width="11.33203125" style="30" customWidth="1"/>
    <col min="10011" max="10011" width="14.6640625" style="30" customWidth="1"/>
    <col min="10012" max="10012" width="2.33203125" style="30" customWidth="1"/>
    <col min="10013" max="10013" width="9.44140625" style="30" customWidth="1"/>
    <col min="10014" max="10014" width="11.109375" style="30" customWidth="1"/>
    <col min="10015" max="10236" width="20.6640625" style="30"/>
    <col min="10237" max="10237" width="4.6640625" style="30" customWidth="1"/>
    <col min="10238" max="10238" width="59.6640625" style="30" customWidth="1"/>
    <col min="10239" max="10239" width="14.33203125" style="30" customWidth="1"/>
    <col min="10240" max="10240" width="13" style="30" customWidth="1"/>
    <col min="10241" max="10241" width="11.33203125" style="30" customWidth="1"/>
    <col min="10242" max="10242" width="15.109375" style="30" customWidth="1"/>
    <col min="10243" max="10243" width="12.88671875" style="30" customWidth="1"/>
    <col min="10244" max="10244" width="11.33203125" style="30" customWidth="1"/>
    <col min="10245" max="10245" width="12.88671875" style="30" customWidth="1"/>
    <col min="10246" max="10247" width="11.33203125" style="30" customWidth="1"/>
    <col min="10248" max="10248" width="12.33203125" style="30" customWidth="1"/>
    <col min="10249" max="10249" width="18" style="30" customWidth="1"/>
    <col min="10250" max="10251" width="11.33203125" style="30" customWidth="1"/>
    <col min="10252" max="10252" width="13.6640625" style="30" customWidth="1"/>
    <col min="10253" max="10253" width="11.33203125" style="30" customWidth="1"/>
    <col min="10254" max="10254" width="14.33203125" style="30" customWidth="1"/>
    <col min="10255" max="10256" width="11.33203125" style="30" customWidth="1"/>
    <col min="10257" max="10257" width="13.88671875" style="30" customWidth="1"/>
    <col min="10258" max="10259" width="11.33203125" style="30" customWidth="1"/>
    <col min="10260" max="10260" width="13.88671875" style="30" customWidth="1"/>
    <col min="10261" max="10261" width="11.33203125" style="30" customWidth="1"/>
    <col min="10262" max="10262" width="12.44140625" style="30" customWidth="1"/>
    <col min="10263" max="10263" width="11.33203125" style="30" customWidth="1"/>
    <col min="10264" max="10264" width="14.44140625" style="30" customWidth="1"/>
    <col min="10265" max="10265" width="15.6640625" style="30" customWidth="1"/>
    <col min="10266" max="10266" width="11.33203125" style="30" customWidth="1"/>
    <col min="10267" max="10267" width="14.6640625" style="30" customWidth="1"/>
    <col min="10268" max="10268" width="2.33203125" style="30" customWidth="1"/>
    <col min="10269" max="10269" width="9.44140625" style="30" customWidth="1"/>
    <col min="10270" max="10270" width="11.109375" style="30" customWidth="1"/>
    <col min="10271" max="10492" width="20.6640625" style="30"/>
    <col min="10493" max="10493" width="4.6640625" style="30" customWidth="1"/>
    <col min="10494" max="10494" width="59.6640625" style="30" customWidth="1"/>
    <col min="10495" max="10495" width="14.33203125" style="30" customWidth="1"/>
    <col min="10496" max="10496" width="13" style="30" customWidth="1"/>
    <col min="10497" max="10497" width="11.33203125" style="30" customWidth="1"/>
    <col min="10498" max="10498" width="15.109375" style="30" customWidth="1"/>
    <col min="10499" max="10499" width="12.88671875" style="30" customWidth="1"/>
    <col min="10500" max="10500" width="11.33203125" style="30" customWidth="1"/>
    <col min="10501" max="10501" width="12.88671875" style="30" customWidth="1"/>
    <col min="10502" max="10503" width="11.33203125" style="30" customWidth="1"/>
    <col min="10504" max="10504" width="12.33203125" style="30" customWidth="1"/>
    <col min="10505" max="10505" width="18" style="30" customWidth="1"/>
    <col min="10506" max="10507" width="11.33203125" style="30" customWidth="1"/>
    <col min="10508" max="10508" width="13.6640625" style="30" customWidth="1"/>
    <col min="10509" max="10509" width="11.33203125" style="30" customWidth="1"/>
    <col min="10510" max="10510" width="14.33203125" style="30" customWidth="1"/>
    <col min="10511" max="10512" width="11.33203125" style="30" customWidth="1"/>
    <col min="10513" max="10513" width="13.88671875" style="30" customWidth="1"/>
    <col min="10514" max="10515" width="11.33203125" style="30" customWidth="1"/>
    <col min="10516" max="10516" width="13.88671875" style="30" customWidth="1"/>
    <col min="10517" max="10517" width="11.33203125" style="30" customWidth="1"/>
    <col min="10518" max="10518" width="12.44140625" style="30" customWidth="1"/>
    <col min="10519" max="10519" width="11.33203125" style="30" customWidth="1"/>
    <col min="10520" max="10520" width="14.44140625" style="30" customWidth="1"/>
    <col min="10521" max="10521" width="15.6640625" style="30" customWidth="1"/>
    <col min="10522" max="10522" width="11.33203125" style="30" customWidth="1"/>
    <col min="10523" max="10523" width="14.6640625" style="30" customWidth="1"/>
    <col min="10524" max="10524" width="2.33203125" style="30" customWidth="1"/>
    <col min="10525" max="10525" width="9.44140625" style="30" customWidth="1"/>
    <col min="10526" max="10526" width="11.109375" style="30" customWidth="1"/>
    <col min="10527" max="10748" width="20.6640625" style="30"/>
    <col min="10749" max="10749" width="4.6640625" style="30" customWidth="1"/>
    <col min="10750" max="10750" width="59.6640625" style="30" customWidth="1"/>
    <col min="10751" max="10751" width="14.33203125" style="30" customWidth="1"/>
    <col min="10752" max="10752" width="13" style="30" customWidth="1"/>
    <col min="10753" max="10753" width="11.33203125" style="30" customWidth="1"/>
    <col min="10754" max="10754" width="15.109375" style="30" customWidth="1"/>
    <col min="10755" max="10755" width="12.88671875" style="30" customWidth="1"/>
    <col min="10756" max="10756" width="11.33203125" style="30" customWidth="1"/>
    <col min="10757" max="10757" width="12.88671875" style="30" customWidth="1"/>
    <col min="10758" max="10759" width="11.33203125" style="30" customWidth="1"/>
    <col min="10760" max="10760" width="12.33203125" style="30" customWidth="1"/>
    <col min="10761" max="10761" width="18" style="30" customWidth="1"/>
    <col min="10762" max="10763" width="11.33203125" style="30" customWidth="1"/>
    <col min="10764" max="10764" width="13.6640625" style="30" customWidth="1"/>
    <col min="10765" max="10765" width="11.33203125" style="30" customWidth="1"/>
    <col min="10766" max="10766" width="14.33203125" style="30" customWidth="1"/>
    <col min="10767" max="10768" width="11.33203125" style="30" customWidth="1"/>
    <col min="10769" max="10769" width="13.88671875" style="30" customWidth="1"/>
    <col min="10770" max="10771" width="11.33203125" style="30" customWidth="1"/>
    <col min="10772" max="10772" width="13.88671875" style="30" customWidth="1"/>
    <col min="10773" max="10773" width="11.33203125" style="30" customWidth="1"/>
    <col min="10774" max="10774" width="12.44140625" style="30" customWidth="1"/>
    <col min="10775" max="10775" width="11.33203125" style="30" customWidth="1"/>
    <col min="10776" max="10776" width="14.44140625" style="30" customWidth="1"/>
    <col min="10777" max="10777" width="15.6640625" style="30" customWidth="1"/>
    <col min="10778" max="10778" width="11.33203125" style="30" customWidth="1"/>
    <col min="10779" max="10779" width="14.6640625" style="30" customWidth="1"/>
    <col min="10780" max="10780" width="2.33203125" style="30" customWidth="1"/>
    <col min="10781" max="10781" width="9.44140625" style="30" customWidth="1"/>
    <col min="10782" max="10782" width="11.109375" style="30" customWidth="1"/>
    <col min="10783" max="11004" width="20.6640625" style="30"/>
    <col min="11005" max="11005" width="4.6640625" style="30" customWidth="1"/>
    <col min="11006" max="11006" width="59.6640625" style="30" customWidth="1"/>
    <col min="11007" max="11007" width="14.33203125" style="30" customWidth="1"/>
    <col min="11008" max="11008" width="13" style="30" customWidth="1"/>
    <col min="11009" max="11009" width="11.33203125" style="30" customWidth="1"/>
    <col min="11010" max="11010" width="15.109375" style="30" customWidth="1"/>
    <col min="11011" max="11011" width="12.88671875" style="30" customWidth="1"/>
    <col min="11012" max="11012" width="11.33203125" style="30" customWidth="1"/>
    <col min="11013" max="11013" width="12.88671875" style="30" customWidth="1"/>
    <col min="11014" max="11015" width="11.33203125" style="30" customWidth="1"/>
    <col min="11016" max="11016" width="12.33203125" style="30" customWidth="1"/>
    <col min="11017" max="11017" width="18" style="30" customWidth="1"/>
    <col min="11018" max="11019" width="11.33203125" style="30" customWidth="1"/>
    <col min="11020" max="11020" width="13.6640625" style="30" customWidth="1"/>
    <col min="11021" max="11021" width="11.33203125" style="30" customWidth="1"/>
    <col min="11022" max="11022" width="14.33203125" style="30" customWidth="1"/>
    <col min="11023" max="11024" width="11.33203125" style="30" customWidth="1"/>
    <col min="11025" max="11025" width="13.88671875" style="30" customWidth="1"/>
    <col min="11026" max="11027" width="11.33203125" style="30" customWidth="1"/>
    <col min="11028" max="11028" width="13.88671875" style="30" customWidth="1"/>
    <col min="11029" max="11029" width="11.33203125" style="30" customWidth="1"/>
    <col min="11030" max="11030" width="12.44140625" style="30" customWidth="1"/>
    <col min="11031" max="11031" width="11.33203125" style="30" customWidth="1"/>
    <col min="11032" max="11032" width="14.44140625" style="30" customWidth="1"/>
    <col min="11033" max="11033" width="15.6640625" style="30" customWidth="1"/>
    <col min="11034" max="11034" width="11.33203125" style="30" customWidth="1"/>
    <col min="11035" max="11035" width="14.6640625" style="30" customWidth="1"/>
    <col min="11036" max="11036" width="2.33203125" style="30" customWidth="1"/>
    <col min="11037" max="11037" width="9.44140625" style="30" customWidth="1"/>
    <col min="11038" max="11038" width="11.109375" style="30" customWidth="1"/>
    <col min="11039" max="11260" width="20.6640625" style="30"/>
    <col min="11261" max="11261" width="4.6640625" style="30" customWidth="1"/>
    <col min="11262" max="11262" width="59.6640625" style="30" customWidth="1"/>
    <col min="11263" max="11263" width="14.33203125" style="30" customWidth="1"/>
    <col min="11264" max="11264" width="13" style="30" customWidth="1"/>
    <col min="11265" max="11265" width="11.33203125" style="30" customWidth="1"/>
    <col min="11266" max="11266" width="15.109375" style="30" customWidth="1"/>
    <col min="11267" max="11267" width="12.88671875" style="30" customWidth="1"/>
    <col min="11268" max="11268" width="11.33203125" style="30" customWidth="1"/>
    <col min="11269" max="11269" width="12.88671875" style="30" customWidth="1"/>
    <col min="11270" max="11271" width="11.33203125" style="30" customWidth="1"/>
    <col min="11272" max="11272" width="12.33203125" style="30" customWidth="1"/>
    <col min="11273" max="11273" width="18" style="30" customWidth="1"/>
    <col min="11274" max="11275" width="11.33203125" style="30" customWidth="1"/>
    <col min="11276" max="11276" width="13.6640625" style="30" customWidth="1"/>
    <col min="11277" max="11277" width="11.33203125" style="30" customWidth="1"/>
    <col min="11278" max="11278" width="14.33203125" style="30" customWidth="1"/>
    <col min="11279" max="11280" width="11.33203125" style="30" customWidth="1"/>
    <col min="11281" max="11281" width="13.88671875" style="30" customWidth="1"/>
    <col min="11282" max="11283" width="11.33203125" style="30" customWidth="1"/>
    <col min="11284" max="11284" width="13.88671875" style="30" customWidth="1"/>
    <col min="11285" max="11285" width="11.33203125" style="30" customWidth="1"/>
    <col min="11286" max="11286" width="12.44140625" style="30" customWidth="1"/>
    <col min="11287" max="11287" width="11.33203125" style="30" customWidth="1"/>
    <col min="11288" max="11288" width="14.44140625" style="30" customWidth="1"/>
    <col min="11289" max="11289" width="15.6640625" style="30" customWidth="1"/>
    <col min="11290" max="11290" width="11.33203125" style="30" customWidth="1"/>
    <col min="11291" max="11291" width="14.6640625" style="30" customWidth="1"/>
    <col min="11292" max="11292" width="2.33203125" style="30" customWidth="1"/>
    <col min="11293" max="11293" width="9.44140625" style="30" customWidth="1"/>
    <col min="11294" max="11294" width="11.109375" style="30" customWidth="1"/>
    <col min="11295" max="11516" width="20.6640625" style="30"/>
    <col min="11517" max="11517" width="4.6640625" style="30" customWidth="1"/>
    <col min="11518" max="11518" width="59.6640625" style="30" customWidth="1"/>
    <col min="11519" max="11519" width="14.33203125" style="30" customWidth="1"/>
    <col min="11520" max="11520" width="13" style="30" customWidth="1"/>
    <col min="11521" max="11521" width="11.33203125" style="30" customWidth="1"/>
    <col min="11522" max="11522" width="15.109375" style="30" customWidth="1"/>
    <col min="11523" max="11523" width="12.88671875" style="30" customWidth="1"/>
    <col min="11524" max="11524" width="11.33203125" style="30" customWidth="1"/>
    <col min="11525" max="11525" width="12.88671875" style="30" customWidth="1"/>
    <col min="11526" max="11527" width="11.33203125" style="30" customWidth="1"/>
    <col min="11528" max="11528" width="12.33203125" style="30" customWidth="1"/>
    <col min="11529" max="11529" width="18" style="30" customWidth="1"/>
    <col min="11530" max="11531" width="11.33203125" style="30" customWidth="1"/>
    <col min="11532" max="11532" width="13.6640625" style="30" customWidth="1"/>
    <col min="11533" max="11533" width="11.33203125" style="30" customWidth="1"/>
    <col min="11534" max="11534" width="14.33203125" style="30" customWidth="1"/>
    <col min="11535" max="11536" width="11.33203125" style="30" customWidth="1"/>
    <col min="11537" max="11537" width="13.88671875" style="30" customWidth="1"/>
    <col min="11538" max="11539" width="11.33203125" style="30" customWidth="1"/>
    <col min="11540" max="11540" width="13.88671875" style="30" customWidth="1"/>
    <col min="11541" max="11541" width="11.33203125" style="30" customWidth="1"/>
    <col min="11542" max="11542" width="12.44140625" style="30" customWidth="1"/>
    <col min="11543" max="11543" width="11.33203125" style="30" customWidth="1"/>
    <col min="11544" max="11544" width="14.44140625" style="30" customWidth="1"/>
    <col min="11545" max="11545" width="15.6640625" style="30" customWidth="1"/>
    <col min="11546" max="11546" width="11.33203125" style="30" customWidth="1"/>
    <col min="11547" max="11547" width="14.6640625" style="30" customWidth="1"/>
    <col min="11548" max="11548" width="2.33203125" style="30" customWidth="1"/>
    <col min="11549" max="11549" width="9.44140625" style="30" customWidth="1"/>
    <col min="11550" max="11550" width="11.109375" style="30" customWidth="1"/>
    <col min="11551" max="11772" width="20.6640625" style="30"/>
    <col min="11773" max="11773" width="4.6640625" style="30" customWidth="1"/>
    <col min="11774" max="11774" width="59.6640625" style="30" customWidth="1"/>
    <col min="11775" max="11775" width="14.33203125" style="30" customWidth="1"/>
    <col min="11776" max="11776" width="13" style="30" customWidth="1"/>
    <col min="11777" max="11777" width="11.33203125" style="30" customWidth="1"/>
    <col min="11778" max="11778" width="15.109375" style="30" customWidth="1"/>
    <col min="11779" max="11779" width="12.88671875" style="30" customWidth="1"/>
    <col min="11780" max="11780" width="11.33203125" style="30" customWidth="1"/>
    <col min="11781" max="11781" width="12.88671875" style="30" customWidth="1"/>
    <col min="11782" max="11783" width="11.33203125" style="30" customWidth="1"/>
    <col min="11784" max="11784" width="12.33203125" style="30" customWidth="1"/>
    <col min="11785" max="11785" width="18" style="30" customWidth="1"/>
    <col min="11786" max="11787" width="11.33203125" style="30" customWidth="1"/>
    <col min="11788" max="11788" width="13.6640625" style="30" customWidth="1"/>
    <col min="11789" max="11789" width="11.33203125" style="30" customWidth="1"/>
    <col min="11790" max="11790" width="14.33203125" style="30" customWidth="1"/>
    <col min="11791" max="11792" width="11.33203125" style="30" customWidth="1"/>
    <col min="11793" max="11793" width="13.88671875" style="30" customWidth="1"/>
    <col min="11794" max="11795" width="11.33203125" style="30" customWidth="1"/>
    <col min="11796" max="11796" width="13.88671875" style="30" customWidth="1"/>
    <col min="11797" max="11797" width="11.33203125" style="30" customWidth="1"/>
    <col min="11798" max="11798" width="12.44140625" style="30" customWidth="1"/>
    <col min="11799" max="11799" width="11.33203125" style="30" customWidth="1"/>
    <col min="11800" max="11800" width="14.44140625" style="30" customWidth="1"/>
    <col min="11801" max="11801" width="15.6640625" style="30" customWidth="1"/>
    <col min="11802" max="11802" width="11.33203125" style="30" customWidth="1"/>
    <col min="11803" max="11803" width="14.6640625" style="30" customWidth="1"/>
    <col min="11804" max="11804" width="2.33203125" style="30" customWidth="1"/>
    <col min="11805" max="11805" width="9.44140625" style="30" customWidth="1"/>
    <col min="11806" max="11806" width="11.109375" style="30" customWidth="1"/>
    <col min="11807" max="12028" width="20.6640625" style="30"/>
    <col min="12029" max="12029" width="4.6640625" style="30" customWidth="1"/>
    <col min="12030" max="12030" width="59.6640625" style="30" customWidth="1"/>
    <col min="12031" max="12031" width="14.33203125" style="30" customWidth="1"/>
    <col min="12032" max="12032" width="13" style="30" customWidth="1"/>
    <col min="12033" max="12033" width="11.33203125" style="30" customWidth="1"/>
    <col min="12034" max="12034" width="15.109375" style="30" customWidth="1"/>
    <col min="12035" max="12035" width="12.88671875" style="30" customWidth="1"/>
    <col min="12036" max="12036" width="11.33203125" style="30" customWidth="1"/>
    <col min="12037" max="12037" width="12.88671875" style="30" customWidth="1"/>
    <col min="12038" max="12039" width="11.33203125" style="30" customWidth="1"/>
    <col min="12040" max="12040" width="12.33203125" style="30" customWidth="1"/>
    <col min="12041" max="12041" width="18" style="30" customWidth="1"/>
    <col min="12042" max="12043" width="11.33203125" style="30" customWidth="1"/>
    <col min="12044" max="12044" width="13.6640625" style="30" customWidth="1"/>
    <col min="12045" max="12045" width="11.33203125" style="30" customWidth="1"/>
    <col min="12046" max="12046" width="14.33203125" style="30" customWidth="1"/>
    <col min="12047" max="12048" width="11.33203125" style="30" customWidth="1"/>
    <col min="12049" max="12049" width="13.88671875" style="30" customWidth="1"/>
    <col min="12050" max="12051" width="11.33203125" style="30" customWidth="1"/>
    <col min="12052" max="12052" width="13.88671875" style="30" customWidth="1"/>
    <col min="12053" max="12053" width="11.33203125" style="30" customWidth="1"/>
    <col min="12054" max="12054" width="12.44140625" style="30" customWidth="1"/>
    <col min="12055" max="12055" width="11.33203125" style="30" customWidth="1"/>
    <col min="12056" max="12056" width="14.44140625" style="30" customWidth="1"/>
    <col min="12057" max="12057" width="15.6640625" style="30" customWidth="1"/>
    <col min="12058" max="12058" width="11.33203125" style="30" customWidth="1"/>
    <col min="12059" max="12059" width="14.6640625" style="30" customWidth="1"/>
    <col min="12060" max="12060" width="2.33203125" style="30" customWidth="1"/>
    <col min="12061" max="12061" width="9.44140625" style="30" customWidth="1"/>
    <col min="12062" max="12062" width="11.109375" style="30" customWidth="1"/>
    <col min="12063" max="12284" width="20.6640625" style="30"/>
    <col min="12285" max="12285" width="4.6640625" style="30" customWidth="1"/>
    <col min="12286" max="12286" width="59.6640625" style="30" customWidth="1"/>
    <col min="12287" max="12287" width="14.33203125" style="30" customWidth="1"/>
    <col min="12288" max="12288" width="13" style="30" customWidth="1"/>
    <col min="12289" max="12289" width="11.33203125" style="30" customWidth="1"/>
    <col min="12290" max="12290" width="15.109375" style="30" customWidth="1"/>
    <col min="12291" max="12291" width="12.88671875" style="30" customWidth="1"/>
    <col min="12292" max="12292" width="11.33203125" style="30" customWidth="1"/>
    <col min="12293" max="12293" width="12.88671875" style="30" customWidth="1"/>
    <col min="12294" max="12295" width="11.33203125" style="30" customWidth="1"/>
    <col min="12296" max="12296" width="12.33203125" style="30" customWidth="1"/>
    <col min="12297" max="12297" width="18" style="30" customWidth="1"/>
    <col min="12298" max="12299" width="11.33203125" style="30" customWidth="1"/>
    <col min="12300" max="12300" width="13.6640625" style="30" customWidth="1"/>
    <col min="12301" max="12301" width="11.33203125" style="30" customWidth="1"/>
    <col min="12302" max="12302" width="14.33203125" style="30" customWidth="1"/>
    <col min="12303" max="12304" width="11.33203125" style="30" customWidth="1"/>
    <col min="12305" max="12305" width="13.88671875" style="30" customWidth="1"/>
    <col min="12306" max="12307" width="11.33203125" style="30" customWidth="1"/>
    <col min="12308" max="12308" width="13.88671875" style="30" customWidth="1"/>
    <col min="12309" max="12309" width="11.33203125" style="30" customWidth="1"/>
    <col min="12310" max="12310" width="12.44140625" style="30" customWidth="1"/>
    <col min="12311" max="12311" width="11.33203125" style="30" customWidth="1"/>
    <col min="12312" max="12312" width="14.44140625" style="30" customWidth="1"/>
    <col min="12313" max="12313" width="15.6640625" style="30" customWidth="1"/>
    <col min="12314" max="12314" width="11.33203125" style="30" customWidth="1"/>
    <col min="12315" max="12315" width="14.6640625" style="30" customWidth="1"/>
    <col min="12316" max="12316" width="2.33203125" style="30" customWidth="1"/>
    <col min="12317" max="12317" width="9.44140625" style="30" customWidth="1"/>
    <col min="12318" max="12318" width="11.109375" style="30" customWidth="1"/>
    <col min="12319" max="12540" width="20.6640625" style="30"/>
    <col min="12541" max="12541" width="4.6640625" style="30" customWidth="1"/>
    <col min="12542" max="12542" width="59.6640625" style="30" customWidth="1"/>
    <col min="12543" max="12543" width="14.33203125" style="30" customWidth="1"/>
    <col min="12544" max="12544" width="13" style="30" customWidth="1"/>
    <col min="12545" max="12545" width="11.33203125" style="30" customWidth="1"/>
    <col min="12546" max="12546" width="15.109375" style="30" customWidth="1"/>
    <col min="12547" max="12547" width="12.88671875" style="30" customWidth="1"/>
    <col min="12548" max="12548" width="11.33203125" style="30" customWidth="1"/>
    <col min="12549" max="12549" width="12.88671875" style="30" customWidth="1"/>
    <col min="12550" max="12551" width="11.33203125" style="30" customWidth="1"/>
    <col min="12552" max="12552" width="12.33203125" style="30" customWidth="1"/>
    <col min="12553" max="12553" width="18" style="30" customWidth="1"/>
    <col min="12554" max="12555" width="11.33203125" style="30" customWidth="1"/>
    <col min="12556" max="12556" width="13.6640625" style="30" customWidth="1"/>
    <col min="12557" max="12557" width="11.33203125" style="30" customWidth="1"/>
    <col min="12558" max="12558" width="14.33203125" style="30" customWidth="1"/>
    <col min="12559" max="12560" width="11.33203125" style="30" customWidth="1"/>
    <col min="12561" max="12561" width="13.88671875" style="30" customWidth="1"/>
    <col min="12562" max="12563" width="11.33203125" style="30" customWidth="1"/>
    <col min="12564" max="12564" width="13.88671875" style="30" customWidth="1"/>
    <col min="12565" max="12565" width="11.33203125" style="30" customWidth="1"/>
    <col min="12566" max="12566" width="12.44140625" style="30" customWidth="1"/>
    <col min="12567" max="12567" width="11.33203125" style="30" customWidth="1"/>
    <col min="12568" max="12568" width="14.44140625" style="30" customWidth="1"/>
    <col min="12569" max="12569" width="15.6640625" style="30" customWidth="1"/>
    <col min="12570" max="12570" width="11.33203125" style="30" customWidth="1"/>
    <col min="12571" max="12571" width="14.6640625" style="30" customWidth="1"/>
    <col min="12572" max="12572" width="2.33203125" style="30" customWidth="1"/>
    <col min="12573" max="12573" width="9.44140625" style="30" customWidth="1"/>
    <col min="12574" max="12574" width="11.109375" style="30" customWidth="1"/>
    <col min="12575" max="12796" width="20.6640625" style="30"/>
    <col min="12797" max="12797" width="4.6640625" style="30" customWidth="1"/>
    <col min="12798" max="12798" width="59.6640625" style="30" customWidth="1"/>
    <col min="12799" max="12799" width="14.33203125" style="30" customWidth="1"/>
    <col min="12800" max="12800" width="13" style="30" customWidth="1"/>
    <col min="12801" max="12801" width="11.33203125" style="30" customWidth="1"/>
    <col min="12802" max="12802" width="15.109375" style="30" customWidth="1"/>
    <col min="12803" max="12803" width="12.88671875" style="30" customWidth="1"/>
    <col min="12804" max="12804" width="11.33203125" style="30" customWidth="1"/>
    <col min="12805" max="12805" width="12.88671875" style="30" customWidth="1"/>
    <col min="12806" max="12807" width="11.33203125" style="30" customWidth="1"/>
    <col min="12808" max="12808" width="12.33203125" style="30" customWidth="1"/>
    <col min="12809" max="12809" width="18" style="30" customWidth="1"/>
    <col min="12810" max="12811" width="11.33203125" style="30" customWidth="1"/>
    <col min="12812" max="12812" width="13.6640625" style="30" customWidth="1"/>
    <col min="12813" max="12813" width="11.33203125" style="30" customWidth="1"/>
    <col min="12814" max="12814" width="14.33203125" style="30" customWidth="1"/>
    <col min="12815" max="12816" width="11.33203125" style="30" customWidth="1"/>
    <col min="12817" max="12817" width="13.88671875" style="30" customWidth="1"/>
    <col min="12818" max="12819" width="11.33203125" style="30" customWidth="1"/>
    <col min="12820" max="12820" width="13.88671875" style="30" customWidth="1"/>
    <col min="12821" max="12821" width="11.33203125" style="30" customWidth="1"/>
    <col min="12822" max="12822" width="12.44140625" style="30" customWidth="1"/>
    <col min="12823" max="12823" width="11.33203125" style="30" customWidth="1"/>
    <col min="12824" max="12824" width="14.44140625" style="30" customWidth="1"/>
    <col min="12825" max="12825" width="15.6640625" style="30" customWidth="1"/>
    <col min="12826" max="12826" width="11.33203125" style="30" customWidth="1"/>
    <col min="12827" max="12827" width="14.6640625" style="30" customWidth="1"/>
    <col min="12828" max="12828" width="2.33203125" style="30" customWidth="1"/>
    <col min="12829" max="12829" width="9.44140625" style="30" customWidth="1"/>
    <col min="12830" max="12830" width="11.109375" style="30" customWidth="1"/>
    <col min="12831" max="13052" width="20.6640625" style="30"/>
    <col min="13053" max="13053" width="4.6640625" style="30" customWidth="1"/>
    <col min="13054" max="13054" width="59.6640625" style="30" customWidth="1"/>
    <col min="13055" max="13055" width="14.33203125" style="30" customWidth="1"/>
    <col min="13056" max="13056" width="13" style="30" customWidth="1"/>
    <col min="13057" max="13057" width="11.33203125" style="30" customWidth="1"/>
    <col min="13058" max="13058" width="15.109375" style="30" customWidth="1"/>
    <col min="13059" max="13059" width="12.88671875" style="30" customWidth="1"/>
    <col min="13060" max="13060" width="11.33203125" style="30" customWidth="1"/>
    <col min="13061" max="13061" width="12.88671875" style="30" customWidth="1"/>
    <col min="13062" max="13063" width="11.33203125" style="30" customWidth="1"/>
    <col min="13064" max="13064" width="12.33203125" style="30" customWidth="1"/>
    <col min="13065" max="13065" width="18" style="30" customWidth="1"/>
    <col min="13066" max="13067" width="11.33203125" style="30" customWidth="1"/>
    <col min="13068" max="13068" width="13.6640625" style="30" customWidth="1"/>
    <col min="13069" max="13069" width="11.33203125" style="30" customWidth="1"/>
    <col min="13070" max="13070" width="14.33203125" style="30" customWidth="1"/>
    <col min="13071" max="13072" width="11.33203125" style="30" customWidth="1"/>
    <col min="13073" max="13073" width="13.88671875" style="30" customWidth="1"/>
    <col min="13074" max="13075" width="11.33203125" style="30" customWidth="1"/>
    <col min="13076" max="13076" width="13.88671875" style="30" customWidth="1"/>
    <col min="13077" max="13077" width="11.33203125" style="30" customWidth="1"/>
    <col min="13078" max="13078" width="12.44140625" style="30" customWidth="1"/>
    <col min="13079" max="13079" width="11.33203125" style="30" customWidth="1"/>
    <col min="13080" max="13080" width="14.44140625" style="30" customWidth="1"/>
    <col min="13081" max="13081" width="15.6640625" style="30" customWidth="1"/>
    <col min="13082" max="13082" width="11.33203125" style="30" customWidth="1"/>
    <col min="13083" max="13083" width="14.6640625" style="30" customWidth="1"/>
    <col min="13084" max="13084" width="2.33203125" style="30" customWidth="1"/>
    <col min="13085" max="13085" width="9.44140625" style="30" customWidth="1"/>
    <col min="13086" max="13086" width="11.109375" style="30" customWidth="1"/>
    <col min="13087" max="13308" width="20.6640625" style="30"/>
    <col min="13309" max="13309" width="4.6640625" style="30" customWidth="1"/>
    <col min="13310" max="13310" width="59.6640625" style="30" customWidth="1"/>
    <col min="13311" max="13311" width="14.33203125" style="30" customWidth="1"/>
    <col min="13312" max="13312" width="13" style="30" customWidth="1"/>
    <col min="13313" max="13313" width="11.33203125" style="30" customWidth="1"/>
    <col min="13314" max="13314" width="15.109375" style="30" customWidth="1"/>
    <col min="13315" max="13315" width="12.88671875" style="30" customWidth="1"/>
    <col min="13316" max="13316" width="11.33203125" style="30" customWidth="1"/>
    <col min="13317" max="13317" width="12.88671875" style="30" customWidth="1"/>
    <col min="13318" max="13319" width="11.33203125" style="30" customWidth="1"/>
    <col min="13320" max="13320" width="12.33203125" style="30" customWidth="1"/>
    <col min="13321" max="13321" width="18" style="30" customWidth="1"/>
    <col min="13322" max="13323" width="11.33203125" style="30" customWidth="1"/>
    <col min="13324" max="13324" width="13.6640625" style="30" customWidth="1"/>
    <col min="13325" max="13325" width="11.33203125" style="30" customWidth="1"/>
    <col min="13326" max="13326" width="14.33203125" style="30" customWidth="1"/>
    <col min="13327" max="13328" width="11.33203125" style="30" customWidth="1"/>
    <col min="13329" max="13329" width="13.88671875" style="30" customWidth="1"/>
    <col min="13330" max="13331" width="11.33203125" style="30" customWidth="1"/>
    <col min="13332" max="13332" width="13.88671875" style="30" customWidth="1"/>
    <col min="13333" max="13333" width="11.33203125" style="30" customWidth="1"/>
    <col min="13334" max="13334" width="12.44140625" style="30" customWidth="1"/>
    <col min="13335" max="13335" width="11.33203125" style="30" customWidth="1"/>
    <col min="13336" max="13336" width="14.44140625" style="30" customWidth="1"/>
    <col min="13337" max="13337" width="15.6640625" style="30" customWidth="1"/>
    <col min="13338" max="13338" width="11.33203125" style="30" customWidth="1"/>
    <col min="13339" max="13339" width="14.6640625" style="30" customWidth="1"/>
    <col min="13340" max="13340" width="2.33203125" style="30" customWidth="1"/>
    <col min="13341" max="13341" width="9.44140625" style="30" customWidth="1"/>
    <col min="13342" max="13342" width="11.109375" style="30" customWidth="1"/>
    <col min="13343" max="13564" width="20.6640625" style="30"/>
    <col min="13565" max="13565" width="4.6640625" style="30" customWidth="1"/>
    <col min="13566" max="13566" width="59.6640625" style="30" customWidth="1"/>
    <col min="13567" max="13567" width="14.33203125" style="30" customWidth="1"/>
    <col min="13568" max="13568" width="13" style="30" customWidth="1"/>
    <col min="13569" max="13569" width="11.33203125" style="30" customWidth="1"/>
    <col min="13570" max="13570" width="15.109375" style="30" customWidth="1"/>
    <col min="13571" max="13571" width="12.88671875" style="30" customWidth="1"/>
    <col min="13572" max="13572" width="11.33203125" style="30" customWidth="1"/>
    <col min="13573" max="13573" width="12.88671875" style="30" customWidth="1"/>
    <col min="13574" max="13575" width="11.33203125" style="30" customWidth="1"/>
    <col min="13576" max="13576" width="12.33203125" style="30" customWidth="1"/>
    <col min="13577" max="13577" width="18" style="30" customWidth="1"/>
    <col min="13578" max="13579" width="11.33203125" style="30" customWidth="1"/>
    <col min="13580" max="13580" width="13.6640625" style="30" customWidth="1"/>
    <col min="13581" max="13581" width="11.33203125" style="30" customWidth="1"/>
    <col min="13582" max="13582" width="14.33203125" style="30" customWidth="1"/>
    <col min="13583" max="13584" width="11.33203125" style="30" customWidth="1"/>
    <col min="13585" max="13585" width="13.88671875" style="30" customWidth="1"/>
    <col min="13586" max="13587" width="11.33203125" style="30" customWidth="1"/>
    <col min="13588" max="13588" width="13.88671875" style="30" customWidth="1"/>
    <col min="13589" max="13589" width="11.33203125" style="30" customWidth="1"/>
    <col min="13590" max="13590" width="12.44140625" style="30" customWidth="1"/>
    <col min="13591" max="13591" width="11.33203125" style="30" customWidth="1"/>
    <col min="13592" max="13592" width="14.44140625" style="30" customWidth="1"/>
    <col min="13593" max="13593" width="15.6640625" style="30" customWidth="1"/>
    <col min="13594" max="13594" width="11.33203125" style="30" customWidth="1"/>
    <col min="13595" max="13595" width="14.6640625" style="30" customWidth="1"/>
    <col min="13596" max="13596" width="2.33203125" style="30" customWidth="1"/>
    <col min="13597" max="13597" width="9.44140625" style="30" customWidth="1"/>
    <col min="13598" max="13598" width="11.109375" style="30" customWidth="1"/>
    <col min="13599" max="13820" width="20.6640625" style="30"/>
    <col min="13821" max="13821" width="4.6640625" style="30" customWidth="1"/>
    <col min="13822" max="13822" width="59.6640625" style="30" customWidth="1"/>
    <col min="13823" max="13823" width="14.33203125" style="30" customWidth="1"/>
    <col min="13824" max="13824" width="13" style="30" customWidth="1"/>
    <col min="13825" max="13825" width="11.33203125" style="30" customWidth="1"/>
    <col min="13826" max="13826" width="15.109375" style="30" customWidth="1"/>
    <col min="13827" max="13827" width="12.88671875" style="30" customWidth="1"/>
    <col min="13828" max="13828" width="11.33203125" style="30" customWidth="1"/>
    <col min="13829" max="13829" width="12.88671875" style="30" customWidth="1"/>
    <col min="13830" max="13831" width="11.33203125" style="30" customWidth="1"/>
    <col min="13832" max="13832" width="12.33203125" style="30" customWidth="1"/>
    <col min="13833" max="13833" width="18" style="30" customWidth="1"/>
    <col min="13834" max="13835" width="11.33203125" style="30" customWidth="1"/>
    <col min="13836" max="13836" width="13.6640625" style="30" customWidth="1"/>
    <col min="13837" max="13837" width="11.33203125" style="30" customWidth="1"/>
    <col min="13838" max="13838" width="14.33203125" style="30" customWidth="1"/>
    <col min="13839" max="13840" width="11.33203125" style="30" customWidth="1"/>
    <col min="13841" max="13841" width="13.88671875" style="30" customWidth="1"/>
    <col min="13842" max="13843" width="11.33203125" style="30" customWidth="1"/>
    <col min="13844" max="13844" width="13.88671875" style="30" customWidth="1"/>
    <col min="13845" max="13845" width="11.33203125" style="30" customWidth="1"/>
    <col min="13846" max="13846" width="12.44140625" style="30" customWidth="1"/>
    <col min="13847" max="13847" width="11.33203125" style="30" customWidth="1"/>
    <col min="13848" max="13848" width="14.44140625" style="30" customWidth="1"/>
    <col min="13849" max="13849" width="15.6640625" style="30" customWidth="1"/>
    <col min="13850" max="13850" width="11.33203125" style="30" customWidth="1"/>
    <col min="13851" max="13851" width="14.6640625" style="30" customWidth="1"/>
    <col min="13852" max="13852" width="2.33203125" style="30" customWidth="1"/>
    <col min="13853" max="13853" width="9.44140625" style="30" customWidth="1"/>
    <col min="13854" max="13854" width="11.109375" style="30" customWidth="1"/>
    <col min="13855" max="14076" width="20.6640625" style="30"/>
    <col min="14077" max="14077" width="4.6640625" style="30" customWidth="1"/>
    <col min="14078" max="14078" width="59.6640625" style="30" customWidth="1"/>
    <col min="14079" max="14079" width="14.33203125" style="30" customWidth="1"/>
    <col min="14080" max="14080" width="13" style="30" customWidth="1"/>
    <col min="14081" max="14081" width="11.33203125" style="30" customWidth="1"/>
    <col min="14082" max="14082" width="15.109375" style="30" customWidth="1"/>
    <col min="14083" max="14083" width="12.88671875" style="30" customWidth="1"/>
    <col min="14084" max="14084" width="11.33203125" style="30" customWidth="1"/>
    <col min="14085" max="14085" width="12.88671875" style="30" customWidth="1"/>
    <col min="14086" max="14087" width="11.33203125" style="30" customWidth="1"/>
    <col min="14088" max="14088" width="12.33203125" style="30" customWidth="1"/>
    <col min="14089" max="14089" width="18" style="30" customWidth="1"/>
    <col min="14090" max="14091" width="11.33203125" style="30" customWidth="1"/>
    <col min="14092" max="14092" width="13.6640625" style="30" customWidth="1"/>
    <col min="14093" max="14093" width="11.33203125" style="30" customWidth="1"/>
    <col min="14094" max="14094" width="14.33203125" style="30" customWidth="1"/>
    <col min="14095" max="14096" width="11.33203125" style="30" customWidth="1"/>
    <col min="14097" max="14097" width="13.88671875" style="30" customWidth="1"/>
    <col min="14098" max="14099" width="11.33203125" style="30" customWidth="1"/>
    <col min="14100" max="14100" width="13.88671875" style="30" customWidth="1"/>
    <col min="14101" max="14101" width="11.33203125" style="30" customWidth="1"/>
    <col min="14102" max="14102" width="12.44140625" style="30" customWidth="1"/>
    <col min="14103" max="14103" width="11.33203125" style="30" customWidth="1"/>
    <col min="14104" max="14104" width="14.44140625" style="30" customWidth="1"/>
    <col min="14105" max="14105" width="15.6640625" style="30" customWidth="1"/>
    <col min="14106" max="14106" width="11.33203125" style="30" customWidth="1"/>
    <col min="14107" max="14107" width="14.6640625" style="30" customWidth="1"/>
    <col min="14108" max="14108" width="2.33203125" style="30" customWidth="1"/>
    <col min="14109" max="14109" width="9.44140625" style="30" customWidth="1"/>
    <col min="14110" max="14110" width="11.109375" style="30" customWidth="1"/>
    <col min="14111" max="14332" width="20.6640625" style="30"/>
    <col min="14333" max="14333" width="4.6640625" style="30" customWidth="1"/>
    <col min="14334" max="14334" width="59.6640625" style="30" customWidth="1"/>
    <col min="14335" max="14335" width="14.33203125" style="30" customWidth="1"/>
    <col min="14336" max="14336" width="13" style="30" customWidth="1"/>
    <col min="14337" max="14337" width="11.33203125" style="30" customWidth="1"/>
    <col min="14338" max="14338" width="15.109375" style="30" customWidth="1"/>
    <col min="14339" max="14339" width="12.88671875" style="30" customWidth="1"/>
    <col min="14340" max="14340" width="11.33203125" style="30" customWidth="1"/>
    <col min="14341" max="14341" width="12.88671875" style="30" customWidth="1"/>
    <col min="14342" max="14343" width="11.33203125" style="30" customWidth="1"/>
    <col min="14344" max="14344" width="12.33203125" style="30" customWidth="1"/>
    <col min="14345" max="14345" width="18" style="30" customWidth="1"/>
    <col min="14346" max="14347" width="11.33203125" style="30" customWidth="1"/>
    <col min="14348" max="14348" width="13.6640625" style="30" customWidth="1"/>
    <col min="14349" max="14349" width="11.33203125" style="30" customWidth="1"/>
    <col min="14350" max="14350" width="14.33203125" style="30" customWidth="1"/>
    <col min="14351" max="14352" width="11.33203125" style="30" customWidth="1"/>
    <col min="14353" max="14353" width="13.88671875" style="30" customWidth="1"/>
    <col min="14354" max="14355" width="11.33203125" style="30" customWidth="1"/>
    <col min="14356" max="14356" width="13.88671875" style="30" customWidth="1"/>
    <col min="14357" max="14357" width="11.33203125" style="30" customWidth="1"/>
    <col min="14358" max="14358" width="12.44140625" style="30" customWidth="1"/>
    <col min="14359" max="14359" width="11.33203125" style="30" customWidth="1"/>
    <col min="14360" max="14360" width="14.44140625" style="30" customWidth="1"/>
    <col min="14361" max="14361" width="15.6640625" style="30" customWidth="1"/>
    <col min="14362" max="14362" width="11.33203125" style="30" customWidth="1"/>
    <col min="14363" max="14363" width="14.6640625" style="30" customWidth="1"/>
    <col min="14364" max="14364" width="2.33203125" style="30" customWidth="1"/>
    <col min="14365" max="14365" width="9.44140625" style="30" customWidth="1"/>
    <col min="14366" max="14366" width="11.109375" style="30" customWidth="1"/>
    <col min="14367" max="14588" width="20.6640625" style="30"/>
    <col min="14589" max="14589" width="4.6640625" style="30" customWidth="1"/>
    <col min="14590" max="14590" width="59.6640625" style="30" customWidth="1"/>
    <col min="14591" max="14591" width="14.33203125" style="30" customWidth="1"/>
    <col min="14592" max="14592" width="13" style="30" customWidth="1"/>
    <col min="14593" max="14593" width="11.33203125" style="30" customWidth="1"/>
    <col min="14594" max="14594" width="15.109375" style="30" customWidth="1"/>
    <col min="14595" max="14595" width="12.88671875" style="30" customWidth="1"/>
    <col min="14596" max="14596" width="11.33203125" style="30" customWidth="1"/>
    <col min="14597" max="14597" width="12.88671875" style="30" customWidth="1"/>
    <col min="14598" max="14599" width="11.33203125" style="30" customWidth="1"/>
    <col min="14600" max="14600" width="12.33203125" style="30" customWidth="1"/>
    <col min="14601" max="14601" width="18" style="30" customWidth="1"/>
    <col min="14602" max="14603" width="11.33203125" style="30" customWidth="1"/>
    <col min="14604" max="14604" width="13.6640625" style="30" customWidth="1"/>
    <col min="14605" max="14605" width="11.33203125" style="30" customWidth="1"/>
    <col min="14606" max="14606" width="14.33203125" style="30" customWidth="1"/>
    <col min="14607" max="14608" width="11.33203125" style="30" customWidth="1"/>
    <col min="14609" max="14609" width="13.88671875" style="30" customWidth="1"/>
    <col min="14610" max="14611" width="11.33203125" style="30" customWidth="1"/>
    <col min="14612" max="14612" width="13.88671875" style="30" customWidth="1"/>
    <col min="14613" max="14613" width="11.33203125" style="30" customWidth="1"/>
    <col min="14614" max="14614" width="12.44140625" style="30" customWidth="1"/>
    <col min="14615" max="14615" width="11.33203125" style="30" customWidth="1"/>
    <col min="14616" max="14616" width="14.44140625" style="30" customWidth="1"/>
    <col min="14617" max="14617" width="15.6640625" style="30" customWidth="1"/>
    <col min="14618" max="14618" width="11.33203125" style="30" customWidth="1"/>
    <col min="14619" max="14619" width="14.6640625" style="30" customWidth="1"/>
    <col min="14620" max="14620" width="2.33203125" style="30" customWidth="1"/>
    <col min="14621" max="14621" width="9.44140625" style="30" customWidth="1"/>
    <col min="14622" max="14622" width="11.109375" style="30" customWidth="1"/>
    <col min="14623" max="14844" width="20.6640625" style="30"/>
    <col min="14845" max="14845" width="4.6640625" style="30" customWidth="1"/>
    <col min="14846" max="14846" width="59.6640625" style="30" customWidth="1"/>
    <col min="14847" max="14847" width="14.33203125" style="30" customWidth="1"/>
    <col min="14848" max="14848" width="13" style="30" customWidth="1"/>
    <col min="14849" max="14849" width="11.33203125" style="30" customWidth="1"/>
    <col min="14850" max="14850" width="15.109375" style="30" customWidth="1"/>
    <col min="14851" max="14851" width="12.88671875" style="30" customWidth="1"/>
    <col min="14852" max="14852" width="11.33203125" style="30" customWidth="1"/>
    <col min="14853" max="14853" width="12.88671875" style="30" customWidth="1"/>
    <col min="14854" max="14855" width="11.33203125" style="30" customWidth="1"/>
    <col min="14856" max="14856" width="12.33203125" style="30" customWidth="1"/>
    <col min="14857" max="14857" width="18" style="30" customWidth="1"/>
    <col min="14858" max="14859" width="11.33203125" style="30" customWidth="1"/>
    <col min="14860" max="14860" width="13.6640625" style="30" customWidth="1"/>
    <col min="14861" max="14861" width="11.33203125" style="30" customWidth="1"/>
    <col min="14862" max="14862" width="14.33203125" style="30" customWidth="1"/>
    <col min="14863" max="14864" width="11.33203125" style="30" customWidth="1"/>
    <col min="14865" max="14865" width="13.88671875" style="30" customWidth="1"/>
    <col min="14866" max="14867" width="11.33203125" style="30" customWidth="1"/>
    <col min="14868" max="14868" width="13.88671875" style="30" customWidth="1"/>
    <col min="14869" max="14869" width="11.33203125" style="30" customWidth="1"/>
    <col min="14870" max="14870" width="12.44140625" style="30" customWidth="1"/>
    <col min="14871" max="14871" width="11.33203125" style="30" customWidth="1"/>
    <col min="14872" max="14872" width="14.44140625" style="30" customWidth="1"/>
    <col min="14873" max="14873" width="15.6640625" style="30" customWidth="1"/>
    <col min="14874" max="14874" width="11.33203125" style="30" customWidth="1"/>
    <col min="14875" max="14875" width="14.6640625" style="30" customWidth="1"/>
    <col min="14876" max="14876" width="2.33203125" style="30" customWidth="1"/>
    <col min="14877" max="14877" width="9.44140625" style="30" customWidth="1"/>
    <col min="14878" max="14878" width="11.109375" style="30" customWidth="1"/>
    <col min="14879" max="15100" width="20.6640625" style="30"/>
    <col min="15101" max="15101" width="4.6640625" style="30" customWidth="1"/>
    <col min="15102" max="15102" width="59.6640625" style="30" customWidth="1"/>
    <col min="15103" max="15103" width="14.33203125" style="30" customWidth="1"/>
    <col min="15104" max="15104" width="13" style="30" customWidth="1"/>
    <col min="15105" max="15105" width="11.33203125" style="30" customWidth="1"/>
    <col min="15106" max="15106" width="15.109375" style="30" customWidth="1"/>
    <col min="15107" max="15107" width="12.88671875" style="30" customWidth="1"/>
    <col min="15108" max="15108" width="11.33203125" style="30" customWidth="1"/>
    <col min="15109" max="15109" width="12.88671875" style="30" customWidth="1"/>
    <col min="15110" max="15111" width="11.33203125" style="30" customWidth="1"/>
    <col min="15112" max="15112" width="12.33203125" style="30" customWidth="1"/>
    <col min="15113" max="15113" width="18" style="30" customWidth="1"/>
    <col min="15114" max="15115" width="11.33203125" style="30" customWidth="1"/>
    <col min="15116" max="15116" width="13.6640625" style="30" customWidth="1"/>
    <col min="15117" max="15117" width="11.33203125" style="30" customWidth="1"/>
    <col min="15118" max="15118" width="14.33203125" style="30" customWidth="1"/>
    <col min="15119" max="15120" width="11.33203125" style="30" customWidth="1"/>
    <col min="15121" max="15121" width="13.88671875" style="30" customWidth="1"/>
    <col min="15122" max="15123" width="11.33203125" style="30" customWidth="1"/>
    <col min="15124" max="15124" width="13.88671875" style="30" customWidth="1"/>
    <col min="15125" max="15125" width="11.33203125" style="30" customWidth="1"/>
    <col min="15126" max="15126" width="12.44140625" style="30" customWidth="1"/>
    <col min="15127" max="15127" width="11.33203125" style="30" customWidth="1"/>
    <col min="15128" max="15128" width="14.44140625" style="30" customWidth="1"/>
    <col min="15129" max="15129" width="15.6640625" style="30" customWidth="1"/>
    <col min="15130" max="15130" width="11.33203125" style="30" customWidth="1"/>
    <col min="15131" max="15131" width="14.6640625" style="30" customWidth="1"/>
    <col min="15132" max="15132" width="2.33203125" style="30" customWidth="1"/>
    <col min="15133" max="15133" width="9.44140625" style="30" customWidth="1"/>
    <col min="15134" max="15134" width="11.109375" style="30" customWidth="1"/>
    <col min="15135" max="15356" width="20.6640625" style="30"/>
    <col min="15357" max="15357" width="4.6640625" style="30" customWidth="1"/>
    <col min="15358" max="15358" width="59.6640625" style="30" customWidth="1"/>
    <col min="15359" max="15359" width="14.33203125" style="30" customWidth="1"/>
    <col min="15360" max="15360" width="13" style="30" customWidth="1"/>
    <col min="15361" max="15361" width="11.33203125" style="30" customWidth="1"/>
    <col min="15362" max="15362" width="15.109375" style="30" customWidth="1"/>
    <col min="15363" max="15363" width="12.88671875" style="30" customWidth="1"/>
    <col min="15364" max="15364" width="11.33203125" style="30" customWidth="1"/>
    <col min="15365" max="15365" width="12.88671875" style="30" customWidth="1"/>
    <col min="15366" max="15367" width="11.33203125" style="30" customWidth="1"/>
    <col min="15368" max="15368" width="12.33203125" style="30" customWidth="1"/>
    <col min="15369" max="15369" width="18" style="30" customWidth="1"/>
    <col min="15370" max="15371" width="11.33203125" style="30" customWidth="1"/>
    <col min="15372" max="15372" width="13.6640625" style="30" customWidth="1"/>
    <col min="15373" max="15373" width="11.33203125" style="30" customWidth="1"/>
    <col min="15374" max="15374" width="14.33203125" style="30" customWidth="1"/>
    <col min="15375" max="15376" width="11.33203125" style="30" customWidth="1"/>
    <col min="15377" max="15377" width="13.88671875" style="30" customWidth="1"/>
    <col min="15378" max="15379" width="11.33203125" style="30" customWidth="1"/>
    <col min="15380" max="15380" width="13.88671875" style="30" customWidth="1"/>
    <col min="15381" max="15381" width="11.33203125" style="30" customWidth="1"/>
    <col min="15382" max="15382" width="12.44140625" style="30" customWidth="1"/>
    <col min="15383" max="15383" width="11.33203125" style="30" customWidth="1"/>
    <col min="15384" max="15384" width="14.44140625" style="30" customWidth="1"/>
    <col min="15385" max="15385" width="15.6640625" style="30" customWidth="1"/>
    <col min="15386" max="15386" width="11.33203125" style="30" customWidth="1"/>
    <col min="15387" max="15387" width="14.6640625" style="30" customWidth="1"/>
    <col min="15388" max="15388" width="2.33203125" style="30" customWidth="1"/>
    <col min="15389" max="15389" width="9.44140625" style="30" customWidth="1"/>
    <col min="15390" max="15390" width="11.109375" style="30" customWidth="1"/>
    <col min="15391" max="15612" width="20.6640625" style="30"/>
    <col min="15613" max="15613" width="4.6640625" style="30" customWidth="1"/>
    <col min="15614" max="15614" width="59.6640625" style="30" customWidth="1"/>
    <col min="15615" max="15615" width="14.33203125" style="30" customWidth="1"/>
    <col min="15616" max="15616" width="13" style="30" customWidth="1"/>
    <col min="15617" max="15617" width="11.33203125" style="30" customWidth="1"/>
    <col min="15618" max="15618" width="15.109375" style="30" customWidth="1"/>
    <col min="15619" max="15619" width="12.88671875" style="30" customWidth="1"/>
    <col min="15620" max="15620" width="11.33203125" style="30" customWidth="1"/>
    <col min="15621" max="15621" width="12.88671875" style="30" customWidth="1"/>
    <col min="15622" max="15623" width="11.33203125" style="30" customWidth="1"/>
    <col min="15624" max="15624" width="12.33203125" style="30" customWidth="1"/>
    <col min="15625" max="15625" width="18" style="30" customWidth="1"/>
    <col min="15626" max="15627" width="11.33203125" style="30" customWidth="1"/>
    <col min="15628" max="15628" width="13.6640625" style="30" customWidth="1"/>
    <col min="15629" max="15629" width="11.33203125" style="30" customWidth="1"/>
    <col min="15630" max="15630" width="14.33203125" style="30" customWidth="1"/>
    <col min="15631" max="15632" width="11.33203125" style="30" customWidth="1"/>
    <col min="15633" max="15633" width="13.88671875" style="30" customWidth="1"/>
    <col min="15634" max="15635" width="11.33203125" style="30" customWidth="1"/>
    <col min="15636" max="15636" width="13.88671875" style="30" customWidth="1"/>
    <col min="15637" max="15637" width="11.33203125" style="30" customWidth="1"/>
    <col min="15638" max="15638" width="12.44140625" style="30" customWidth="1"/>
    <col min="15639" max="15639" width="11.33203125" style="30" customWidth="1"/>
    <col min="15640" max="15640" width="14.44140625" style="30" customWidth="1"/>
    <col min="15641" max="15641" width="15.6640625" style="30" customWidth="1"/>
    <col min="15642" max="15642" width="11.33203125" style="30" customWidth="1"/>
    <col min="15643" max="15643" width="14.6640625" style="30" customWidth="1"/>
    <col min="15644" max="15644" width="2.33203125" style="30" customWidth="1"/>
    <col min="15645" max="15645" width="9.44140625" style="30" customWidth="1"/>
    <col min="15646" max="15646" width="11.109375" style="30" customWidth="1"/>
    <col min="15647" max="15868" width="20.6640625" style="30"/>
    <col min="15869" max="15869" width="4.6640625" style="30" customWidth="1"/>
    <col min="15870" max="15870" width="59.6640625" style="30" customWidth="1"/>
    <col min="15871" max="15871" width="14.33203125" style="30" customWidth="1"/>
    <col min="15872" max="15872" width="13" style="30" customWidth="1"/>
    <col min="15873" max="15873" width="11.33203125" style="30" customWidth="1"/>
    <col min="15874" max="15874" width="15.109375" style="30" customWidth="1"/>
    <col min="15875" max="15875" width="12.88671875" style="30" customWidth="1"/>
    <col min="15876" max="15876" width="11.33203125" style="30" customWidth="1"/>
    <col min="15877" max="15877" width="12.88671875" style="30" customWidth="1"/>
    <col min="15878" max="15879" width="11.33203125" style="30" customWidth="1"/>
    <col min="15880" max="15880" width="12.33203125" style="30" customWidth="1"/>
    <col min="15881" max="15881" width="18" style="30" customWidth="1"/>
    <col min="15882" max="15883" width="11.33203125" style="30" customWidth="1"/>
    <col min="15884" max="15884" width="13.6640625" style="30" customWidth="1"/>
    <col min="15885" max="15885" width="11.33203125" style="30" customWidth="1"/>
    <col min="15886" max="15886" width="14.33203125" style="30" customWidth="1"/>
    <col min="15887" max="15888" width="11.33203125" style="30" customWidth="1"/>
    <col min="15889" max="15889" width="13.88671875" style="30" customWidth="1"/>
    <col min="15890" max="15891" width="11.33203125" style="30" customWidth="1"/>
    <col min="15892" max="15892" width="13.88671875" style="30" customWidth="1"/>
    <col min="15893" max="15893" width="11.33203125" style="30" customWidth="1"/>
    <col min="15894" max="15894" width="12.44140625" style="30" customWidth="1"/>
    <col min="15895" max="15895" width="11.33203125" style="30" customWidth="1"/>
    <col min="15896" max="15896" width="14.44140625" style="30" customWidth="1"/>
    <col min="15897" max="15897" width="15.6640625" style="30" customWidth="1"/>
    <col min="15898" max="15898" width="11.33203125" style="30" customWidth="1"/>
    <col min="15899" max="15899" width="14.6640625" style="30" customWidth="1"/>
    <col min="15900" max="15900" width="2.33203125" style="30" customWidth="1"/>
    <col min="15901" max="15901" width="9.44140625" style="30" customWidth="1"/>
    <col min="15902" max="15902" width="11.109375" style="30" customWidth="1"/>
    <col min="15903" max="16124" width="20.6640625" style="30"/>
    <col min="16125" max="16125" width="4.6640625" style="30" customWidth="1"/>
    <col min="16126" max="16126" width="59.6640625" style="30" customWidth="1"/>
    <col min="16127" max="16127" width="14.33203125" style="30" customWidth="1"/>
    <col min="16128" max="16128" width="13" style="30" customWidth="1"/>
    <col min="16129" max="16129" width="11.33203125" style="30" customWidth="1"/>
    <col min="16130" max="16130" width="15.109375" style="30" customWidth="1"/>
    <col min="16131" max="16131" width="12.88671875" style="30" customWidth="1"/>
    <col min="16132" max="16132" width="11.33203125" style="30" customWidth="1"/>
    <col min="16133" max="16133" width="12.88671875" style="30" customWidth="1"/>
    <col min="16134" max="16135" width="11.33203125" style="30" customWidth="1"/>
    <col min="16136" max="16136" width="12.33203125" style="30" customWidth="1"/>
    <col min="16137" max="16137" width="18" style="30" customWidth="1"/>
    <col min="16138" max="16139" width="11.33203125" style="30" customWidth="1"/>
    <col min="16140" max="16140" width="13.6640625" style="30" customWidth="1"/>
    <col min="16141" max="16141" width="11.33203125" style="30" customWidth="1"/>
    <col min="16142" max="16142" width="14.33203125" style="30" customWidth="1"/>
    <col min="16143" max="16144" width="11.33203125" style="30" customWidth="1"/>
    <col min="16145" max="16145" width="13.88671875" style="30" customWidth="1"/>
    <col min="16146" max="16147" width="11.33203125" style="30" customWidth="1"/>
    <col min="16148" max="16148" width="13.88671875" style="30" customWidth="1"/>
    <col min="16149" max="16149" width="11.33203125" style="30" customWidth="1"/>
    <col min="16150" max="16150" width="12.44140625" style="30" customWidth="1"/>
    <col min="16151" max="16151" width="11.33203125" style="30" customWidth="1"/>
    <col min="16152" max="16152" width="14.44140625" style="30" customWidth="1"/>
    <col min="16153" max="16153" width="15.6640625" style="30" customWidth="1"/>
    <col min="16154" max="16154" width="11.33203125" style="30" customWidth="1"/>
    <col min="16155" max="16155" width="14.6640625" style="30" customWidth="1"/>
    <col min="16156" max="16156" width="2.33203125" style="30" customWidth="1"/>
    <col min="16157" max="16157" width="9.44140625" style="30" customWidth="1"/>
    <col min="16158" max="16158" width="11.109375" style="30" customWidth="1"/>
    <col min="16159" max="16384" width="20.6640625" style="30"/>
  </cols>
  <sheetData>
    <row r="1" spans="1:35" s="27" customFormat="1" ht="25.35" customHeight="1">
      <c r="C1" s="201"/>
      <c r="D1" s="201"/>
      <c r="E1" s="201"/>
      <c r="F1" s="201"/>
      <c r="G1" s="201"/>
      <c r="H1" s="201"/>
      <c r="O1" s="358" t="s">
        <v>0</v>
      </c>
      <c r="P1" s="358"/>
    </row>
    <row r="2" spans="1:35" s="27" customFormat="1" ht="25.35" customHeight="1">
      <c r="C2" s="201"/>
      <c r="D2" s="201"/>
      <c r="E2" s="201"/>
      <c r="F2" s="201"/>
      <c r="G2" s="201"/>
      <c r="H2" s="201"/>
      <c r="O2" s="358" t="s">
        <v>1</v>
      </c>
      <c r="P2" s="358"/>
    </row>
    <row r="3" spans="1:35" s="27" customFormat="1" ht="25.35" customHeight="1">
      <c r="C3" s="201"/>
      <c r="D3" s="201"/>
      <c r="E3" s="201"/>
      <c r="F3" s="201"/>
      <c r="G3" s="201"/>
      <c r="H3" s="201"/>
      <c r="O3" s="358" t="s">
        <v>2</v>
      </c>
      <c r="P3" s="358"/>
    </row>
    <row r="4" spans="1:35" ht="25.35" customHeight="1">
      <c r="O4" s="206"/>
      <c r="P4" s="206"/>
      <c r="R4" s="30"/>
    </row>
    <row r="5" spans="1:35" ht="25.35" customHeight="1">
      <c r="C5" s="200"/>
      <c r="D5" s="31"/>
      <c r="E5" s="31"/>
      <c r="F5" s="31"/>
      <c r="G5" s="31"/>
      <c r="H5" s="31"/>
      <c r="O5" s="360" t="s">
        <v>151</v>
      </c>
      <c r="P5" s="360"/>
      <c r="R5" s="30"/>
    </row>
    <row r="6" spans="1:35" ht="25.35" customHeight="1">
      <c r="A6" s="28"/>
      <c r="B6" s="166"/>
      <c r="R6" s="30"/>
    </row>
    <row r="7" spans="1:35" ht="25.35" customHeight="1" thickBot="1">
      <c r="A7" s="28"/>
      <c r="B7" s="166"/>
      <c r="R7" s="30"/>
    </row>
    <row r="8" spans="1:35" ht="26.45" customHeight="1" thickBot="1">
      <c r="A8" s="207"/>
      <c r="B8" s="35" t="s">
        <v>4</v>
      </c>
      <c r="C8" s="36" t="s">
        <v>120</v>
      </c>
      <c r="D8" s="36" t="s">
        <v>121</v>
      </c>
      <c r="E8" s="36" t="s">
        <v>122</v>
      </c>
      <c r="F8" s="36" t="s">
        <v>123</v>
      </c>
      <c r="G8" s="36" t="s">
        <v>124</v>
      </c>
      <c r="H8" s="36" t="s">
        <v>125</v>
      </c>
      <c r="I8" s="36" t="s">
        <v>126</v>
      </c>
      <c r="J8" s="36" t="s">
        <v>127</v>
      </c>
      <c r="K8" s="36" t="s">
        <v>128</v>
      </c>
      <c r="L8" s="36" t="s">
        <v>129</v>
      </c>
      <c r="M8" s="36" t="s">
        <v>130</v>
      </c>
      <c r="N8" s="36" t="s">
        <v>131</v>
      </c>
      <c r="O8" s="36" t="s">
        <v>132</v>
      </c>
      <c r="P8" s="36" t="s">
        <v>133</v>
      </c>
      <c r="Q8" s="36" t="s">
        <v>134</v>
      </c>
      <c r="R8" s="36" t="s">
        <v>135</v>
      </c>
      <c r="S8" s="36" t="s">
        <v>136</v>
      </c>
      <c r="T8" s="36" t="s">
        <v>137</v>
      </c>
      <c r="U8" s="36" t="s">
        <v>138</v>
      </c>
      <c r="V8" s="37" t="s">
        <v>139</v>
      </c>
      <c r="W8" s="37" t="s">
        <v>140</v>
      </c>
      <c r="X8" s="36" t="s">
        <v>141</v>
      </c>
      <c r="Y8" s="36" t="s">
        <v>142</v>
      </c>
      <c r="Z8" s="36" t="s">
        <v>143</v>
      </c>
      <c r="AA8" s="37" t="s">
        <v>144</v>
      </c>
      <c r="AB8" s="36" t="s">
        <v>145</v>
      </c>
      <c r="AC8" s="37" t="s">
        <v>146</v>
      </c>
      <c r="AD8" s="37" t="s">
        <v>147</v>
      </c>
      <c r="AE8" s="37" t="s">
        <v>9</v>
      </c>
      <c r="AI8" s="53"/>
    </row>
    <row r="9" spans="1:35" ht="24.95" customHeight="1">
      <c r="A9" s="38" t="s">
        <v>10</v>
      </c>
      <c r="B9" s="39" t="s">
        <v>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1"/>
      <c r="AI9" s="53"/>
    </row>
    <row r="10" spans="1:35" ht="24.95" customHeight="1">
      <c r="A10" s="42">
        <v>1</v>
      </c>
      <c r="B10" s="43" t="s">
        <v>12</v>
      </c>
      <c r="C10" s="44">
        <f>'Eastern Florida'!E10</f>
        <v>0</v>
      </c>
      <c r="D10" s="44">
        <f>Broward!E10</f>
        <v>0</v>
      </c>
      <c r="E10" s="44">
        <f>'Central Florida'!E10</f>
        <v>0</v>
      </c>
      <c r="F10" s="44">
        <f>Chipola!E10</f>
        <v>0</v>
      </c>
      <c r="G10" s="44">
        <f>Daytona!E10</f>
        <v>0</v>
      </c>
      <c r="H10" s="44">
        <f>'Florida SouthWestern'!E10</f>
        <v>0</v>
      </c>
      <c r="I10" s="44">
        <f>'Florida State College'!E10</f>
        <v>0</v>
      </c>
      <c r="J10" s="44">
        <f>'Florida Keys'!E10</f>
        <v>0</v>
      </c>
      <c r="K10" s="44">
        <f>'Gulf Coast'!E10</f>
        <v>0</v>
      </c>
      <c r="L10" s="44">
        <f>Hillsborough!E10</f>
        <v>0</v>
      </c>
      <c r="M10" s="44">
        <f>'Indian River'!E10</f>
        <v>0</v>
      </c>
      <c r="N10" s="44">
        <f>'Florida Gateway'!E10</f>
        <v>0</v>
      </c>
      <c r="O10" s="44">
        <f>'Lake-Sumter'!E10</f>
        <v>0</v>
      </c>
      <c r="P10" s="44">
        <f>'SCF, Manatee'!E10</f>
        <v>0</v>
      </c>
      <c r="Q10" s="44">
        <f>Miami!E10</f>
        <v>0</v>
      </c>
      <c r="R10" s="44">
        <f>'North Florida '!E10</f>
        <v>0</v>
      </c>
      <c r="S10" s="44">
        <f>'Northwest Florida'!E10</f>
        <v>0</v>
      </c>
      <c r="T10" s="44">
        <f>'Palm Beach'!E10</f>
        <v>0</v>
      </c>
      <c r="U10" s="44">
        <f>'Pasco-Hernando'!E10</f>
        <v>0</v>
      </c>
      <c r="V10" s="44">
        <f>Pensacola!E10</f>
        <v>0</v>
      </c>
      <c r="W10" s="44">
        <f>Polk!E10</f>
        <v>0</v>
      </c>
      <c r="X10" s="44">
        <f>'St. Johns River'!E10</f>
        <v>0</v>
      </c>
      <c r="Y10" s="44">
        <f>'St. Pete'!E10</f>
        <v>0</v>
      </c>
      <c r="Z10" s="44">
        <f>'Santa Fe'!E10</f>
        <v>0</v>
      </c>
      <c r="AA10" s="44">
        <f>Seminole!E10</f>
        <v>0</v>
      </c>
      <c r="AB10" s="44">
        <f>'South Florida'!E10</f>
        <v>0</v>
      </c>
      <c r="AC10" s="44">
        <f>Tallahassee!E10</f>
        <v>0</v>
      </c>
      <c r="AD10" s="44">
        <f>Valencia!E10</f>
        <v>0</v>
      </c>
      <c r="AE10" s="45">
        <f>SUM(C10:AD10)</f>
        <v>0</v>
      </c>
      <c r="AF10" s="41"/>
      <c r="AG10" s="30">
        <v>0</v>
      </c>
      <c r="AH10" s="118">
        <f>AG10-AE10</f>
        <v>0</v>
      </c>
      <c r="AI10" s="53"/>
    </row>
    <row r="11" spans="1:35" ht="24.95" customHeight="1">
      <c r="A11" s="42">
        <v>2</v>
      </c>
      <c r="B11" s="43" t="s">
        <v>13</v>
      </c>
      <c r="C11" s="44">
        <f>'Eastern Florida'!E11</f>
        <v>0</v>
      </c>
      <c r="D11" s="44">
        <f>Broward!E11</f>
        <v>0</v>
      </c>
      <c r="E11" s="44">
        <f>'Central Florida'!E11</f>
        <v>0</v>
      </c>
      <c r="F11" s="44">
        <f>Chipola!E11</f>
        <v>0</v>
      </c>
      <c r="G11" s="44">
        <f>Daytona!E11</f>
        <v>0</v>
      </c>
      <c r="H11" s="44">
        <f>'Florida SouthWestern'!E11</f>
        <v>0</v>
      </c>
      <c r="I11" s="44">
        <f>'Florida State College'!E11</f>
        <v>0</v>
      </c>
      <c r="J11" s="44">
        <f>'Florida Keys'!E11</f>
        <v>0</v>
      </c>
      <c r="K11" s="44">
        <f>'Gulf Coast'!E11</f>
        <v>0</v>
      </c>
      <c r="L11" s="44">
        <f>Hillsborough!E11</f>
        <v>0</v>
      </c>
      <c r="M11" s="44">
        <f>'Indian River'!E11</f>
        <v>0</v>
      </c>
      <c r="N11" s="44">
        <f>'Florida Gateway'!E11</f>
        <v>0</v>
      </c>
      <c r="O11" s="44">
        <f>'Lake-Sumter'!E11</f>
        <v>0</v>
      </c>
      <c r="P11" s="44">
        <f>'SCF, Manatee'!E11</f>
        <v>0</v>
      </c>
      <c r="Q11" s="44">
        <f>Miami!E11</f>
        <v>0</v>
      </c>
      <c r="R11" s="44">
        <f>'North Florida '!E11</f>
        <v>0</v>
      </c>
      <c r="S11" s="44">
        <f>'Northwest Florida'!E11</f>
        <v>0</v>
      </c>
      <c r="T11" s="44">
        <f>'Palm Beach'!E11</f>
        <v>0</v>
      </c>
      <c r="U11" s="44">
        <f>'Pasco-Hernando'!E11</f>
        <v>0</v>
      </c>
      <c r="V11" s="44">
        <f>Pensacola!E11</f>
        <v>0</v>
      </c>
      <c r="W11" s="44">
        <f>Polk!E11</f>
        <v>0</v>
      </c>
      <c r="X11" s="44">
        <f>'St. Johns River'!E11</f>
        <v>0</v>
      </c>
      <c r="Y11" s="44">
        <f>'St. Pete'!E11</f>
        <v>0</v>
      </c>
      <c r="Z11" s="44">
        <f>'Santa Fe'!E11</f>
        <v>0</v>
      </c>
      <c r="AA11" s="44">
        <f>Seminole!E11</f>
        <v>0</v>
      </c>
      <c r="AB11" s="44">
        <f>'South Florida'!E11</f>
        <v>0</v>
      </c>
      <c r="AC11" s="44">
        <f>Tallahassee!E11</f>
        <v>0</v>
      </c>
      <c r="AD11" s="44">
        <f>Valencia!E11</f>
        <v>0</v>
      </c>
      <c r="AE11" s="45">
        <f>SUM(C11:AD11)</f>
        <v>0</v>
      </c>
      <c r="AF11" s="47"/>
      <c r="AG11" s="30">
        <v>0</v>
      </c>
      <c r="AH11" s="118">
        <f t="shared" ref="AH11:AH40" si="0">AG11-AE11</f>
        <v>0</v>
      </c>
      <c r="AI11" s="53"/>
    </row>
    <row r="12" spans="1:35" ht="24.95" customHeight="1">
      <c r="A12" s="42">
        <v>3</v>
      </c>
      <c r="B12" s="43" t="s">
        <v>14</v>
      </c>
      <c r="C12" s="44">
        <f>'Eastern Florida'!E12</f>
        <v>0</v>
      </c>
      <c r="D12" s="44">
        <f>Broward!E12</f>
        <v>0</v>
      </c>
      <c r="E12" s="44">
        <f>'Central Florida'!E12</f>
        <v>0</v>
      </c>
      <c r="F12" s="44">
        <f>Chipola!E12</f>
        <v>0</v>
      </c>
      <c r="G12" s="44">
        <f>Daytona!E12</f>
        <v>0</v>
      </c>
      <c r="H12" s="44">
        <f>'Florida SouthWestern'!E12</f>
        <v>0</v>
      </c>
      <c r="I12" s="44">
        <f>'Florida State College'!E12</f>
        <v>0</v>
      </c>
      <c r="J12" s="44">
        <f>'Florida Keys'!E12</f>
        <v>0</v>
      </c>
      <c r="K12" s="44">
        <f>'Gulf Coast'!E12</f>
        <v>0</v>
      </c>
      <c r="L12" s="44">
        <f>Hillsborough!E12</f>
        <v>0</v>
      </c>
      <c r="M12" s="44">
        <f>'Indian River'!E12</f>
        <v>0</v>
      </c>
      <c r="N12" s="44">
        <f>'Florida Gateway'!E12</f>
        <v>0</v>
      </c>
      <c r="O12" s="44">
        <f>'Lake-Sumter'!E12</f>
        <v>0</v>
      </c>
      <c r="P12" s="44">
        <f>'SCF, Manatee'!E12</f>
        <v>0</v>
      </c>
      <c r="Q12" s="44">
        <f>Miami!E12</f>
        <v>0</v>
      </c>
      <c r="R12" s="44">
        <f>'North Florida '!E12</f>
        <v>0</v>
      </c>
      <c r="S12" s="44">
        <f>'Northwest Florida'!E12</f>
        <v>0</v>
      </c>
      <c r="T12" s="44">
        <f>'Palm Beach'!E12</f>
        <v>0</v>
      </c>
      <c r="U12" s="44">
        <f>'Pasco-Hernando'!E12</f>
        <v>0</v>
      </c>
      <c r="V12" s="44">
        <f>Pensacola!E12</f>
        <v>0</v>
      </c>
      <c r="W12" s="44">
        <f>Polk!E12</f>
        <v>0</v>
      </c>
      <c r="X12" s="44">
        <f>'St. Johns River'!E12</f>
        <v>0</v>
      </c>
      <c r="Y12" s="44">
        <f>'St. Pete'!E12</f>
        <v>0</v>
      </c>
      <c r="Z12" s="44">
        <f>'Santa Fe'!E12</f>
        <v>0</v>
      </c>
      <c r="AA12" s="44">
        <f>Seminole!E12</f>
        <v>0</v>
      </c>
      <c r="AB12" s="44">
        <f>'South Florida'!E12</f>
        <v>0</v>
      </c>
      <c r="AC12" s="44">
        <f>Tallahassee!E12</f>
        <v>0</v>
      </c>
      <c r="AD12" s="44">
        <f>Valencia!E12</f>
        <v>0</v>
      </c>
      <c r="AE12" s="45">
        <f>SUM(C12:AD12)</f>
        <v>0</v>
      </c>
      <c r="AF12" s="41"/>
      <c r="AG12" s="30">
        <v>0</v>
      </c>
      <c r="AH12" s="118">
        <f t="shared" si="0"/>
        <v>0</v>
      </c>
      <c r="AI12" s="53"/>
    </row>
    <row r="13" spans="1:35" ht="24.95" customHeight="1">
      <c r="A13" s="48">
        <v>4</v>
      </c>
      <c r="B13" s="43" t="s">
        <v>15</v>
      </c>
      <c r="C13" s="44">
        <f>'Eastern Florida'!E13</f>
        <v>0</v>
      </c>
      <c r="D13" s="44">
        <f>Broward!E13</f>
        <v>0</v>
      </c>
      <c r="E13" s="44">
        <f>'Central Florida'!E13</f>
        <v>0</v>
      </c>
      <c r="F13" s="44">
        <f>Chipola!E13</f>
        <v>0</v>
      </c>
      <c r="G13" s="44">
        <f>Daytona!E13</f>
        <v>0</v>
      </c>
      <c r="H13" s="44">
        <f>'Florida SouthWestern'!E13</f>
        <v>0</v>
      </c>
      <c r="I13" s="44">
        <f>'Florida State College'!E13</f>
        <v>0</v>
      </c>
      <c r="J13" s="44">
        <f>'Florida Keys'!E13</f>
        <v>0</v>
      </c>
      <c r="K13" s="44">
        <f>'Gulf Coast'!E13</f>
        <v>0</v>
      </c>
      <c r="L13" s="44">
        <f>Hillsborough!E13</f>
        <v>0</v>
      </c>
      <c r="M13" s="44">
        <f>'Indian River'!E13</f>
        <v>0</v>
      </c>
      <c r="N13" s="44">
        <f>'Florida Gateway'!E13</f>
        <v>0</v>
      </c>
      <c r="O13" s="44">
        <f>'Lake-Sumter'!E13</f>
        <v>0</v>
      </c>
      <c r="P13" s="44">
        <f>'SCF, Manatee'!E13</f>
        <v>0</v>
      </c>
      <c r="Q13" s="44">
        <f>Miami!E13</f>
        <v>0</v>
      </c>
      <c r="R13" s="44">
        <f>'North Florida '!E13</f>
        <v>0</v>
      </c>
      <c r="S13" s="44">
        <f>'Northwest Florida'!E13</f>
        <v>0</v>
      </c>
      <c r="T13" s="44">
        <f>'Palm Beach'!E13</f>
        <v>0</v>
      </c>
      <c r="U13" s="44">
        <f>'Pasco-Hernando'!E13</f>
        <v>0</v>
      </c>
      <c r="V13" s="44">
        <f>Pensacola!E13</f>
        <v>0</v>
      </c>
      <c r="W13" s="44">
        <f>Polk!E13</f>
        <v>0</v>
      </c>
      <c r="X13" s="44">
        <f>'St. Johns River'!E13</f>
        <v>0</v>
      </c>
      <c r="Y13" s="44">
        <f>'St. Pete'!E13</f>
        <v>0</v>
      </c>
      <c r="Z13" s="44">
        <f>'Santa Fe'!E13</f>
        <v>0</v>
      </c>
      <c r="AA13" s="44">
        <f>Seminole!E13</f>
        <v>0</v>
      </c>
      <c r="AB13" s="44">
        <f>'South Florida'!E13</f>
        <v>0</v>
      </c>
      <c r="AC13" s="44">
        <f>Tallahassee!E13</f>
        <v>0</v>
      </c>
      <c r="AD13" s="44">
        <f>Valencia!E13</f>
        <v>0</v>
      </c>
      <c r="AE13" s="45">
        <f>SUM(C13:AD13)</f>
        <v>0</v>
      </c>
      <c r="AF13" s="41"/>
      <c r="AG13" s="30">
        <v>0</v>
      </c>
      <c r="AH13" s="118">
        <f t="shared" si="0"/>
        <v>0</v>
      </c>
      <c r="AI13" s="53"/>
    </row>
    <row r="14" spans="1:35" ht="24.95" customHeight="1">
      <c r="A14" s="49"/>
      <c r="B14" s="50" t="s">
        <v>16</v>
      </c>
      <c r="C14" s="167">
        <f>SUM(C10:C13)</f>
        <v>0</v>
      </c>
      <c r="D14" s="167">
        <f t="shared" ref="D14:AD14" si="1">SUM(D10:D13)</f>
        <v>0</v>
      </c>
      <c r="E14" s="167">
        <f t="shared" si="1"/>
        <v>0</v>
      </c>
      <c r="F14" s="167">
        <f t="shared" si="1"/>
        <v>0</v>
      </c>
      <c r="G14" s="167">
        <f t="shared" si="1"/>
        <v>0</v>
      </c>
      <c r="H14" s="167">
        <f t="shared" si="1"/>
        <v>0</v>
      </c>
      <c r="I14" s="167">
        <f t="shared" si="1"/>
        <v>0</v>
      </c>
      <c r="J14" s="167">
        <f>SUM(J10:J13)</f>
        <v>0</v>
      </c>
      <c r="K14" s="167">
        <f t="shared" si="1"/>
        <v>0</v>
      </c>
      <c r="L14" s="167">
        <f t="shared" si="1"/>
        <v>0</v>
      </c>
      <c r="M14" s="167">
        <f t="shared" si="1"/>
        <v>0</v>
      </c>
      <c r="N14" s="167">
        <f>SUM(N10:N13)</f>
        <v>0</v>
      </c>
      <c r="O14" s="167">
        <f t="shared" si="1"/>
        <v>0</v>
      </c>
      <c r="P14" s="167">
        <f>SUM(P10:P13)</f>
        <v>0</v>
      </c>
      <c r="Q14" s="167">
        <f t="shared" si="1"/>
        <v>0</v>
      </c>
      <c r="R14" s="167">
        <f t="shared" si="1"/>
        <v>0</v>
      </c>
      <c r="S14" s="167">
        <f t="shared" si="1"/>
        <v>0</v>
      </c>
      <c r="T14" s="167">
        <f t="shared" si="1"/>
        <v>0</v>
      </c>
      <c r="U14" s="167">
        <f t="shared" si="1"/>
        <v>0</v>
      </c>
      <c r="V14" s="167">
        <f t="shared" si="1"/>
        <v>0</v>
      </c>
      <c r="W14" s="167">
        <f t="shared" si="1"/>
        <v>0</v>
      </c>
      <c r="X14" s="167">
        <f t="shared" si="1"/>
        <v>0</v>
      </c>
      <c r="Y14" s="167">
        <f t="shared" si="1"/>
        <v>0</v>
      </c>
      <c r="Z14" s="167">
        <f t="shared" si="1"/>
        <v>0</v>
      </c>
      <c r="AA14" s="167">
        <f t="shared" si="1"/>
        <v>0</v>
      </c>
      <c r="AB14" s="167">
        <f t="shared" si="1"/>
        <v>0</v>
      </c>
      <c r="AC14" s="167">
        <f t="shared" si="1"/>
        <v>0</v>
      </c>
      <c r="AD14" s="167">
        <f t="shared" si="1"/>
        <v>0</v>
      </c>
      <c r="AE14" s="123">
        <f>SUM(AE10:AE13)</f>
        <v>0</v>
      </c>
      <c r="AF14" s="47"/>
      <c r="AG14" s="168">
        <v>0</v>
      </c>
      <c r="AH14" s="118">
        <f t="shared" si="0"/>
        <v>0</v>
      </c>
      <c r="AI14" s="53">
        <f>AE14/$AE$40</f>
        <v>0</v>
      </c>
    </row>
    <row r="15" spans="1:35" ht="39.950000000000003" customHeight="1">
      <c r="A15" s="54" t="s">
        <v>17</v>
      </c>
      <c r="B15" s="55" t="s">
        <v>18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56"/>
      <c r="AF15" s="41"/>
      <c r="AH15" s="118">
        <f t="shared" si="0"/>
        <v>0</v>
      </c>
      <c r="AI15" s="53"/>
    </row>
    <row r="16" spans="1:35" ht="24.95" customHeight="1">
      <c r="A16" s="57">
        <v>1</v>
      </c>
      <c r="B16" s="58" t="s">
        <v>19</v>
      </c>
      <c r="C16" s="44">
        <f>'Eastern Florida'!E16</f>
        <v>0</v>
      </c>
      <c r="D16" s="44">
        <f>Broward!E16</f>
        <v>0</v>
      </c>
      <c r="E16" s="44">
        <f>'Central Florida'!E16</f>
        <v>0</v>
      </c>
      <c r="F16" s="44">
        <f>Chipola!E16</f>
        <v>0</v>
      </c>
      <c r="G16" s="44">
        <f>Daytona!E16</f>
        <v>0</v>
      </c>
      <c r="H16" s="44">
        <f>'Florida SouthWestern'!E16</f>
        <v>0</v>
      </c>
      <c r="I16" s="44">
        <f>'Florida State College'!E16</f>
        <v>0</v>
      </c>
      <c r="J16" s="44">
        <f>'Florida Keys'!E16</f>
        <v>0</v>
      </c>
      <c r="K16" s="44">
        <f>'Gulf Coast'!E16</f>
        <v>0</v>
      </c>
      <c r="L16" s="44">
        <f>Hillsborough!E16</f>
        <v>0</v>
      </c>
      <c r="M16" s="44">
        <f>'Indian River'!E16</f>
        <v>0</v>
      </c>
      <c r="N16" s="44">
        <f>'Florida Gateway'!E16</f>
        <v>0</v>
      </c>
      <c r="O16" s="44">
        <f>'Lake-Sumter'!E16</f>
        <v>0</v>
      </c>
      <c r="P16" s="44">
        <f>'SCF, Manatee'!E16</f>
        <v>0</v>
      </c>
      <c r="Q16" s="44">
        <f>Miami!E16</f>
        <v>0</v>
      </c>
      <c r="R16" s="44">
        <f>'North Florida '!E16</f>
        <v>0</v>
      </c>
      <c r="S16" s="44">
        <f>'Northwest Florida'!E16</f>
        <v>0</v>
      </c>
      <c r="T16" s="44">
        <f>'Palm Beach'!E16</f>
        <v>0</v>
      </c>
      <c r="U16" s="44">
        <f>'Pasco-Hernando'!E16</f>
        <v>0</v>
      </c>
      <c r="V16" s="44">
        <f>Pensacola!E16</f>
        <v>0</v>
      </c>
      <c r="W16" s="44">
        <f>Polk!E16</f>
        <v>0</v>
      </c>
      <c r="X16" s="44">
        <f>'St. Johns River'!E16</f>
        <v>0</v>
      </c>
      <c r="Y16" s="44">
        <f>'St. Pete'!E16</f>
        <v>0</v>
      </c>
      <c r="Z16" s="44">
        <f>'Santa Fe'!E16</f>
        <v>0</v>
      </c>
      <c r="AA16" s="44">
        <f>Seminole!E16</f>
        <v>0</v>
      </c>
      <c r="AB16" s="44">
        <f>'South Florida'!E16</f>
        <v>0</v>
      </c>
      <c r="AC16" s="44">
        <f>Tallahassee!E16</f>
        <v>0</v>
      </c>
      <c r="AD16" s="44">
        <f>Valencia!E16</f>
        <v>0</v>
      </c>
      <c r="AE16" s="45">
        <f>SUM(C16:AD16)</f>
        <v>0</v>
      </c>
      <c r="AF16" s="41"/>
      <c r="AG16" s="30">
        <v>0</v>
      </c>
      <c r="AH16" s="118">
        <f t="shared" si="0"/>
        <v>0</v>
      </c>
      <c r="AI16" s="53"/>
    </row>
    <row r="17" spans="1:35" ht="39.950000000000003" customHeight="1">
      <c r="A17" s="59"/>
      <c r="B17" s="60" t="s">
        <v>20</v>
      </c>
      <c r="C17" s="51">
        <f>C16</f>
        <v>0</v>
      </c>
      <c r="D17" s="51">
        <f t="shared" ref="D17:AD17" si="2">D16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>J16</f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>N16</f>
        <v>0</v>
      </c>
      <c r="O17" s="51">
        <f t="shared" si="2"/>
        <v>0</v>
      </c>
      <c r="P17" s="51">
        <f>P16</f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123">
        <f>SUM(AE16)</f>
        <v>0</v>
      </c>
      <c r="AF17" s="47"/>
      <c r="AG17" s="30">
        <v>0</v>
      </c>
      <c r="AH17" s="118">
        <f t="shared" si="0"/>
        <v>0</v>
      </c>
      <c r="AI17" s="53">
        <f>AE17/$AE$40</f>
        <v>0</v>
      </c>
    </row>
    <row r="18" spans="1:35" ht="39.950000000000003" customHeight="1">
      <c r="A18" s="54" t="s">
        <v>21</v>
      </c>
      <c r="B18" s="55" t="s">
        <v>149</v>
      </c>
      <c r="C18" s="44">
        <f>'Eastern Florida'!E18</f>
        <v>0</v>
      </c>
      <c r="D18" s="44">
        <f>Broward!E18</f>
        <v>0</v>
      </c>
      <c r="E18" s="44">
        <f>'Central Florida'!E18</f>
        <v>0</v>
      </c>
      <c r="F18" s="44">
        <f>Chipola!E18</f>
        <v>0</v>
      </c>
      <c r="G18" s="44">
        <f>Daytona!E18</f>
        <v>0</v>
      </c>
      <c r="H18" s="44">
        <f>'Florida SouthWestern'!E18</f>
        <v>0</v>
      </c>
      <c r="I18" s="44">
        <f>'Florida State College'!E18</f>
        <v>0</v>
      </c>
      <c r="J18" s="44">
        <f>'Florida Keys'!E18</f>
        <v>0</v>
      </c>
      <c r="K18" s="44">
        <f>'Gulf Coast'!E18</f>
        <v>0</v>
      </c>
      <c r="L18" s="44">
        <f>Hillsborough!E18</f>
        <v>0</v>
      </c>
      <c r="M18" s="44">
        <f>'Indian River'!E18</f>
        <v>0</v>
      </c>
      <c r="N18" s="44">
        <f>'Florida Gateway'!E18</f>
        <v>0</v>
      </c>
      <c r="O18" s="44">
        <f>'Lake-Sumter'!E18</f>
        <v>0</v>
      </c>
      <c r="P18" s="44">
        <f>'SCF, Manatee'!E18</f>
        <v>0</v>
      </c>
      <c r="Q18" s="44">
        <f>Miami!E18</f>
        <v>0</v>
      </c>
      <c r="R18" s="44">
        <f>'North Florida '!E18</f>
        <v>0</v>
      </c>
      <c r="S18" s="44">
        <f>'Northwest Florida'!E18</f>
        <v>0</v>
      </c>
      <c r="T18" s="44">
        <f>'Palm Beach'!E18</f>
        <v>0</v>
      </c>
      <c r="U18" s="44">
        <f>'Pasco-Hernando'!E18</f>
        <v>0</v>
      </c>
      <c r="V18" s="44">
        <f>Pensacola!E18</f>
        <v>0</v>
      </c>
      <c r="W18" s="44">
        <f>Polk!E18</f>
        <v>0</v>
      </c>
      <c r="X18" s="44">
        <f>'St. Johns River'!E18</f>
        <v>0</v>
      </c>
      <c r="Y18" s="44">
        <f>'St. Pete'!E18</f>
        <v>0</v>
      </c>
      <c r="Z18" s="44">
        <f>'Santa Fe'!E18</f>
        <v>0</v>
      </c>
      <c r="AA18" s="44">
        <f>Seminole!E18</f>
        <v>0</v>
      </c>
      <c r="AB18" s="44">
        <f>'South Florida'!E18</f>
        <v>0</v>
      </c>
      <c r="AC18" s="44">
        <f>Tallahassee!E18</f>
        <v>0</v>
      </c>
      <c r="AD18" s="44">
        <f>Valencia!E18</f>
        <v>0</v>
      </c>
      <c r="AE18" s="45">
        <f>SUM(C18:AD18)</f>
        <v>0</v>
      </c>
      <c r="AF18" s="41"/>
      <c r="AG18" s="30">
        <v>0</v>
      </c>
      <c r="AH18" s="118">
        <f t="shared" si="0"/>
        <v>0</v>
      </c>
      <c r="AI18" s="53"/>
    </row>
    <row r="19" spans="1:35" ht="24.95" customHeight="1">
      <c r="A19" s="59"/>
      <c r="B19" s="60" t="s">
        <v>23</v>
      </c>
      <c r="C19" s="51">
        <f>C18</f>
        <v>0</v>
      </c>
      <c r="D19" s="51">
        <f t="shared" ref="D19:AD19" si="3">D18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>J18</f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>N18</f>
        <v>0</v>
      </c>
      <c r="O19" s="51">
        <f t="shared" si="3"/>
        <v>0</v>
      </c>
      <c r="P19" s="51">
        <f>P18</f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51">
        <f t="shared" si="3"/>
        <v>0</v>
      </c>
      <c r="AB19" s="51">
        <f t="shared" si="3"/>
        <v>0</v>
      </c>
      <c r="AC19" s="51">
        <f t="shared" si="3"/>
        <v>0</v>
      </c>
      <c r="AD19" s="51">
        <f t="shared" si="3"/>
        <v>0</v>
      </c>
      <c r="AE19" s="123">
        <f>SUM(AE18)</f>
        <v>0</v>
      </c>
      <c r="AF19" s="47"/>
      <c r="AG19" s="168">
        <v>0</v>
      </c>
      <c r="AH19" s="118">
        <f t="shared" si="0"/>
        <v>0</v>
      </c>
      <c r="AI19" s="53">
        <f>AE19/$AE$40</f>
        <v>0</v>
      </c>
    </row>
    <row r="20" spans="1:35" ht="24.95" customHeight="1">
      <c r="A20" s="54" t="s">
        <v>24</v>
      </c>
      <c r="B20" s="55" t="s">
        <v>25</v>
      </c>
      <c r="C20" s="169"/>
      <c r="D20" s="169"/>
      <c r="E20" s="170"/>
      <c r="F20" s="171"/>
      <c r="G20" s="172"/>
      <c r="H20" s="169"/>
      <c r="I20" s="64"/>
      <c r="J20" s="64"/>
      <c r="K20" s="173"/>
      <c r="L20" s="174"/>
      <c r="M20" s="169"/>
      <c r="N20" s="169"/>
      <c r="O20" s="169"/>
      <c r="P20" s="169"/>
      <c r="Q20" s="175"/>
      <c r="R20" s="169"/>
      <c r="S20" s="169"/>
      <c r="T20" s="169"/>
      <c r="U20" s="169"/>
      <c r="V20" s="169"/>
      <c r="W20" s="176"/>
      <c r="X20" s="177"/>
      <c r="Y20" s="178"/>
      <c r="Z20" s="169"/>
      <c r="AA20" s="169"/>
      <c r="AB20" s="169"/>
      <c r="AC20" s="169"/>
      <c r="AD20" s="179"/>
      <c r="AE20" s="56"/>
      <c r="AF20" s="41"/>
      <c r="AH20" s="118">
        <f t="shared" si="0"/>
        <v>0</v>
      </c>
      <c r="AI20" s="53"/>
    </row>
    <row r="21" spans="1:35" ht="24.95" customHeight="1">
      <c r="A21" s="42">
        <v>1</v>
      </c>
      <c r="B21" s="43" t="s">
        <v>26</v>
      </c>
      <c r="C21" s="44">
        <f>'Eastern Florida'!E21</f>
        <v>0</v>
      </c>
      <c r="D21" s="44">
        <f>Broward!E21</f>
        <v>0</v>
      </c>
      <c r="E21" s="44">
        <f>'Central Florida'!E21</f>
        <v>0</v>
      </c>
      <c r="F21" s="44">
        <f>Chipola!E21</f>
        <v>0</v>
      </c>
      <c r="G21" s="44">
        <f>Daytona!E21</f>
        <v>0</v>
      </c>
      <c r="H21" s="44">
        <f>'Florida SouthWestern'!E21</f>
        <v>0</v>
      </c>
      <c r="I21" s="44">
        <f>'Florida State College'!E21</f>
        <v>0</v>
      </c>
      <c r="J21" s="44">
        <f>'Florida Keys'!E21</f>
        <v>0</v>
      </c>
      <c r="K21" s="44">
        <f>'Gulf Coast'!E21</f>
        <v>0</v>
      </c>
      <c r="L21" s="44">
        <f>Hillsborough!E21</f>
        <v>0</v>
      </c>
      <c r="M21" s="44">
        <f>'Indian River'!E21</f>
        <v>0</v>
      </c>
      <c r="N21" s="44">
        <f>'Florida Gateway'!E21</f>
        <v>0</v>
      </c>
      <c r="O21" s="44">
        <f>'Lake-Sumter'!E21</f>
        <v>0</v>
      </c>
      <c r="P21" s="44">
        <f>'SCF, Manatee'!E21</f>
        <v>-2629</v>
      </c>
      <c r="Q21" s="44">
        <f>Miami!E21</f>
        <v>79477.48</v>
      </c>
      <c r="R21" s="44">
        <f>'North Florida '!E21</f>
        <v>0</v>
      </c>
      <c r="S21" s="44">
        <f>'Northwest Florida'!E21</f>
        <v>0</v>
      </c>
      <c r="T21" s="44">
        <f>'Palm Beach'!E21</f>
        <v>0</v>
      </c>
      <c r="U21" s="44">
        <f>'Pasco-Hernando'!E21</f>
        <v>0</v>
      </c>
      <c r="V21" s="44">
        <f>Pensacola!E21</f>
        <v>0</v>
      </c>
      <c r="W21" s="44">
        <f>Polk!E21</f>
        <v>0</v>
      </c>
      <c r="X21" s="44">
        <f>'St. Johns River'!E21</f>
        <v>0</v>
      </c>
      <c r="Y21" s="44">
        <f>'St. Pete'!E21</f>
        <v>0</v>
      </c>
      <c r="Z21" s="44">
        <f>'Santa Fe'!E21</f>
        <v>0</v>
      </c>
      <c r="AA21" s="44">
        <f>Seminole!E21</f>
        <v>0</v>
      </c>
      <c r="AB21" s="44">
        <f>'South Florida'!E21</f>
        <v>0</v>
      </c>
      <c r="AC21" s="44">
        <f>Tallahassee!E21</f>
        <v>0</v>
      </c>
      <c r="AD21" s="44">
        <f>Valencia!E21</f>
        <v>0</v>
      </c>
      <c r="AE21" s="45">
        <f t="shared" ref="AE21:AE26" si="4">SUM(C21:AD21)</f>
        <v>76848.479999999996</v>
      </c>
      <c r="AF21" s="41"/>
      <c r="AG21" s="30">
        <v>217612.85</v>
      </c>
      <c r="AH21" s="118">
        <f t="shared" si="0"/>
        <v>140764.37</v>
      </c>
      <c r="AI21" s="53"/>
    </row>
    <row r="22" spans="1:35" ht="24.95" customHeight="1">
      <c r="A22" s="42">
        <v>2</v>
      </c>
      <c r="B22" s="43" t="s">
        <v>27</v>
      </c>
      <c r="C22" s="44">
        <f>'Eastern Florida'!E22</f>
        <v>0</v>
      </c>
      <c r="D22" s="44">
        <f>Broward!E22</f>
        <v>0</v>
      </c>
      <c r="E22" s="44">
        <f>'Central Florida'!E22</f>
        <v>0</v>
      </c>
      <c r="F22" s="44">
        <f>Chipola!E22</f>
        <v>0</v>
      </c>
      <c r="G22" s="44">
        <f>Daytona!E22</f>
        <v>0</v>
      </c>
      <c r="H22" s="44">
        <f>'Florida SouthWestern'!E22</f>
        <v>0</v>
      </c>
      <c r="I22" s="44">
        <f>'Florida State College'!E22</f>
        <v>0</v>
      </c>
      <c r="J22" s="44">
        <f>'Florida Keys'!E22</f>
        <v>0</v>
      </c>
      <c r="K22" s="44">
        <f>'Gulf Coast'!E22</f>
        <v>0</v>
      </c>
      <c r="L22" s="44">
        <f>Hillsborough!E22</f>
        <v>0</v>
      </c>
      <c r="M22" s="44">
        <f>'Indian River'!E22</f>
        <v>0</v>
      </c>
      <c r="N22" s="44">
        <f>'Florida Gateway'!E22</f>
        <v>0</v>
      </c>
      <c r="O22" s="44">
        <f>'Lake-Sumter'!E22</f>
        <v>0</v>
      </c>
      <c r="P22" s="44">
        <f>'SCF, Manatee'!E22</f>
        <v>0</v>
      </c>
      <c r="Q22" s="44">
        <f>Miami!E22</f>
        <v>0</v>
      </c>
      <c r="R22" s="44">
        <f>'North Florida '!E22</f>
        <v>0</v>
      </c>
      <c r="S22" s="44">
        <f>'Northwest Florida'!E22</f>
        <v>0</v>
      </c>
      <c r="T22" s="44">
        <f>'Palm Beach'!E22</f>
        <v>0</v>
      </c>
      <c r="U22" s="44">
        <f>'Pasco-Hernando'!E22</f>
        <v>0</v>
      </c>
      <c r="V22" s="44">
        <f>Pensacola!E22</f>
        <v>0</v>
      </c>
      <c r="W22" s="44">
        <f>Polk!E22</f>
        <v>0</v>
      </c>
      <c r="X22" s="44">
        <f>'St. Johns River'!E22</f>
        <v>0</v>
      </c>
      <c r="Y22" s="44">
        <f>'St. Pete'!E22</f>
        <v>0</v>
      </c>
      <c r="Z22" s="44">
        <f>'Santa Fe'!E22</f>
        <v>0</v>
      </c>
      <c r="AA22" s="44">
        <f>Seminole!E22</f>
        <v>0</v>
      </c>
      <c r="AB22" s="44">
        <f>'South Florida'!E22</f>
        <v>0</v>
      </c>
      <c r="AC22" s="44">
        <f>Tallahassee!E22</f>
        <v>0</v>
      </c>
      <c r="AD22" s="44">
        <f>Valencia!E22</f>
        <v>0</v>
      </c>
      <c r="AE22" s="45">
        <f t="shared" si="4"/>
        <v>0</v>
      </c>
      <c r="AF22" s="41"/>
      <c r="AG22" s="30">
        <v>0</v>
      </c>
      <c r="AH22" s="118">
        <f t="shared" si="0"/>
        <v>0</v>
      </c>
      <c r="AI22" s="53"/>
    </row>
    <row r="23" spans="1:35" ht="24.95" customHeight="1">
      <c r="A23" s="42">
        <v>3</v>
      </c>
      <c r="B23" s="43" t="s">
        <v>28</v>
      </c>
      <c r="C23" s="44">
        <f>'Eastern Florida'!E23</f>
        <v>0</v>
      </c>
      <c r="D23" s="44">
        <f>Broward!E23</f>
        <v>0</v>
      </c>
      <c r="E23" s="44">
        <f>'Central Florida'!E23</f>
        <v>0</v>
      </c>
      <c r="F23" s="44">
        <f>Chipola!E23</f>
        <v>0</v>
      </c>
      <c r="G23" s="44">
        <f>Daytona!E23</f>
        <v>0</v>
      </c>
      <c r="H23" s="44">
        <f>'Florida SouthWestern'!E23</f>
        <v>0</v>
      </c>
      <c r="I23" s="44">
        <f>'Florida State College'!E23</f>
        <v>0</v>
      </c>
      <c r="J23" s="44">
        <f>'Florida Keys'!E23</f>
        <v>0</v>
      </c>
      <c r="K23" s="44">
        <f>'Gulf Coast'!E23</f>
        <v>0</v>
      </c>
      <c r="L23" s="44">
        <f>Hillsborough!E23</f>
        <v>0</v>
      </c>
      <c r="M23" s="44">
        <f>'Indian River'!E23</f>
        <v>0</v>
      </c>
      <c r="N23" s="44">
        <f>'Florida Gateway'!E23</f>
        <v>0</v>
      </c>
      <c r="O23" s="44">
        <f>'Lake-Sumter'!E23</f>
        <v>0</v>
      </c>
      <c r="P23" s="44">
        <f>'SCF, Manatee'!E23</f>
        <v>0</v>
      </c>
      <c r="Q23" s="44">
        <f>Miami!E23</f>
        <v>8341.98</v>
      </c>
      <c r="R23" s="44">
        <f>'North Florida '!E23</f>
        <v>0</v>
      </c>
      <c r="S23" s="44">
        <f>'Northwest Florida'!E23</f>
        <v>0</v>
      </c>
      <c r="T23" s="44">
        <f>'Palm Beach'!E23</f>
        <v>0</v>
      </c>
      <c r="U23" s="44">
        <f>'Pasco-Hernando'!E23</f>
        <v>0</v>
      </c>
      <c r="V23" s="44">
        <f>Pensacola!E23</f>
        <v>0</v>
      </c>
      <c r="W23" s="44">
        <f>Polk!E23</f>
        <v>0</v>
      </c>
      <c r="X23" s="44">
        <f>'St. Johns River'!E23</f>
        <v>0</v>
      </c>
      <c r="Y23" s="44">
        <f>'St. Pete'!E23</f>
        <v>0</v>
      </c>
      <c r="Z23" s="44">
        <f>'Santa Fe'!E23</f>
        <v>0</v>
      </c>
      <c r="AA23" s="44">
        <f>Seminole!E23</f>
        <v>0</v>
      </c>
      <c r="AB23" s="44">
        <f>'South Florida'!E23</f>
        <v>0</v>
      </c>
      <c r="AC23" s="44">
        <f>Tallahassee!E23</f>
        <v>0</v>
      </c>
      <c r="AD23" s="44">
        <f>Valencia!E23</f>
        <v>0</v>
      </c>
      <c r="AE23" s="45">
        <f t="shared" si="4"/>
        <v>8341.98</v>
      </c>
      <c r="AF23" s="41"/>
      <c r="AG23" s="30">
        <v>5128</v>
      </c>
      <c r="AH23" s="118">
        <f t="shared" si="0"/>
        <v>-3213.9799999999996</v>
      </c>
      <c r="AI23" s="53"/>
    </row>
    <row r="24" spans="1:35" ht="24.95" customHeight="1">
      <c r="A24" s="42">
        <v>4</v>
      </c>
      <c r="B24" s="43" t="s">
        <v>29</v>
      </c>
      <c r="C24" s="44">
        <f>'Eastern Florida'!E24</f>
        <v>0</v>
      </c>
      <c r="D24" s="44">
        <f>Broward!E24</f>
        <v>0</v>
      </c>
      <c r="E24" s="44">
        <f>'Central Florida'!E24</f>
        <v>0</v>
      </c>
      <c r="F24" s="44">
        <f>Chipola!E24</f>
        <v>0</v>
      </c>
      <c r="G24" s="44">
        <f>Daytona!E24</f>
        <v>0</v>
      </c>
      <c r="H24" s="44">
        <f>'Florida SouthWestern'!E24</f>
        <v>0</v>
      </c>
      <c r="I24" s="44">
        <f>'Florida State College'!E24</f>
        <v>0</v>
      </c>
      <c r="J24" s="44">
        <f>'Florida Keys'!E24</f>
        <v>0</v>
      </c>
      <c r="K24" s="44">
        <f>'Gulf Coast'!E24</f>
        <v>0</v>
      </c>
      <c r="L24" s="44">
        <f>Hillsborough!E24</f>
        <v>0</v>
      </c>
      <c r="M24" s="44">
        <f>'Indian River'!E24</f>
        <v>0</v>
      </c>
      <c r="N24" s="44">
        <f>'Florida Gateway'!E24</f>
        <v>0</v>
      </c>
      <c r="O24" s="44">
        <f>'Lake-Sumter'!E24</f>
        <v>0</v>
      </c>
      <c r="P24" s="44">
        <f>'SCF, Manatee'!E24</f>
        <v>76074.48</v>
      </c>
      <c r="Q24" s="44">
        <f>Miami!E24</f>
        <v>31792.54</v>
      </c>
      <c r="R24" s="44">
        <f>'North Florida '!E24</f>
        <v>0</v>
      </c>
      <c r="S24" s="44">
        <f>'Northwest Florida'!E24</f>
        <v>0</v>
      </c>
      <c r="T24" s="44">
        <f>'Palm Beach'!E24</f>
        <v>0</v>
      </c>
      <c r="U24" s="44">
        <f>'Pasco-Hernando'!E24</f>
        <v>0</v>
      </c>
      <c r="V24" s="44">
        <f>Pensacola!E24</f>
        <v>0</v>
      </c>
      <c r="W24" s="44">
        <f>Polk!E24</f>
        <v>0</v>
      </c>
      <c r="X24" s="44">
        <f>'St. Johns River'!E24</f>
        <v>0</v>
      </c>
      <c r="Y24" s="44">
        <f>'St. Pete'!E24</f>
        <v>0</v>
      </c>
      <c r="Z24" s="44">
        <f>'Santa Fe'!E24</f>
        <v>0</v>
      </c>
      <c r="AA24" s="44">
        <f>Seminole!E24</f>
        <v>0</v>
      </c>
      <c r="AB24" s="44">
        <f>'South Florida'!E24</f>
        <v>0</v>
      </c>
      <c r="AC24" s="44">
        <f>Tallahassee!E24</f>
        <v>0</v>
      </c>
      <c r="AD24" s="44">
        <f>Valencia!E24</f>
        <v>8277.4699999999993</v>
      </c>
      <c r="AE24" s="45">
        <f t="shared" si="4"/>
        <v>116144.48999999999</v>
      </c>
      <c r="AF24" s="41"/>
      <c r="AG24" s="30">
        <v>378499.47</v>
      </c>
      <c r="AH24" s="118">
        <f t="shared" si="0"/>
        <v>262354.98</v>
      </c>
      <c r="AI24" s="53"/>
    </row>
    <row r="25" spans="1:35" ht="24.95" customHeight="1">
      <c r="A25" s="42">
        <v>5</v>
      </c>
      <c r="B25" s="43" t="s">
        <v>30</v>
      </c>
      <c r="C25" s="44">
        <f>'Eastern Florida'!E25</f>
        <v>0</v>
      </c>
      <c r="D25" s="44">
        <f>Broward!E25</f>
        <v>0</v>
      </c>
      <c r="E25" s="44">
        <f>'Central Florida'!E25</f>
        <v>0</v>
      </c>
      <c r="F25" s="44">
        <f>Chipola!E25</f>
        <v>0</v>
      </c>
      <c r="G25" s="44">
        <f>Daytona!E25</f>
        <v>0</v>
      </c>
      <c r="H25" s="44">
        <f>'Florida SouthWestern'!E25</f>
        <v>0</v>
      </c>
      <c r="I25" s="44">
        <f>'Florida State College'!E25</f>
        <v>0</v>
      </c>
      <c r="J25" s="44">
        <f>'Florida Keys'!E25</f>
        <v>0</v>
      </c>
      <c r="K25" s="44">
        <f>'Gulf Coast'!E25</f>
        <v>0</v>
      </c>
      <c r="L25" s="44">
        <f>Hillsborough!E25</f>
        <v>0</v>
      </c>
      <c r="M25" s="44">
        <f>'Indian River'!E25</f>
        <v>2453</v>
      </c>
      <c r="N25" s="44">
        <f>'Florida Gateway'!E25</f>
        <v>0</v>
      </c>
      <c r="O25" s="44">
        <f>'Lake-Sumter'!E25</f>
        <v>0</v>
      </c>
      <c r="P25" s="44">
        <f>'SCF, Manatee'!E25</f>
        <v>0</v>
      </c>
      <c r="Q25" s="44">
        <f>Miami!E25</f>
        <v>0</v>
      </c>
      <c r="R25" s="44">
        <f>'North Florida '!E25</f>
        <v>0</v>
      </c>
      <c r="S25" s="44">
        <f>'Northwest Florida'!E25</f>
        <v>0</v>
      </c>
      <c r="T25" s="44">
        <f>'Palm Beach'!E25</f>
        <v>0</v>
      </c>
      <c r="U25" s="44">
        <f>'Pasco-Hernando'!E25</f>
        <v>0</v>
      </c>
      <c r="V25" s="44">
        <f>Pensacola!E25</f>
        <v>0</v>
      </c>
      <c r="W25" s="44">
        <f>Polk!E25</f>
        <v>0</v>
      </c>
      <c r="X25" s="44">
        <f>'St. Johns River'!E25</f>
        <v>0</v>
      </c>
      <c r="Y25" s="44">
        <f>'St. Pete'!E25</f>
        <v>0</v>
      </c>
      <c r="Z25" s="44">
        <f>'Santa Fe'!E25</f>
        <v>0</v>
      </c>
      <c r="AA25" s="44">
        <f>Seminole!E25</f>
        <v>0</v>
      </c>
      <c r="AB25" s="44">
        <f>'South Florida'!E25</f>
        <v>0</v>
      </c>
      <c r="AC25" s="44">
        <f>Tallahassee!E25</f>
        <v>0</v>
      </c>
      <c r="AD25" s="44">
        <f>Valencia!E25</f>
        <v>0</v>
      </c>
      <c r="AE25" s="45">
        <f t="shared" si="4"/>
        <v>2453</v>
      </c>
      <c r="AF25" s="41"/>
      <c r="AG25" s="30">
        <v>0</v>
      </c>
      <c r="AH25" s="118">
        <f t="shared" si="0"/>
        <v>-2453</v>
      </c>
      <c r="AI25" s="53"/>
    </row>
    <row r="26" spans="1:35" ht="24.95" customHeight="1">
      <c r="A26" s="42">
        <v>6</v>
      </c>
      <c r="B26" s="43" t="s">
        <v>31</v>
      </c>
      <c r="C26" s="44">
        <f>'Eastern Florida'!E26</f>
        <v>0</v>
      </c>
      <c r="D26" s="44">
        <f>Broward!E26</f>
        <v>0</v>
      </c>
      <c r="E26" s="44">
        <f>'Central Florida'!E26</f>
        <v>0</v>
      </c>
      <c r="F26" s="44">
        <f>Chipola!E26</f>
        <v>0</v>
      </c>
      <c r="G26" s="44">
        <f>Daytona!E26</f>
        <v>0</v>
      </c>
      <c r="H26" s="44">
        <f>'Florida SouthWestern'!E26</f>
        <v>0</v>
      </c>
      <c r="I26" s="44">
        <f>'Florida State College'!E26</f>
        <v>0</v>
      </c>
      <c r="J26" s="44">
        <f>'Florida Keys'!E26</f>
        <v>0</v>
      </c>
      <c r="K26" s="44">
        <f>'Gulf Coast'!E26</f>
        <v>0</v>
      </c>
      <c r="L26" s="44">
        <f>Hillsborough!E26</f>
        <v>0</v>
      </c>
      <c r="M26" s="44">
        <f>'Indian River'!E26</f>
        <v>0</v>
      </c>
      <c r="N26" s="44">
        <f>'Florida Gateway'!E26</f>
        <v>0</v>
      </c>
      <c r="O26" s="44">
        <f>'Lake-Sumter'!E26</f>
        <v>1800</v>
      </c>
      <c r="P26" s="44">
        <f>'SCF, Manatee'!E26</f>
        <v>0</v>
      </c>
      <c r="Q26" s="44">
        <f>Miami!E26</f>
        <v>23640</v>
      </c>
      <c r="R26" s="44">
        <f>'North Florida '!E26</f>
        <v>0</v>
      </c>
      <c r="S26" s="44">
        <f>'Northwest Florida'!E26</f>
        <v>0</v>
      </c>
      <c r="T26" s="44">
        <f>'Palm Beach'!E26</f>
        <v>0</v>
      </c>
      <c r="U26" s="44">
        <f>'Pasco-Hernando'!E26</f>
        <v>0</v>
      </c>
      <c r="V26" s="44">
        <f>Pensacola!E26</f>
        <v>0</v>
      </c>
      <c r="W26" s="44">
        <f>Polk!E26</f>
        <v>0</v>
      </c>
      <c r="X26" s="44">
        <f>'St. Johns River'!E26</f>
        <v>0</v>
      </c>
      <c r="Y26" s="44">
        <f>'St. Pete'!E26</f>
        <v>0</v>
      </c>
      <c r="Z26" s="44">
        <f>'Santa Fe'!E26</f>
        <v>0</v>
      </c>
      <c r="AA26" s="44">
        <f>Seminole!E26</f>
        <v>0</v>
      </c>
      <c r="AB26" s="44">
        <f>'South Florida'!E26</f>
        <v>0</v>
      </c>
      <c r="AC26" s="44">
        <f>Tallahassee!E26</f>
        <v>0</v>
      </c>
      <c r="AD26" s="44">
        <f>Valencia!E26</f>
        <v>0</v>
      </c>
      <c r="AE26" s="45">
        <f t="shared" si="4"/>
        <v>25440</v>
      </c>
      <c r="AF26" s="41"/>
      <c r="AG26" s="30">
        <v>0</v>
      </c>
      <c r="AH26" s="118">
        <f t="shared" si="0"/>
        <v>-25440</v>
      </c>
      <c r="AI26" s="53"/>
    </row>
    <row r="27" spans="1:35" ht="24.95" customHeight="1">
      <c r="A27" s="42">
        <v>7</v>
      </c>
      <c r="B27" s="43" t="s">
        <v>32</v>
      </c>
      <c r="C27" s="44">
        <f>'Eastern Florida'!E27</f>
        <v>0</v>
      </c>
      <c r="D27" s="44">
        <f>Broward!E27</f>
        <v>0</v>
      </c>
      <c r="E27" s="44">
        <f>'Central Florida'!E27</f>
        <v>0</v>
      </c>
      <c r="F27" s="44">
        <f>Chipola!E27</f>
        <v>0</v>
      </c>
      <c r="G27" s="44">
        <f>Daytona!E27</f>
        <v>0</v>
      </c>
      <c r="H27" s="44">
        <f>'Florida SouthWestern'!E27</f>
        <v>0</v>
      </c>
      <c r="I27" s="44">
        <f>'Florida State College'!E27</f>
        <v>0</v>
      </c>
      <c r="J27" s="44">
        <f>'Florida Keys'!E27</f>
        <v>0</v>
      </c>
      <c r="K27" s="44">
        <f>'Gulf Coast'!E27</f>
        <v>0</v>
      </c>
      <c r="L27" s="44">
        <f>Hillsborough!E27</f>
        <v>0</v>
      </c>
      <c r="M27" s="44">
        <f>'Indian River'!E27</f>
        <v>0</v>
      </c>
      <c r="N27" s="44">
        <f>'Florida Gateway'!E27</f>
        <v>0</v>
      </c>
      <c r="O27" s="44">
        <f>'Lake-Sumter'!E27</f>
        <v>0</v>
      </c>
      <c r="P27" s="44">
        <f>'SCF, Manatee'!E27</f>
        <v>0</v>
      </c>
      <c r="Q27" s="44">
        <f>Miami!E27</f>
        <v>0</v>
      </c>
      <c r="R27" s="44">
        <f>'North Florida '!E27</f>
        <v>0</v>
      </c>
      <c r="S27" s="44">
        <f>'Northwest Florida'!E27</f>
        <v>0</v>
      </c>
      <c r="T27" s="44">
        <f>'Palm Beach'!E27</f>
        <v>0</v>
      </c>
      <c r="U27" s="44">
        <f>'Pasco-Hernando'!E27</f>
        <v>0</v>
      </c>
      <c r="V27" s="44">
        <f>Pensacola!E27</f>
        <v>0</v>
      </c>
      <c r="W27" s="44">
        <f>Polk!E27</f>
        <v>0</v>
      </c>
      <c r="X27" s="44">
        <f>'St. Johns River'!E27</f>
        <v>0</v>
      </c>
      <c r="Y27" s="44">
        <f>'St. Pete'!E27</f>
        <v>0</v>
      </c>
      <c r="Z27" s="44">
        <f>'Santa Fe'!E27</f>
        <v>0</v>
      </c>
      <c r="AA27" s="44">
        <f>Seminole!E27</f>
        <v>0</v>
      </c>
      <c r="AB27" s="44">
        <f>'South Florida'!E27</f>
        <v>0</v>
      </c>
      <c r="AC27" s="44">
        <f>Tallahassee!E27</f>
        <v>0</v>
      </c>
      <c r="AD27" s="44">
        <f>Valencia!E27</f>
        <v>0</v>
      </c>
      <c r="AE27" s="45"/>
      <c r="AF27" s="41"/>
      <c r="AG27" s="30">
        <v>0</v>
      </c>
      <c r="AH27" s="118">
        <f t="shared" si="0"/>
        <v>0</v>
      </c>
      <c r="AI27" s="53"/>
    </row>
    <row r="28" spans="1:35" ht="24.95" customHeight="1">
      <c r="A28" s="72"/>
      <c r="B28" s="60" t="s">
        <v>33</v>
      </c>
      <c r="C28" s="167">
        <f>SUM(C21:C26)</f>
        <v>0</v>
      </c>
      <c r="D28" s="167">
        <f t="shared" ref="D28:AD28" si="5">SUM(D21:D26)</f>
        <v>0</v>
      </c>
      <c r="E28" s="167">
        <f t="shared" si="5"/>
        <v>0</v>
      </c>
      <c r="F28" s="167">
        <f t="shared" si="5"/>
        <v>0</v>
      </c>
      <c r="G28" s="167">
        <f t="shared" si="5"/>
        <v>0</v>
      </c>
      <c r="H28" s="167">
        <f t="shared" si="5"/>
        <v>0</v>
      </c>
      <c r="I28" s="167">
        <f t="shared" si="5"/>
        <v>0</v>
      </c>
      <c r="J28" s="167">
        <f>SUM(J21:J26)</f>
        <v>0</v>
      </c>
      <c r="K28" s="167">
        <f t="shared" si="5"/>
        <v>0</v>
      </c>
      <c r="L28" s="167">
        <f t="shared" si="5"/>
        <v>0</v>
      </c>
      <c r="M28" s="167">
        <f t="shared" si="5"/>
        <v>2453</v>
      </c>
      <c r="N28" s="167">
        <f>SUM(N21:N26)</f>
        <v>0</v>
      </c>
      <c r="O28" s="167">
        <f t="shared" si="5"/>
        <v>1800</v>
      </c>
      <c r="P28" s="167">
        <f>SUM(P21:P26)</f>
        <v>73445.48</v>
      </c>
      <c r="Q28" s="167">
        <f t="shared" si="5"/>
        <v>143252</v>
      </c>
      <c r="R28" s="167">
        <f t="shared" si="5"/>
        <v>0</v>
      </c>
      <c r="S28" s="167">
        <f t="shared" si="5"/>
        <v>0</v>
      </c>
      <c r="T28" s="167">
        <f t="shared" si="5"/>
        <v>0</v>
      </c>
      <c r="U28" s="167">
        <f t="shared" si="5"/>
        <v>0</v>
      </c>
      <c r="V28" s="167">
        <f t="shared" si="5"/>
        <v>0</v>
      </c>
      <c r="W28" s="167">
        <f t="shared" si="5"/>
        <v>0</v>
      </c>
      <c r="X28" s="167">
        <f t="shared" si="5"/>
        <v>0</v>
      </c>
      <c r="Y28" s="167">
        <f t="shared" si="5"/>
        <v>0</v>
      </c>
      <c r="Z28" s="167">
        <f t="shared" si="5"/>
        <v>0</v>
      </c>
      <c r="AA28" s="167">
        <f t="shared" si="5"/>
        <v>0</v>
      </c>
      <c r="AB28" s="167">
        <f t="shared" si="5"/>
        <v>0</v>
      </c>
      <c r="AC28" s="167">
        <f t="shared" si="5"/>
        <v>0</v>
      </c>
      <c r="AD28" s="167">
        <f t="shared" si="5"/>
        <v>8277.4699999999993</v>
      </c>
      <c r="AE28" s="123">
        <f>SUM(AE21:AE26)</f>
        <v>229227.94999999998</v>
      </c>
      <c r="AF28" s="47"/>
      <c r="AG28" s="168">
        <v>601240.31999999995</v>
      </c>
      <c r="AH28" s="118">
        <f t="shared" si="0"/>
        <v>372012.37</v>
      </c>
      <c r="AI28" s="53">
        <f>AE28/$AE$40</f>
        <v>0.69723075886108887</v>
      </c>
    </row>
    <row r="29" spans="1:35" ht="24.95" customHeight="1">
      <c r="A29" s="54" t="s">
        <v>34</v>
      </c>
      <c r="B29" s="55" t="s">
        <v>150</v>
      </c>
      <c r="C29" s="169"/>
      <c r="D29" s="169"/>
      <c r="E29" s="170"/>
      <c r="F29" s="171"/>
      <c r="G29" s="172"/>
      <c r="H29" s="169"/>
      <c r="I29" s="180"/>
      <c r="J29" s="180"/>
      <c r="K29" s="173"/>
      <c r="L29" s="174"/>
      <c r="M29" s="169"/>
      <c r="N29" s="169"/>
      <c r="O29" s="169"/>
      <c r="P29" s="169"/>
      <c r="Q29" s="175"/>
      <c r="R29" s="169"/>
      <c r="S29" s="169"/>
      <c r="T29" s="169"/>
      <c r="U29" s="169"/>
      <c r="V29" s="169"/>
      <c r="W29" s="176"/>
      <c r="X29" s="177"/>
      <c r="Y29" s="178"/>
      <c r="Z29" s="169"/>
      <c r="AA29" s="169"/>
      <c r="AB29" s="169"/>
      <c r="AC29" s="169"/>
      <c r="AD29" s="179"/>
      <c r="AE29" s="45"/>
      <c r="AF29" s="41"/>
      <c r="AH29" s="118">
        <f t="shared" si="0"/>
        <v>0</v>
      </c>
      <c r="AI29" s="53"/>
    </row>
    <row r="30" spans="1:35" ht="24.95" customHeight="1">
      <c r="A30" s="42">
        <v>1</v>
      </c>
      <c r="B30" s="43" t="s">
        <v>36</v>
      </c>
      <c r="C30" s="44">
        <f>'Eastern Florida'!E30</f>
        <v>0</v>
      </c>
      <c r="D30" s="44">
        <f>Broward!E30</f>
        <v>0</v>
      </c>
      <c r="E30" s="44">
        <f>'Central Florida'!E30</f>
        <v>0</v>
      </c>
      <c r="F30" s="44">
        <f>Chipola!E30</f>
        <v>0</v>
      </c>
      <c r="G30" s="44">
        <f>Daytona!E30</f>
        <v>0</v>
      </c>
      <c r="H30" s="44">
        <f>'Florida SouthWestern'!E30</f>
        <v>0</v>
      </c>
      <c r="I30" s="44">
        <f>'Florida State College'!E30</f>
        <v>0</v>
      </c>
      <c r="J30" s="44">
        <f>'Florida Keys'!E30</f>
        <v>0</v>
      </c>
      <c r="K30" s="44">
        <f>'Gulf Coast'!E30</f>
        <v>0</v>
      </c>
      <c r="L30" s="44">
        <f>Hillsborough!E30</f>
        <v>0</v>
      </c>
      <c r="M30" s="44">
        <f>'Indian River'!E30</f>
        <v>0</v>
      </c>
      <c r="N30" s="44">
        <f>'Florida Gateway'!E30</f>
        <v>0</v>
      </c>
      <c r="O30" s="44">
        <f>'Lake-Sumter'!E30</f>
        <v>0</v>
      </c>
      <c r="P30" s="44">
        <f>'SCF, Manatee'!E30</f>
        <v>0</v>
      </c>
      <c r="Q30" s="44">
        <f>Miami!E30</f>
        <v>0</v>
      </c>
      <c r="R30" s="44">
        <f>'North Florida '!E30</f>
        <v>0</v>
      </c>
      <c r="S30" s="44">
        <f>'Northwest Florida'!E30</f>
        <v>0</v>
      </c>
      <c r="T30" s="44">
        <f>'Palm Beach'!E30</f>
        <v>0</v>
      </c>
      <c r="U30" s="44">
        <f>'Pasco-Hernando'!E30</f>
        <v>0</v>
      </c>
      <c r="V30" s="44">
        <f>Pensacola!E30</f>
        <v>0</v>
      </c>
      <c r="W30" s="44">
        <f>Polk!E30</f>
        <v>0</v>
      </c>
      <c r="X30" s="44">
        <f>'St. Johns River'!E30</f>
        <v>0</v>
      </c>
      <c r="Y30" s="44">
        <f>'St. Pete'!E30</f>
        <v>0</v>
      </c>
      <c r="Z30" s="44">
        <f>'Santa Fe'!E30</f>
        <v>0</v>
      </c>
      <c r="AA30" s="44">
        <f>Seminole!E30</f>
        <v>0</v>
      </c>
      <c r="AB30" s="44">
        <f>'South Florida'!E30</f>
        <v>0</v>
      </c>
      <c r="AC30" s="44">
        <f>Tallahassee!E30</f>
        <v>0</v>
      </c>
      <c r="AD30" s="44">
        <f>Valencia!E30</f>
        <v>0</v>
      </c>
      <c r="AE30" s="45">
        <f t="shared" ref="AE30:AE37" si="6">SUM(C30:AD30)</f>
        <v>0</v>
      </c>
      <c r="AF30" s="41"/>
      <c r="AG30" s="30">
        <v>0</v>
      </c>
      <c r="AH30" s="118">
        <f t="shared" si="0"/>
        <v>0</v>
      </c>
      <c r="AI30" s="53"/>
    </row>
    <row r="31" spans="1:35" ht="24.95" customHeight="1">
      <c r="A31" s="42">
        <v>2</v>
      </c>
      <c r="B31" s="74" t="s">
        <v>37</v>
      </c>
      <c r="C31" s="44">
        <f>'Eastern Florida'!E31</f>
        <v>0</v>
      </c>
      <c r="D31" s="44">
        <f>Broward!E31</f>
        <v>0</v>
      </c>
      <c r="E31" s="44">
        <f>'Central Florida'!E31</f>
        <v>0</v>
      </c>
      <c r="F31" s="44">
        <f>Chipola!E31</f>
        <v>0</v>
      </c>
      <c r="G31" s="44">
        <f>Daytona!E31</f>
        <v>0</v>
      </c>
      <c r="H31" s="44">
        <f>'Florida SouthWestern'!E31</f>
        <v>0</v>
      </c>
      <c r="I31" s="44">
        <f>'Florida State College'!E31</f>
        <v>0</v>
      </c>
      <c r="J31" s="44">
        <f>'Florida Keys'!E31</f>
        <v>0</v>
      </c>
      <c r="K31" s="44">
        <f>'Gulf Coast'!E31</f>
        <v>0</v>
      </c>
      <c r="L31" s="44">
        <f>Hillsborough!E31</f>
        <v>0</v>
      </c>
      <c r="M31" s="44">
        <f>'Indian River'!E31</f>
        <v>0</v>
      </c>
      <c r="N31" s="44">
        <f>'Florida Gateway'!E31</f>
        <v>0</v>
      </c>
      <c r="O31" s="44">
        <f>'Lake-Sumter'!E31</f>
        <v>0</v>
      </c>
      <c r="P31" s="44">
        <f>'SCF, Manatee'!E31</f>
        <v>0</v>
      </c>
      <c r="Q31" s="44">
        <f>Miami!E31</f>
        <v>0</v>
      </c>
      <c r="R31" s="44">
        <f>'North Florida '!E31</f>
        <v>0</v>
      </c>
      <c r="S31" s="44">
        <f>'Northwest Florida'!E31</f>
        <v>0</v>
      </c>
      <c r="T31" s="44">
        <f>'Palm Beach'!E31</f>
        <v>0</v>
      </c>
      <c r="U31" s="44">
        <f>'Pasco-Hernando'!E31</f>
        <v>0</v>
      </c>
      <c r="V31" s="44">
        <f>Pensacola!E31</f>
        <v>0</v>
      </c>
      <c r="W31" s="44">
        <f>Polk!E31</f>
        <v>0</v>
      </c>
      <c r="X31" s="44">
        <f>'St. Johns River'!E31</f>
        <v>0</v>
      </c>
      <c r="Y31" s="44">
        <f>'St. Pete'!E31</f>
        <v>0</v>
      </c>
      <c r="Z31" s="44">
        <f>'Santa Fe'!E31</f>
        <v>0</v>
      </c>
      <c r="AA31" s="44">
        <f>Seminole!E31</f>
        <v>0</v>
      </c>
      <c r="AB31" s="44">
        <f>'South Florida'!E31</f>
        <v>0</v>
      </c>
      <c r="AC31" s="44">
        <f>Tallahassee!E31</f>
        <v>0</v>
      </c>
      <c r="AD31" s="44">
        <f>Valencia!E31</f>
        <v>0</v>
      </c>
      <c r="AE31" s="45">
        <f t="shared" si="6"/>
        <v>0</v>
      </c>
      <c r="AF31" s="41"/>
      <c r="AG31" s="30">
        <v>0</v>
      </c>
      <c r="AH31" s="118">
        <f t="shared" si="0"/>
        <v>0</v>
      </c>
      <c r="AI31" s="53"/>
    </row>
    <row r="32" spans="1:35" ht="24.95" customHeight="1">
      <c r="A32" s="42">
        <v>3</v>
      </c>
      <c r="B32" s="74" t="s">
        <v>38</v>
      </c>
      <c r="C32" s="44">
        <f>'Eastern Florida'!E32</f>
        <v>0</v>
      </c>
      <c r="D32" s="44">
        <f>Broward!E32</f>
        <v>0</v>
      </c>
      <c r="E32" s="44">
        <f>'Central Florida'!E32</f>
        <v>0</v>
      </c>
      <c r="F32" s="44">
        <f>Chipola!E32</f>
        <v>0</v>
      </c>
      <c r="G32" s="44">
        <f>Daytona!E32</f>
        <v>0</v>
      </c>
      <c r="H32" s="44">
        <f>'Florida SouthWestern'!E32</f>
        <v>0</v>
      </c>
      <c r="I32" s="44">
        <f>'Florida State College'!E32</f>
        <v>9814.4699999999993</v>
      </c>
      <c r="J32" s="44">
        <f>'Florida Keys'!E32</f>
        <v>0</v>
      </c>
      <c r="K32" s="44">
        <f>'Gulf Coast'!E32</f>
        <v>0</v>
      </c>
      <c r="L32" s="44">
        <f>Hillsborough!E32</f>
        <v>0</v>
      </c>
      <c r="M32" s="44">
        <f>'Indian River'!E32</f>
        <v>0</v>
      </c>
      <c r="N32" s="44">
        <f>'Florida Gateway'!E32</f>
        <v>0</v>
      </c>
      <c r="O32" s="44">
        <f>'Lake-Sumter'!E32</f>
        <v>0</v>
      </c>
      <c r="P32" s="44">
        <f>'SCF, Manatee'!E32</f>
        <v>0</v>
      </c>
      <c r="Q32" s="44">
        <f>Miami!E32</f>
        <v>0</v>
      </c>
      <c r="R32" s="44">
        <f>'North Florida '!E32</f>
        <v>0</v>
      </c>
      <c r="S32" s="44">
        <f>'Northwest Florida'!E32</f>
        <v>0</v>
      </c>
      <c r="T32" s="44">
        <f>'Palm Beach'!E32</f>
        <v>0</v>
      </c>
      <c r="U32" s="44">
        <f>'Pasco-Hernando'!E32</f>
        <v>0</v>
      </c>
      <c r="V32" s="44">
        <f>Pensacola!E32</f>
        <v>0</v>
      </c>
      <c r="W32" s="44">
        <f>Polk!E32</f>
        <v>0</v>
      </c>
      <c r="X32" s="44">
        <f>'St. Johns River'!E32</f>
        <v>0</v>
      </c>
      <c r="Y32" s="44">
        <f>'St. Pete'!E32</f>
        <v>0</v>
      </c>
      <c r="Z32" s="44">
        <f>'Santa Fe'!E32</f>
        <v>0</v>
      </c>
      <c r="AA32" s="44">
        <f>Seminole!E32</f>
        <v>0</v>
      </c>
      <c r="AB32" s="44">
        <f>'South Florida'!E32</f>
        <v>0</v>
      </c>
      <c r="AC32" s="44">
        <f>Tallahassee!E32</f>
        <v>0</v>
      </c>
      <c r="AD32" s="44">
        <f>Valencia!E32</f>
        <v>22292.71</v>
      </c>
      <c r="AE32" s="45">
        <f t="shared" si="6"/>
        <v>32107.18</v>
      </c>
      <c r="AF32" s="41"/>
      <c r="AG32" s="30">
        <v>128459.2</v>
      </c>
      <c r="AH32" s="118">
        <f t="shared" si="0"/>
        <v>96352.01999999999</v>
      </c>
      <c r="AI32" s="53"/>
    </row>
    <row r="33" spans="1:35" ht="24.95" customHeight="1">
      <c r="A33" s="42">
        <v>4</v>
      </c>
      <c r="B33" s="74" t="s">
        <v>39</v>
      </c>
      <c r="C33" s="44">
        <f>'Eastern Florida'!E33</f>
        <v>0</v>
      </c>
      <c r="D33" s="44">
        <f>Broward!E33</f>
        <v>0</v>
      </c>
      <c r="E33" s="44">
        <f>'Central Florida'!E33</f>
        <v>0</v>
      </c>
      <c r="F33" s="44">
        <f>Chipola!E33</f>
        <v>0</v>
      </c>
      <c r="G33" s="44">
        <f>Daytona!E33</f>
        <v>0</v>
      </c>
      <c r="H33" s="44">
        <f>'Florida SouthWestern'!E33</f>
        <v>0</v>
      </c>
      <c r="I33" s="44">
        <f>'Florida State College'!E33</f>
        <v>0</v>
      </c>
      <c r="J33" s="44">
        <f>'Florida Keys'!E33</f>
        <v>0</v>
      </c>
      <c r="K33" s="44">
        <f>'Gulf Coast'!E33</f>
        <v>0</v>
      </c>
      <c r="L33" s="44">
        <f>Hillsborough!E33</f>
        <v>0</v>
      </c>
      <c r="M33" s="44">
        <f>'Indian River'!E33</f>
        <v>67434</v>
      </c>
      <c r="N33" s="44">
        <f>'Florida Gateway'!E33</f>
        <v>0</v>
      </c>
      <c r="O33" s="44">
        <f>'Lake-Sumter'!E33</f>
        <v>0</v>
      </c>
      <c r="P33" s="44">
        <f>'SCF, Manatee'!E33</f>
        <v>0</v>
      </c>
      <c r="Q33" s="44">
        <f>Miami!E33</f>
        <v>0</v>
      </c>
      <c r="R33" s="44">
        <f>'North Florida '!E33</f>
        <v>0</v>
      </c>
      <c r="S33" s="44">
        <f>'Northwest Florida'!E33</f>
        <v>0</v>
      </c>
      <c r="T33" s="44">
        <f>'Palm Beach'!E33</f>
        <v>0</v>
      </c>
      <c r="U33" s="44">
        <f>'Pasco-Hernando'!E33</f>
        <v>0</v>
      </c>
      <c r="V33" s="44">
        <f>Pensacola!E33</f>
        <v>0</v>
      </c>
      <c r="W33" s="44">
        <f>Polk!E33</f>
        <v>0</v>
      </c>
      <c r="X33" s="44">
        <f>'St. Johns River'!E33</f>
        <v>0</v>
      </c>
      <c r="Y33" s="44">
        <f>'St. Pete'!E33</f>
        <v>0</v>
      </c>
      <c r="Z33" s="44">
        <f>'Santa Fe'!E33</f>
        <v>0</v>
      </c>
      <c r="AA33" s="44">
        <f>Seminole!E33</f>
        <v>0</v>
      </c>
      <c r="AB33" s="44">
        <f>'South Florida'!E33</f>
        <v>0</v>
      </c>
      <c r="AC33" s="44">
        <f>Tallahassee!E33</f>
        <v>0</v>
      </c>
      <c r="AD33" s="44">
        <f>Valencia!E33</f>
        <v>0</v>
      </c>
      <c r="AE33" s="45">
        <f t="shared" si="6"/>
        <v>67434</v>
      </c>
      <c r="AF33" s="41"/>
      <c r="AG33" s="30">
        <v>0</v>
      </c>
      <c r="AH33" s="118">
        <f t="shared" si="0"/>
        <v>-67434</v>
      </c>
      <c r="AI33" s="53"/>
    </row>
    <row r="34" spans="1:35" ht="24.95" customHeight="1">
      <c r="A34" s="42">
        <v>5</v>
      </c>
      <c r="B34" s="74" t="s">
        <v>40</v>
      </c>
      <c r="C34" s="44">
        <f>'Eastern Florida'!E34</f>
        <v>0</v>
      </c>
      <c r="D34" s="44">
        <f>Broward!E34</f>
        <v>0</v>
      </c>
      <c r="E34" s="44">
        <f>'Central Florida'!E34</f>
        <v>0</v>
      </c>
      <c r="F34" s="44">
        <f>Chipola!E34</f>
        <v>0</v>
      </c>
      <c r="G34" s="44">
        <f>Daytona!E34</f>
        <v>0</v>
      </c>
      <c r="H34" s="44">
        <f>'Florida SouthWestern'!E34</f>
        <v>0</v>
      </c>
      <c r="I34" s="44">
        <f>'Florida State College'!E34</f>
        <v>0</v>
      </c>
      <c r="J34" s="44">
        <f>'Florida Keys'!E34</f>
        <v>0</v>
      </c>
      <c r="K34" s="44">
        <f>'Gulf Coast'!E34</f>
        <v>0</v>
      </c>
      <c r="L34" s="44">
        <f>Hillsborough!E34</f>
        <v>0</v>
      </c>
      <c r="M34" s="44">
        <f>'Indian River'!E34</f>
        <v>0</v>
      </c>
      <c r="N34" s="44">
        <f>'Florida Gateway'!E34</f>
        <v>0</v>
      </c>
      <c r="O34" s="44">
        <f>'Lake-Sumter'!E34</f>
        <v>0</v>
      </c>
      <c r="P34" s="44">
        <f>'SCF, Manatee'!E34</f>
        <v>0</v>
      </c>
      <c r="Q34" s="44">
        <f>Miami!E34</f>
        <v>0</v>
      </c>
      <c r="R34" s="44">
        <f>'North Florida '!E34</f>
        <v>0</v>
      </c>
      <c r="S34" s="44">
        <f>'Northwest Florida'!E34</f>
        <v>0</v>
      </c>
      <c r="T34" s="44">
        <f>'Palm Beach'!E34</f>
        <v>0</v>
      </c>
      <c r="U34" s="44">
        <f>'Pasco-Hernando'!E34</f>
        <v>0</v>
      </c>
      <c r="V34" s="44">
        <f>Pensacola!E34</f>
        <v>0</v>
      </c>
      <c r="W34" s="44">
        <f>Polk!E34</f>
        <v>0</v>
      </c>
      <c r="X34" s="44">
        <f>'St. Johns River'!E34</f>
        <v>0</v>
      </c>
      <c r="Y34" s="44">
        <f>'St. Pete'!E34</f>
        <v>0</v>
      </c>
      <c r="Z34" s="44">
        <f>'Santa Fe'!E34</f>
        <v>0</v>
      </c>
      <c r="AA34" s="44">
        <f>Seminole!E34</f>
        <v>0</v>
      </c>
      <c r="AB34" s="44">
        <f>'South Florida'!E34</f>
        <v>0</v>
      </c>
      <c r="AC34" s="44">
        <f>Tallahassee!E34</f>
        <v>0</v>
      </c>
      <c r="AD34" s="44">
        <f>Valencia!E34</f>
        <v>0</v>
      </c>
      <c r="AE34" s="45">
        <f t="shared" si="6"/>
        <v>0</v>
      </c>
      <c r="AF34" s="41"/>
      <c r="AG34" s="30">
        <v>0</v>
      </c>
      <c r="AH34" s="118">
        <f t="shared" si="0"/>
        <v>0</v>
      </c>
      <c r="AI34" s="53"/>
    </row>
    <row r="35" spans="1:35" ht="24.95" customHeight="1">
      <c r="A35" s="42">
        <v>6</v>
      </c>
      <c r="B35" s="58" t="s">
        <v>41</v>
      </c>
      <c r="C35" s="44">
        <f>'Eastern Florida'!E35</f>
        <v>0</v>
      </c>
      <c r="D35" s="44">
        <f>Broward!E35</f>
        <v>0</v>
      </c>
      <c r="E35" s="44">
        <f>'Central Florida'!E35</f>
        <v>0</v>
      </c>
      <c r="F35" s="44">
        <f>Chipola!E35</f>
        <v>0</v>
      </c>
      <c r="G35" s="44">
        <f>Daytona!E35</f>
        <v>0</v>
      </c>
      <c r="H35" s="44">
        <f>'Florida SouthWestern'!E35</f>
        <v>0</v>
      </c>
      <c r="I35" s="44">
        <f>'Florida State College'!E35</f>
        <v>0</v>
      </c>
      <c r="J35" s="44">
        <f>'Florida Keys'!E35</f>
        <v>0</v>
      </c>
      <c r="K35" s="44">
        <f>'Gulf Coast'!E35</f>
        <v>0</v>
      </c>
      <c r="L35" s="44">
        <f>Hillsborough!E35</f>
        <v>0</v>
      </c>
      <c r="M35" s="44">
        <f>'Indian River'!E35</f>
        <v>0</v>
      </c>
      <c r="N35" s="44">
        <f>'Florida Gateway'!E35</f>
        <v>0</v>
      </c>
      <c r="O35" s="44">
        <f>'Lake-Sumter'!E35</f>
        <v>0</v>
      </c>
      <c r="P35" s="44">
        <f>'SCF, Manatee'!E35</f>
        <v>0</v>
      </c>
      <c r="Q35" s="44">
        <f>Miami!E35</f>
        <v>0</v>
      </c>
      <c r="R35" s="44">
        <f>'North Florida '!E35</f>
        <v>0</v>
      </c>
      <c r="S35" s="44">
        <f>'Northwest Florida'!E35</f>
        <v>0</v>
      </c>
      <c r="T35" s="44">
        <f>'Palm Beach'!E35</f>
        <v>0</v>
      </c>
      <c r="U35" s="44">
        <f>'Pasco-Hernando'!E35</f>
        <v>0</v>
      </c>
      <c r="V35" s="44">
        <f>Pensacola!E35</f>
        <v>0</v>
      </c>
      <c r="W35" s="44">
        <f>Polk!E35</f>
        <v>0</v>
      </c>
      <c r="X35" s="44">
        <f>'St. Johns River'!E35</f>
        <v>0</v>
      </c>
      <c r="Y35" s="44">
        <f>'St. Pete'!E35</f>
        <v>0</v>
      </c>
      <c r="Z35" s="44">
        <f>'Santa Fe'!E35</f>
        <v>0</v>
      </c>
      <c r="AA35" s="44">
        <f>Seminole!E35</f>
        <v>0</v>
      </c>
      <c r="AB35" s="44">
        <f>'South Florida'!E35</f>
        <v>0</v>
      </c>
      <c r="AC35" s="44">
        <f>Tallahassee!E35</f>
        <v>0</v>
      </c>
      <c r="AD35" s="44">
        <f>Valencia!E35</f>
        <v>0</v>
      </c>
      <c r="AE35" s="45">
        <f t="shared" si="6"/>
        <v>0</v>
      </c>
      <c r="AF35" s="41"/>
      <c r="AG35" s="30">
        <v>0</v>
      </c>
      <c r="AH35" s="118">
        <f t="shared" si="0"/>
        <v>0</v>
      </c>
      <c r="AI35" s="53"/>
    </row>
    <row r="36" spans="1:35" ht="24.95" customHeight="1">
      <c r="A36" s="42">
        <v>7</v>
      </c>
      <c r="B36" s="58" t="s">
        <v>42</v>
      </c>
      <c r="C36" s="44">
        <f>'Eastern Florida'!E36</f>
        <v>0</v>
      </c>
      <c r="D36" s="44">
        <f>Broward!E36</f>
        <v>0</v>
      </c>
      <c r="E36" s="44">
        <f>'Central Florida'!E36</f>
        <v>0</v>
      </c>
      <c r="F36" s="44">
        <f>Chipola!E36</f>
        <v>0</v>
      </c>
      <c r="G36" s="44">
        <f>Daytona!E36</f>
        <v>0</v>
      </c>
      <c r="H36" s="44">
        <f>'Florida SouthWestern'!E36</f>
        <v>0</v>
      </c>
      <c r="I36" s="44">
        <f>'Florida State College'!E36</f>
        <v>0</v>
      </c>
      <c r="J36" s="44">
        <f>'Florida Keys'!E36</f>
        <v>0</v>
      </c>
      <c r="K36" s="44">
        <f>'Gulf Coast'!E36</f>
        <v>0</v>
      </c>
      <c r="L36" s="44">
        <f>Hillsborough!E36</f>
        <v>0</v>
      </c>
      <c r="M36" s="44">
        <f>'Indian River'!E36</f>
        <v>0</v>
      </c>
      <c r="N36" s="44">
        <f>'Florida Gateway'!E36</f>
        <v>0</v>
      </c>
      <c r="O36" s="44">
        <f>'Lake-Sumter'!E36</f>
        <v>0</v>
      </c>
      <c r="P36" s="44">
        <f>'SCF, Manatee'!E36</f>
        <v>0</v>
      </c>
      <c r="Q36" s="44">
        <f>Miami!E36</f>
        <v>0</v>
      </c>
      <c r="R36" s="44">
        <f>'North Florida '!E36</f>
        <v>0</v>
      </c>
      <c r="S36" s="44">
        <f>'Northwest Florida'!E36</f>
        <v>0</v>
      </c>
      <c r="T36" s="44">
        <f>'Palm Beach'!E36</f>
        <v>0</v>
      </c>
      <c r="U36" s="44">
        <f>'Pasco-Hernando'!E36</f>
        <v>0</v>
      </c>
      <c r="V36" s="44">
        <f>Pensacola!E36</f>
        <v>0</v>
      </c>
      <c r="W36" s="44">
        <f>Polk!E36</f>
        <v>0</v>
      </c>
      <c r="X36" s="44">
        <f>'St. Johns River'!E36</f>
        <v>0</v>
      </c>
      <c r="Y36" s="44">
        <f>'St. Pete'!E36</f>
        <v>0</v>
      </c>
      <c r="Z36" s="44">
        <f>'Santa Fe'!E36</f>
        <v>0</v>
      </c>
      <c r="AA36" s="44">
        <f>Seminole!E36</f>
        <v>0</v>
      </c>
      <c r="AB36" s="44">
        <f>'South Florida'!E36</f>
        <v>0</v>
      </c>
      <c r="AC36" s="44">
        <f>Tallahassee!E36</f>
        <v>0</v>
      </c>
      <c r="AD36" s="44">
        <f>Valencia!E36</f>
        <v>0</v>
      </c>
      <c r="AE36" s="45">
        <f t="shared" si="6"/>
        <v>0</v>
      </c>
      <c r="AF36" s="41"/>
      <c r="AG36" s="30">
        <v>0</v>
      </c>
      <c r="AH36" s="118">
        <f t="shared" si="0"/>
        <v>0</v>
      </c>
      <c r="AI36" s="53"/>
    </row>
    <row r="37" spans="1:35" ht="24.95" customHeight="1">
      <c r="A37" s="42">
        <v>8</v>
      </c>
      <c r="B37" s="58" t="s">
        <v>43</v>
      </c>
      <c r="C37" s="44">
        <f>'Eastern Florida'!E37</f>
        <v>0</v>
      </c>
      <c r="D37" s="44">
        <f>Broward!E37</f>
        <v>0</v>
      </c>
      <c r="E37" s="44">
        <f>'Central Florida'!E37</f>
        <v>0</v>
      </c>
      <c r="F37" s="44">
        <f>Chipola!E37</f>
        <v>0</v>
      </c>
      <c r="G37" s="44">
        <f>Daytona!E37</f>
        <v>0</v>
      </c>
      <c r="H37" s="44">
        <f>'Florida SouthWestern'!E37</f>
        <v>0</v>
      </c>
      <c r="I37" s="44">
        <f>'Florida State College'!E37</f>
        <v>0</v>
      </c>
      <c r="J37" s="44">
        <f>'Florida Keys'!E37</f>
        <v>0</v>
      </c>
      <c r="K37" s="44">
        <f>'Gulf Coast'!E37</f>
        <v>0</v>
      </c>
      <c r="L37" s="44">
        <f>Hillsborough!E37</f>
        <v>0</v>
      </c>
      <c r="M37" s="44">
        <f>'Indian River'!E37</f>
        <v>0</v>
      </c>
      <c r="N37" s="44">
        <f>'Florida Gateway'!E37</f>
        <v>0</v>
      </c>
      <c r="O37" s="44">
        <f>'Lake-Sumter'!E37</f>
        <v>0</v>
      </c>
      <c r="P37" s="44">
        <f>'SCF, Manatee'!E37</f>
        <v>0</v>
      </c>
      <c r="Q37" s="44">
        <f>Miami!E37</f>
        <v>0</v>
      </c>
      <c r="R37" s="44">
        <f>'North Florida '!E37</f>
        <v>0</v>
      </c>
      <c r="S37" s="44">
        <f>'Northwest Florida'!E37</f>
        <v>0</v>
      </c>
      <c r="T37" s="44">
        <f>'Palm Beach'!E37</f>
        <v>0</v>
      </c>
      <c r="U37" s="44">
        <f>'Pasco-Hernando'!E37</f>
        <v>0</v>
      </c>
      <c r="V37" s="44">
        <f>Pensacola!E37</f>
        <v>0</v>
      </c>
      <c r="W37" s="44">
        <f>Polk!E37</f>
        <v>0</v>
      </c>
      <c r="X37" s="44">
        <f>'St. Johns River'!E37</f>
        <v>0</v>
      </c>
      <c r="Y37" s="44">
        <f>'St. Pete'!E37</f>
        <v>0</v>
      </c>
      <c r="Z37" s="44">
        <f>'Santa Fe'!E37</f>
        <v>0</v>
      </c>
      <c r="AA37" s="44">
        <f>Seminole!E37</f>
        <v>0</v>
      </c>
      <c r="AB37" s="44">
        <f>'South Florida'!E37</f>
        <v>0</v>
      </c>
      <c r="AC37" s="44">
        <f>Tallahassee!E37</f>
        <v>0</v>
      </c>
      <c r="AD37" s="44">
        <f>Valencia!E37</f>
        <v>0</v>
      </c>
      <c r="AE37" s="45">
        <f t="shared" si="6"/>
        <v>0</v>
      </c>
      <c r="AF37" s="41"/>
      <c r="AG37" s="30">
        <v>0</v>
      </c>
      <c r="AH37" s="118">
        <f t="shared" si="0"/>
        <v>0</v>
      </c>
      <c r="AI37" s="53"/>
    </row>
    <row r="38" spans="1:35" ht="24.95" customHeight="1">
      <c r="A38" s="75"/>
      <c r="B38" s="60" t="s">
        <v>44</v>
      </c>
      <c r="C38" s="167">
        <f>SUM(C30:C37)</f>
        <v>0</v>
      </c>
      <c r="D38" s="167">
        <f t="shared" ref="D38:AD38" si="7">SUM(D30:D37)</f>
        <v>0</v>
      </c>
      <c r="E38" s="167">
        <f t="shared" si="7"/>
        <v>0</v>
      </c>
      <c r="F38" s="167">
        <f t="shared" si="7"/>
        <v>0</v>
      </c>
      <c r="G38" s="167">
        <f t="shared" si="7"/>
        <v>0</v>
      </c>
      <c r="H38" s="167">
        <f t="shared" si="7"/>
        <v>0</v>
      </c>
      <c r="I38" s="167">
        <f t="shared" si="7"/>
        <v>9814.4699999999993</v>
      </c>
      <c r="J38" s="167">
        <f>SUM(J30:J37)</f>
        <v>0</v>
      </c>
      <c r="K38" s="167">
        <f t="shared" si="7"/>
        <v>0</v>
      </c>
      <c r="L38" s="167">
        <f t="shared" si="7"/>
        <v>0</v>
      </c>
      <c r="M38" s="167">
        <f t="shared" si="7"/>
        <v>67434</v>
      </c>
      <c r="N38" s="167">
        <f>SUM(N30:N37)</f>
        <v>0</v>
      </c>
      <c r="O38" s="167">
        <f t="shared" si="7"/>
        <v>0</v>
      </c>
      <c r="P38" s="167">
        <f>SUM(P30:P37)</f>
        <v>0</v>
      </c>
      <c r="Q38" s="167">
        <f t="shared" si="7"/>
        <v>0</v>
      </c>
      <c r="R38" s="167">
        <f t="shared" si="7"/>
        <v>0</v>
      </c>
      <c r="S38" s="167">
        <f t="shared" si="7"/>
        <v>0</v>
      </c>
      <c r="T38" s="167">
        <f t="shared" si="7"/>
        <v>0</v>
      </c>
      <c r="U38" s="167">
        <f t="shared" si="7"/>
        <v>0</v>
      </c>
      <c r="V38" s="167">
        <f t="shared" si="7"/>
        <v>0</v>
      </c>
      <c r="W38" s="167">
        <f t="shared" si="7"/>
        <v>0</v>
      </c>
      <c r="X38" s="167">
        <f t="shared" si="7"/>
        <v>0</v>
      </c>
      <c r="Y38" s="167">
        <f t="shared" si="7"/>
        <v>0</v>
      </c>
      <c r="Z38" s="167">
        <f t="shared" si="7"/>
        <v>0</v>
      </c>
      <c r="AA38" s="167">
        <f t="shared" si="7"/>
        <v>0</v>
      </c>
      <c r="AB38" s="167">
        <f t="shared" si="7"/>
        <v>0</v>
      </c>
      <c r="AC38" s="167">
        <f t="shared" si="7"/>
        <v>0</v>
      </c>
      <c r="AD38" s="167">
        <f t="shared" si="7"/>
        <v>22292.71</v>
      </c>
      <c r="AE38" s="76">
        <f>SUM(AE30:AE37)</f>
        <v>99541.18</v>
      </c>
      <c r="AF38" s="47"/>
      <c r="AG38" s="168">
        <v>128459.2</v>
      </c>
      <c r="AH38" s="118">
        <f t="shared" si="0"/>
        <v>28918.020000000004</v>
      </c>
      <c r="AI38" s="53">
        <f>AE38/$AE$40</f>
        <v>0.30276924113891102</v>
      </c>
    </row>
    <row r="39" spans="1:35" ht="39.950000000000003" customHeight="1" thickBot="1">
      <c r="A39" s="77"/>
      <c r="B39" s="78"/>
      <c r="C39" s="79"/>
      <c r="D39" s="79"/>
      <c r="E39" s="80"/>
      <c r="F39" s="81"/>
      <c r="G39" s="82"/>
      <c r="H39" s="79"/>
      <c r="I39" s="83"/>
      <c r="J39" s="83"/>
      <c r="K39" s="84"/>
      <c r="L39" s="85"/>
      <c r="M39" s="79"/>
      <c r="N39" s="79"/>
      <c r="O39" s="79"/>
      <c r="P39" s="79"/>
      <c r="Q39" s="86"/>
      <c r="R39" s="79"/>
      <c r="S39" s="79"/>
      <c r="T39" s="79"/>
      <c r="U39" s="79"/>
      <c r="V39" s="79"/>
      <c r="W39" s="87"/>
      <c r="X39" s="88"/>
      <c r="Y39" s="89"/>
      <c r="Z39" s="79"/>
      <c r="AA39" s="79"/>
      <c r="AB39" s="79"/>
      <c r="AC39" s="79"/>
      <c r="AD39" s="90"/>
      <c r="AE39" s="91"/>
      <c r="AF39" s="41"/>
    </row>
    <row r="40" spans="1:35" ht="39.950000000000003" customHeight="1" thickBot="1">
      <c r="A40" s="92"/>
      <c r="B40" s="93" t="s">
        <v>45</v>
      </c>
      <c r="C40" s="94">
        <f>SUM(C14+C17+C19+C28+C38)</f>
        <v>0</v>
      </c>
      <c r="D40" s="94">
        <f t="shared" ref="D40:AD40" si="8">SUM(D14+D17+D19+D28+D38)</f>
        <v>0</v>
      </c>
      <c r="E40" s="94">
        <f t="shared" si="8"/>
        <v>0</v>
      </c>
      <c r="F40" s="94">
        <f t="shared" si="8"/>
        <v>0</v>
      </c>
      <c r="G40" s="94">
        <f t="shared" si="8"/>
        <v>0</v>
      </c>
      <c r="H40" s="94">
        <f t="shared" si="8"/>
        <v>0</v>
      </c>
      <c r="I40" s="94">
        <f t="shared" si="8"/>
        <v>9814.4699999999993</v>
      </c>
      <c r="J40" s="94">
        <f t="shared" si="8"/>
        <v>0</v>
      </c>
      <c r="K40" s="94">
        <f t="shared" si="8"/>
        <v>0</v>
      </c>
      <c r="L40" s="94">
        <f t="shared" si="8"/>
        <v>0</v>
      </c>
      <c r="M40" s="94">
        <f t="shared" si="8"/>
        <v>69887</v>
      </c>
      <c r="N40" s="94">
        <f t="shared" si="8"/>
        <v>0</v>
      </c>
      <c r="O40" s="94">
        <f t="shared" si="8"/>
        <v>1800</v>
      </c>
      <c r="P40" s="94">
        <f t="shared" si="8"/>
        <v>73445.48</v>
      </c>
      <c r="Q40" s="94">
        <f t="shared" si="8"/>
        <v>143252</v>
      </c>
      <c r="R40" s="94">
        <f t="shared" si="8"/>
        <v>0</v>
      </c>
      <c r="S40" s="94">
        <f t="shared" si="8"/>
        <v>0</v>
      </c>
      <c r="T40" s="94">
        <f t="shared" si="8"/>
        <v>0</v>
      </c>
      <c r="U40" s="94">
        <f t="shared" si="8"/>
        <v>0</v>
      </c>
      <c r="V40" s="94">
        <f t="shared" si="8"/>
        <v>0</v>
      </c>
      <c r="W40" s="94">
        <f t="shared" si="8"/>
        <v>0</v>
      </c>
      <c r="X40" s="94">
        <f t="shared" si="8"/>
        <v>0</v>
      </c>
      <c r="Y40" s="94">
        <f t="shared" si="8"/>
        <v>0</v>
      </c>
      <c r="Z40" s="94">
        <f t="shared" si="8"/>
        <v>0</v>
      </c>
      <c r="AA40" s="94">
        <f t="shared" si="8"/>
        <v>0</v>
      </c>
      <c r="AB40" s="94">
        <f t="shared" si="8"/>
        <v>0</v>
      </c>
      <c r="AC40" s="94">
        <f t="shared" si="8"/>
        <v>0</v>
      </c>
      <c r="AD40" s="94">
        <f t="shared" si="8"/>
        <v>30570.18</v>
      </c>
      <c r="AE40" s="95">
        <f>SUM(AE14+AE17+AE19+AE28+AE38)</f>
        <v>328769.13</v>
      </c>
      <c r="AF40" s="47"/>
      <c r="AG40" s="168">
        <v>729699.5199999999</v>
      </c>
      <c r="AH40" s="118">
        <f t="shared" si="0"/>
        <v>400930.3899999999</v>
      </c>
      <c r="AI40" s="181">
        <f>SUM(AI14:AI38)</f>
        <v>0.99999999999999989</v>
      </c>
    </row>
    <row r="41" spans="1:35" s="202" customFormat="1" ht="20.100000000000001" customHeight="1">
      <c r="R41" s="182"/>
      <c r="AE41" s="156"/>
    </row>
    <row r="42" spans="1:35" s="202" customFormat="1" ht="20.100000000000001" customHeight="1">
      <c r="R42" s="182"/>
    </row>
    <row r="44" spans="1:35" ht="14.1" customHeight="1">
      <c r="AE44" s="102"/>
    </row>
  </sheetData>
  <printOptions horizontalCentered="1"/>
  <pageMargins left="0" right="0" top="1" bottom="0.25" header="0" footer="0.15"/>
  <pageSetup paperSize="5" scale="33" orientation="landscape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17" width="12.6640625" style="30" customWidth="1"/>
    <col min="18" max="18" width="12.6640625" style="103" customWidth="1"/>
    <col min="19" max="30" width="12.6640625" style="30" customWidth="1"/>
    <col min="31" max="31" width="14.6640625" style="30" customWidth="1"/>
    <col min="32" max="32" width="6.5546875" style="30" customWidth="1"/>
    <col min="33" max="33" width="9.33203125" style="30" hidden="1" customWidth="1"/>
    <col min="34" max="34" width="10.6640625" style="30" hidden="1" customWidth="1"/>
    <col min="35" max="35" width="8.6640625" style="30" hidden="1" customWidth="1"/>
    <col min="36" max="36" width="8.33203125" style="30" customWidth="1"/>
    <col min="37" max="243" width="20.6640625" style="30"/>
    <col min="244" max="244" width="4.6640625" style="30" customWidth="1"/>
    <col min="245" max="245" width="59.6640625" style="30" customWidth="1"/>
    <col min="246" max="246" width="13.6640625" style="30" customWidth="1"/>
    <col min="247" max="247" width="13" style="30" customWidth="1"/>
    <col min="248" max="248" width="11.33203125" style="30" customWidth="1"/>
    <col min="249" max="249" width="13.88671875" style="30" customWidth="1"/>
    <col min="250" max="250" width="12.5546875" style="30" customWidth="1"/>
    <col min="251" max="251" width="11.33203125" style="30" customWidth="1"/>
    <col min="252" max="252" width="13.88671875" style="30" customWidth="1"/>
    <col min="253" max="260" width="11.33203125" style="30" customWidth="1"/>
    <col min="261" max="261" width="14.44140625" style="30" customWidth="1"/>
    <col min="262" max="263" width="11.33203125" style="30" customWidth="1"/>
    <col min="264" max="264" width="14.33203125" style="30" customWidth="1"/>
    <col min="265" max="265" width="11.33203125" style="30" customWidth="1"/>
    <col min="266" max="266" width="15.5546875" style="30" customWidth="1"/>
    <col min="267" max="267" width="13" style="30" customWidth="1"/>
    <col min="268" max="268" width="12.33203125" style="30" customWidth="1"/>
    <col min="269" max="269" width="12.6640625" style="30" customWidth="1"/>
    <col min="270" max="270" width="11.33203125" style="30" customWidth="1"/>
    <col min="271" max="271" width="14.6640625" style="30" customWidth="1"/>
    <col min="272" max="272" width="16.109375" style="30" customWidth="1"/>
    <col min="273" max="273" width="11.33203125" style="30" customWidth="1"/>
    <col min="274" max="274" width="16.33203125" style="30" customWidth="1"/>
    <col min="275" max="275" width="1.109375" style="30" customWidth="1"/>
    <col min="276" max="276" width="2.44140625" style="30" customWidth="1"/>
    <col min="277" max="277" width="10.6640625" style="30" customWidth="1"/>
    <col min="278" max="278" width="8.6640625" style="30" customWidth="1"/>
    <col min="279" max="282" width="2.44140625" style="30" customWidth="1"/>
    <col min="283" max="499" width="20.6640625" style="30"/>
    <col min="500" max="500" width="4.6640625" style="30" customWidth="1"/>
    <col min="501" max="501" width="59.6640625" style="30" customWidth="1"/>
    <col min="502" max="502" width="13.6640625" style="30" customWidth="1"/>
    <col min="503" max="503" width="13" style="30" customWidth="1"/>
    <col min="504" max="504" width="11.33203125" style="30" customWidth="1"/>
    <col min="505" max="505" width="13.88671875" style="30" customWidth="1"/>
    <col min="506" max="506" width="12.5546875" style="30" customWidth="1"/>
    <col min="507" max="507" width="11.33203125" style="30" customWidth="1"/>
    <col min="508" max="508" width="13.88671875" style="30" customWidth="1"/>
    <col min="509" max="516" width="11.33203125" style="30" customWidth="1"/>
    <col min="517" max="517" width="14.44140625" style="30" customWidth="1"/>
    <col min="518" max="519" width="11.33203125" style="30" customWidth="1"/>
    <col min="520" max="520" width="14.33203125" style="30" customWidth="1"/>
    <col min="521" max="521" width="11.33203125" style="30" customWidth="1"/>
    <col min="522" max="522" width="15.5546875" style="30" customWidth="1"/>
    <col min="523" max="523" width="13" style="30" customWidth="1"/>
    <col min="524" max="524" width="12.33203125" style="30" customWidth="1"/>
    <col min="525" max="525" width="12.6640625" style="30" customWidth="1"/>
    <col min="526" max="526" width="11.33203125" style="30" customWidth="1"/>
    <col min="527" max="527" width="14.6640625" style="30" customWidth="1"/>
    <col min="528" max="528" width="16.109375" style="30" customWidth="1"/>
    <col min="529" max="529" width="11.33203125" style="30" customWidth="1"/>
    <col min="530" max="530" width="16.33203125" style="30" customWidth="1"/>
    <col min="531" max="531" width="1.109375" style="30" customWidth="1"/>
    <col min="532" max="532" width="2.44140625" style="30" customWidth="1"/>
    <col min="533" max="533" width="10.6640625" style="30" customWidth="1"/>
    <col min="534" max="534" width="8.6640625" style="30" customWidth="1"/>
    <col min="535" max="538" width="2.44140625" style="30" customWidth="1"/>
    <col min="539" max="755" width="20.6640625" style="30"/>
    <col min="756" max="756" width="4.6640625" style="30" customWidth="1"/>
    <col min="757" max="757" width="59.6640625" style="30" customWidth="1"/>
    <col min="758" max="758" width="13.6640625" style="30" customWidth="1"/>
    <col min="759" max="759" width="13" style="30" customWidth="1"/>
    <col min="760" max="760" width="11.33203125" style="30" customWidth="1"/>
    <col min="761" max="761" width="13.88671875" style="30" customWidth="1"/>
    <col min="762" max="762" width="12.5546875" style="30" customWidth="1"/>
    <col min="763" max="763" width="11.33203125" style="30" customWidth="1"/>
    <col min="764" max="764" width="13.88671875" style="30" customWidth="1"/>
    <col min="765" max="772" width="11.33203125" style="30" customWidth="1"/>
    <col min="773" max="773" width="14.44140625" style="30" customWidth="1"/>
    <col min="774" max="775" width="11.33203125" style="30" customWidth="1"/>
    <col min="776" max="776" width="14.33203125" style="30" customWidth="1"/>
    <col min="777" max="777" width="11.33203125" style="30" customWidth="1"/>
    <col min="778" max="778" width="15.5546875" style="30" customWidth="1"/>
    <col min="779" max="779" width="13" style="30" customWidth="1"/>
    <col min="780" max="780" width="12.33203125" style="30" customWidth="1"/>
    <col min="781" max="781" width="12.6640625" style="30" customWidth="1"/>
    <col min="782" max="782" width="11.33203125" style="30" customWidth="1"/>
    <col min="783" max="783" width="14.6640625" style="30" customWidth="1"/>
    <col min="784" max="784" width="16.109375" style="30" customWidth="1"/>
    <col min="785" max="785" width="11.33203125" style="30" customWidth="1"/>
    <col min="786" max="786" width="16.33203125" style="30" customWidth="1"/>
    <col min="787" max="787" width="1.109375" style="30" customWidth="1"/>
    <col min="788" max="788" width="2.44140625" style="30" customWidth="1"/>
    <col min="789" max="789" width="10.6640625" style="30" customWidth="1"/>
    <col min="790" max="790" width="8.6640625" style="30" customWidth="1"/>
    <col min="791" max="794" width="2.44140625" style="30" customWidth="1"/>
    <col min="795" max="1011" width="20.6640625" style="30"/>
    <col min="1012" max="1012" width="4.6640625" style="30" customWidth="1"/>
    <col min="1013" max="1013" width="59.6640625" style="30" customWidth="1"/>
    <col min="1014" max="1014" width="13.6640625" style="30" customWidth="1"/>
    <col min="1015" max="1015" width="13" style="30" customWidth="1"/>
    <col min="1016" max="1016" width="11.33203125" style="30" customWidth="1"/>
    <col min="1017" max="1017" width="13.88671875" style="30" customWidth="1"/>
    <col min="1018" max="1018" width="12.5546875" style="30" customWidth="1"/>
    <col min="1019" max="1019" width="11.33203125" style="30" customWidth="1"/>
    <col min="1020" max="1020" width="13.88671875" style="30" customWidth="1"/>
    <col min="1021" max="1028" width="11.33203125" style="30" customWidth="1"/>
    <col min="1029" max="1029" width="14.44140625" style="30" customWidth="1"/>
    <col min="1030" max="1031" width="11.33203125" style="30" customWidth="1"/>
    <col min="1032" max="1032" width="14.33203125" style="30" customWidth="1"/>
    <col min="1033" max="1033" width="11.33203125" style="30" customWidth="1"/>
    <col min="1034" max="1034" width="15.5546875" style="30" customWidth="1"/>
    <col min="1035" max="1035" width="13" style="30" customWidth="1"/>
    <col min="1036" max="1036" width="12.33203125" style="30" customWidth="1"/>
    <col min="1037" max="1037" width="12.6640625" style="30" customWidth="1"/>
    <col min="1038" max="1038" width="11.33203125" style="30" customWidth="1"/>
    <col min="1039" max="1039" width="14.6640625" style="30" customWidth="1"/>
    <col min="1040" max="1040" width="16.109375" style="30" customWidth="1"/>
    <col min="1041" max="1041" width="11.33203125" style="30" customWidth="1"/>
    <col min="1042" max="1042" width="16.33203125" style="30" customWidth="1"/>
    <col min="1043" max="1043" width="1.109375" style="30" customWidth="1"/>
    <col min="1044" max="1044" width="2.44140625" style="30" customWidth="1"/>
    <col min="1045" max="1045" width="10.6640625" style="30" customWidth="1"/>
    <col min="1046" max="1046" width="8.6640625" style="30" customWidth="1"/>
    <col min="1047" max="1050" width="2.44140625" style="30" customWidth="1"/>
    <col min="1051" max="1267" width="20.6640625" style="30"/>
    <col min="1268" max="1268" width="4.6640625" style="30" customWidth="1"/>
    <col min="1269" max="1269" width="59.6640625" style="30" customWidth="1"/>
    <col min="1270" max="1270" width="13.6640625" style="30" customWidth="1"/>
    <col min="1271" max="1271" width="13" style="30" customWidth="1"/>
    <col min="1272" max="1272" width="11.33203125" style="30" customWidth="1"/>
    <col min="1273" max="1273" width="13.88671875" style="30" customWidth="1"/>
    <col min="1274" max="1274" width="12.5546875" style="30" customWidth="1"/>
    <col min="1275" max="1275" width="11.33203125" style="30" customWidth="1"/>
    <col min="1276" max="1276" width="13.88671875" style="30" customWidth="1"/>
    <col min="1277" max="1284" width="11.33203125" style="30" customWidth="1"/>
    <col min="1285" max="1285" width="14.44140625" style="30" customWidth="1"/>
    <col min="1286" max="1287" width="11.33203125" style="30" customWidth="1"/>
    <col min="1288" max="1288" width="14.33203125" style="30" customWidth="1"/>
    <col min="1289" max="1289" width="11.33203125" style="30" customWidth="1"/>
    <col min="1290" max="1290" width="15.5546875" style="30" customWidth="1"/>
    <col min="1291" max="1291" width="13" style="30" customWidth="1"/>
    <col min="1292" max="1292" width="12.33203125" style="30" customWidth="1"/>
    <col min="1293" max="1293" width="12.6640625" style="30" customWidth="1"/>
    <col min="1294" max="1294" width="11.33203125" style="30" customWidth="1"/>
    <col min="1295" max="1295" width="14.6640625" style="30" customWidth="1"/>
    <col min="1296" max="1296" width="16.109375" style="30" customWidth="1"/>
    <col min="1297" max="1297" width="11.33203125" style="30" customWidth="1"/>
    <col min="1298" max="1298" width="16.33203125" style="30" customWidth="1"/>
    <col min="1299" max="1299" width="1.109375" style="30" customWidth="1"/>
    <col min="1300" max="1300" width="2.44140625" style="30" customWidth="1"/>
    <col min="1301" max="1301" width="10.6640625" style="30" customWidth="1"/>
    <col min="1302" max="1302" width="8.6640625" style="30" customWidth="1"/>
    <col min="1303" max="1306" width="2.44140625" style="30" customWidth="1"/>
    <col min="1307" max="1523" width="20.6640625" style="30"/>
    <col min="1524" max="1524" width="4.6640625" style="30" customWidth="1"/>
    <col min="1525" max="1525" width="59.6640625" style="30" customWidth="1"/>
    <col min="1526" max="1526" width="13.6640625" style="30" customWidth="1"/>
    <col min="1527" max="1527" width="13" style="30" customWidth="1"/>
    <col min="1528" max="1528" width="11.33203125" style="30" customWidth="1"/>
    <col min="1529" max="1529" width="13.88671875" style="30" customWidth="1"/>
    <col min="1530" max="1530" width="12.5546875" style="30" customWidth="1"/>
    <col min="1531" max="1531" width="11.33203125" style="30" customWidth="1"/>
    <col min="1532" max="1532" width="13.88671875" style="30" customWidth="1"/>
    <col min="1533" max="1540" width="11.33203125" style="30" customWidth="1"/>
    <col min="1541" max="1541" width="14.44140625" style="30" customWidth="1"/>
    <col min="1542" max="1543" width="11.33203125" style="30" customWidth="1"/>
    <col min="1544" max="1544" width="14.33203125" style="30" customWidth="1"/>
    <col min="1545" max="1545" width="11.33203125" style="30" customWidth="1"/>
    <col min="1546" max="1546" width="15.5546875" style="30" customWidth="1"/>
    <col min="1547" max="1547" width="13" style="30" customWidth="1"/>
    <col min="1548" max="1548" width="12.33203125" style="30" customWidth="1"/>
    <col min="1549" max="1549" width="12.6640625" style="30" customWidth="1"/>
    <col min="1550" max="1550" width="11.33203125" style="30" customWidth="1"/>
    <col min="1551" max="1551" width="14.6640625" style="30" customWidth="1"/>
    <col min="1552" max="1552" width="16.109375" style="30" customWidth="1"/>
    <col min="1553" max="1553" width="11.33203125" style="30" customWidth="1"/>
    <col min="1554" max="1554" width="16.33203125" style="30" customWidth="1"/>
    <col min="1555" max="1555" width="1.109375" style="30" customWidth="1"/>
    <col min="1556" max="1556" width="2.44140625" style="30" customWidth="1"/>
    <col min="1557" max="1557" width="10.6640625" style="30" customWidth="1"/>
    <col min="1558" max="1558" width="8.6640625" style="30" customWidth="1"/>
    <col min="1559" max="1562" width="2.44140625" style="30" customWidth="1"/>
    <col min="1563" max="1779" width="20.6640625" style="30"/>
    <col min="1780" max="1780" width="4.6640625" style="30" customWidth="1"/>
    <col min="1781" max="1781" width="59.6640625" style="30" customWidth="1"/>
    <col min="1782" max="1782" width="13.6640625" style="30" customWidth="1"/>
    <col min="1783" max="1783" width="13" style="30" customWidth="1"/>
    <col min="1784" max="1784" width="11.33203125" style="30" customWidth="1"/>
    <col min="1785" max="1785" width="13.88671875" style="30" customWidth="1"/>
    <col min="1786" max="1786" width="12.5546875" style="30" customWidth="1"/>
    <col min="1787" max="1787" width="11.33203125" style="30" customWidth="1"/>
    <col min="1788" max="1788" width="13.88671875" style="30" customWidth="1"/>
    <col min="1789" max="1796" width="11.33203125" style="30" customWidth="1"/>
    <col min="1797" max="1797" width="14.44140625" style="30" customWidth="1"/>
    <col min="1798" max="1799" width="11.33203125" style="30" customWidth="1"/>
    <col min="1800" max="1800" width="14.33203125" style="30" customWidth="1"/>
    <col min="1801" max="1801" width="11.33203125" style="30" customWidth="1"/>
    <col min="1802" max="1802" width="15.5546875" style="30" customWidth="1"/>
    <col min="1803" max="1803" width="13" style="30" customWidth="1"/>
    <col min="1804" max="1804" width="12.33203125" style="30" customWidth="1"/>
    <col min="1805" max="1805" width="12.6640625" style="30" customWidth="1"/>
    <col min="1806" max="1806" width="11.33203125" style="30" customWidth="1"/>
    <col min="1807" max="1807" width="14.6640625" style="30" customWidth="1"/>
    <col min="1808" max="1808" width="16.109375" style="30" customWidth="1"/>
    <col min="1809" max="1809" width="11.33203125" style="30" customWidth="1"/>
    <col min="1810" max="1810" width="16.33203125" style="30" customWidth="1"/>
    <col min="1811" max="1811" width="1.109375" style="30" customWidth="1"/>
    <col min="1812" max="1812" width="2.44140625" style="30" customWidth="1"/>
    <col min="1813" max="1813" width="10.6640625" style="30" customWidth="1"/>
    <col min="1814" max="1814" width="8.6640625" style="30" customWidth="1"/>
    <col min="1815" max="1818" width="2.44140625" style="30" customWidth="1"/>
    <col min="1819" max="2035" width="20.6640625" style="30"/>
    <col min="2036" max="2036" width="4.6640625" style="30" customWidth="1"/>
    <col min="2037" max="2037" width="59.6640625" style="30" customWidth="1"/>
    <col min="2038" max="2038" width="13.6640625" style="30" customWidth="1"/>
    <col min="2039" max="2039" width="13" style="30" customWidth="1"/>
    <col min="2040" max="2040" width="11.33203125" style="30" customWidth="1"/>
    <col min="2041" max="2041" width="13.88671875" style="30" customWidth="1"/>
    <col min="2042" max="2042" width="12.5546875" style="30" customWidth="1"/>
    <col min="2043" max="2043" width="11.33203125" style="30" customWidth="1"/>
    <col min="2044" max="2044" width="13.88671875" style="30" customWidth="1"/>
    <col min="2045" max="2052" width="11.33203125" style="30" customWidth="1"/>
    <col min="2053" max="2053" width="14.44140625" style="30" customWidth="1"/>
    <col min="2054" max="2055" width="11.33203125" style="30" customWidth="1"/>
    <col min="2056" max="2056" width="14.33203125" style="30" customWidth="1"/>
    <col min="2057" max="2057" width="11.33203125" style="30" customWidth="1"/>
    <col min="2058" max="2058" width="15.5546875" style="30" customWidth="1"/>
    <col min="2059" max="2059" width="13" style="30" customWidth="1"/>
    <col min="2060" max="2060" width="12.33203125" style="30" customWidth="1"/>
    <col min="2061" max="2061" width="12.6640625" style="30" customWidth="1"/>
    <col min="2062" max="2062" width="11.33203125" style="30" customWidth="1"/>
    <col min="2063" max="2063" width="14.6640625" style="30" customWidth="1"/>
    <col min="2064" max="2064" width="16.109375" style="30" customWidth="1"/>
    <col min="2065" max="2065" width="11.33203125" style="30" customWidth="1"/>
    <col min="2066" max="2066" width="16.33203125" style="30" customWidth="1"/>
    <col min="2067" max="2067" width="1.109375" style="30" customWidth="1"/>
    <col min="2068" max="2068" width="2.44140625" style="30" customWidth="1"/>
    <col min="2069" max="2069" width="10.6640625" style="30" customWidth="1"/>
    <col min="2070" max="2070" width="8.6640625" style="30" customWidth="1"/>
    <col min="2071" max="2074" width="2.44140625" style="30" customWidth="1"/>
    <col min="2075" max="2291" width="20.6640625" style="30"/>
    <col min="2292" max="2292" width="4.6640625" style="30" customWidth="1"/>
    <col min="2293" max="2293" width="59.6640625" style="30" customWidth="1"/>
    <col min="2294" max="2294" width="13.6640625" style="30" customWidth="1"/>
    <col min="2295" max="2295" width="13" style="30" customWidth="1"/>
    <col min="2296" max="2296" width="11.33203125" style="30" customWidth="1"/>
    <col min="2297" max="2297" width="13.88671875" style="30" customWidth="1"/>
    <col min="2298" max="2298" width="12.5546875" style="30" customWidth="1"/>
    <col min="2299" max="2299" width="11.33203125" style="30" customWidth="1"/>
    <col min="2300" max="2300" width="13.88671875" style="30" customWidth="1"/>
    <col min="2301" max="2308" width="11.33203125" style="30" customWidth="1"/>
    <col min="2309" max="2309" width="14.44140625" style="30" customWidth="1"/>
    <col min="2310" max="2311" width="11.33203125" style="30" customWidth="1"/>
    <col min="2312" max="2312" width="14.33203125" style="30" customWidth="1"/>
    <col min="2313" max="2313" width="11.33203125" style="30" customWidth="1"/>
    <col min="2314" max="2314" width="15.5546875" style="30" customWidth="1"/>
    <col min="2315" max="2315" width="13" style="30" customWidth="1"/>
    <col min="2316" max="2316" width="12.33203125" style="30" customWidth="1"/>
    <col min="2317" max="2317" width="12.6640625" style="30" customWidth="1"/>
    <col min="2318" max="2318" width="11.33203125" style="30" customWidth="1"/>
    <col min="2319" max="2319" width="14.6640625" style="30" customWidth="1"/>
    <col min="2320" max="2320" width="16.109375" style="30" customWidth="1"/>
    <col min="2321" max="2321" width="11.33203125" style="30" customWidth="1"/>
    <col min="2322" max="2322" width="16.33203125" style="30" customWidth="1"/>
    <col min="2323" max="2323" width="1.109375" style="30" customWidth="1"/>
    <col min="2324" max="2324" width="2.44140625" style="30" customWidth="1"/>
    <col min="2325" max="2325" width="10.6640625" style="30" customWidth="1"/>
    <col min="2326" max="2326" width="8.6640625" style="30" customWidth="1"/>
    <col min="2327" max="2330" width="2.44140625" style="30" customWidth="1"/>
    <col min="2331" max="2547" width="20.6640625" style="30"/>
    <col min="2548" max="2548" width="4.6640625" style="30" customWidth="1"/>
    <col min="2549" max="2549" width="59.6640625" style="30" customWidth="1"/>
    <col min="2550" max="2550" width="13.6640625" style="30" customWidth="1"/>
    <col min="2551" max="2551" width="13" style="30" customWidth="1"/>
    <col min="2552" max="2552" width="11.33203125" style="30" customWidth="1"/>
    <col min="2553" max="2553" width="13.88671875" style="30" customWidth="1"/>
    <col min="2554" max="2554" width="12.5546875" style="30" customWidth="1"/>
    <col min="2555" max="2555" width="11.33203125" style="30" customWidth="1"/>
    <col min="2556" max="2556" width="13.88671875" style="30" customWidth="1"/>
    <col min="2557" max="2564" width="11.33203125" style="30" customWidth="1"/>
    <col min="2565" max="2565" width="14.44140625" style="30" customWidth="1"/>
    <col min="2566" max="2567" width="11.33203125" style="30" customWidth="1"/>
    <col min="2568" max="2568" width="14.33203125" style="30" customWidth="1"/>
    <col min="2569" max="2569" width="11.33203125" style="30" customWidth="1"/>
    <col min="2570" max="2570" width="15.5546875" style="30" customWidth="1"/>
    <col min="2571" max="2571" width="13" style="30" customWidth="1"/>
    <col min="2572" max="2572" width="12.33203125" style="30" customWidth="1"/>
    <col min="2573" max="2573" width="12.6640625" style="30" customWidth="1"/>
    <col min="2574" max="2574" width="11.33203125" style="30" customWidth="1"/>
    <col min="2575" max="2575" width="14.6640625" style="30" customWidth="1"/>
    <col min="2576" max="2576" width="16.109375" style="30" customWidth="1"/>
    <col min="2577" max="2577" width="11.33203125" style="30" customWidth="1"/>
    <col min="2578" max="2578" width="16.33203125" style="30" customWidth="1"/>
    <col min="2579" max="2579" width="1.109375" style="30" customWidth="1"/>
    <col min="2580" max="2580" width="2.44140625" style="30" customWidth="1"/>
    <col min="2581" max="2581" width="10.6640625" style="30" customWidth="1"/>
    <col min="2582" max="2582" width="8.6640625" style="30" customWidth="1"/>
    <col min="2583" max="2586" width="2.44140625" style="30" customWidth="1"/>
    <col min="2587" max="2803" width="20.6640625" style="30"/>
    <col min="2804" max="2804" width="4.6640625" style="30" customWidth="1"/>
    <col min="2805" max="2805" width="59.6640625" style="30" customWidth="1"/>
    <col min="2806" max="2806" width="13.6640625" style="30" customWidth="1"/>
    <col min="2807" max="2807" width="13" style="30" customWidth="1"/>
    <col min="2808" max="2808" width="11.33203125" style="30" customWidth="1"/>
    <col min="2809" max="2809" width="13.88671875" style="30" customWidth="1"/>
    <col min="2810" max="2810" width="12.5546875" style="30" customWidth="1"/>
    <col min="2811" max="2811" width="11.33203125" style="30" customWidth="1"/>
    <col min="2812" max="2812" width="13.88671875" style="30" customWidth="1"/>
    <col min="2813" max="2820" width="11.33203125" style="30" customWidth="1"/>
    <col min="2821" max="2821" width="14.44140625" style="30" customWidth="1"/>
    <col min="2822" max="2823" width="11.33203125" style="30" customWidth="1"/>
    <col min="2824" max="2824" width="14.33203125" style="30" customWidth="1"/>
    <col min="2825" max="2825" width="11.33203125" style="30" customWidth="1"/>
    <col min="2826" max="2826" width="15.5546875" style="30" customWidth="1"/>
    <col min="2827" max="2827" width="13" style="30" customWidth="1"/>
    <col min="2828" max="2828" width="12.33203125" style="30" customWidth="1"/>
    <col min="2829" max="2829" width="12.6640625" style="30" customWidth="1"/>
    <col min="2830" max="2830" width="11.33203125" style="30" customWidth="1"/>
    <col min="2831" max="2831" width="14.6640625" style="30" customWidth="1"/>
    <col min="2832" max="2832" width="16.109375" style="30" customWidth="1"/>
    <col min="2833" max="2833" width="11.33203125" style="30" customWidth="1"/>
    <col min="2834" max="2834" width="16.33203125" style="30" customWidth="1"/>
    <col min="2835" max="2835" width="1.109375" style="30" customWidth="1"/>
    <col min="2836" max="2836" width="2.44140625" style="30" customWidth="1"/>
    <col min="2837" max="2837" width="10.6640625" style="30" customWidth="1"/>
    <col min="2838" max="2838" width="8.6640625" style="30" customWidth="1"/>
    <col min="2839" max="2842" width="2.44140625" style="30" customWidth="1"/>
    <col min="2843" max="3059" width="20.6640625" style="30"/>
    <col min="3060" max="3060" width="4.6640625" style="30" customWidth="1"/>
    <col min="3061" max="3061" width="59.6640625" style="30" customWidth="1"/>
    <col min="3062" max="3062" width="13.6640625" style="30" customWidth="1"/>
    <col min="3063" max="3063" width="13" style="30" customWidth="1"/>
    <col min="3064" max="3064" width="11.33203125" style="30" customWidth="1"/>
    <col min="3065" max="3065" width="13.88671875" style="30" customWidth="1"/>
    <col min="3066" max="3066" width="12.5546875" style="30" customWidth="1"/>
    <col min="3067" max="3067" width="11.33203125" style="30" customWidth="1"/>
    <col min="3068" max="3068" width="13.88671875" style="30" customWidth="1"/>
    <col min="3069" max="3076" width="11.33203125" style="30" customWidth="1"/>
    <col min="3077" max="3077" width="14.44140625" style="30" customWidth="1"/>
    <col min="3078" max="3079" width="11.33203125" style="30" customWidth="1"/>
    <col min="3080" max="3080" width="14.33203125" style="30" customWidth="1"/>
    <col min="3081" max="3081" width="11.33203125" style="30" customWidth="1"/>
    <col min="3082" max="3082" width="15.5546875" style="30" customWidth="1"/>
    <col min="3083" max="3083" width="13" style="30" customWidth="1"/>
    <col min="3084" max="3084" width="12.33203125" style="30" customWidth="1"/>
    <col min="3085" max="3085" width="12.6640625" style="30" customWidth="1"/>
    <col min="3086" max="3086" width="11.33203125" style="30" customWidth="1"/>
    <col min="3087" max="3087" width="14.6640625" style="30" customWidth="1"/>
    <col min="3088" max="3088" width="16.109375" style="30" customWidth="1"/>
    <col min="3089" max="3089" width="11.33203125" style="30" customWidth="1"/>
    <col min="3090" max="3090" width="16.33203125" style="30" customWidth="1"/>
    <col min="3091" max="3091" width="1.109375" style="30" customWidth="1"/>
    <col min="3092" max="3092" width="2.44140625" style="30" customWidth="1"/>
    <col min="3093" max="3093" width="10.6640625" style="30" customWidth="1"/>
    <col min="3094" max="3094" width="8.6640625" style="30" customWidth="1"/>
    <col min="3095" max="3098" width="2.44140625" style="30" customWidth="1"/>
    <col min="3099" max="3315" width="20.6640625" style="30"/>
    <col min="3316" max="3316" width="4.6640625" style="30" customWidth="1"/>
    <col min="3317" max="3317" width="59.6640625" style="30" customWidth="1"/>
    <col min="3318" max="3318" width="13.6640625" style="30" customWidth="1"/>
    <col min="3319" max="3319" width="13" style="30" customWidth="1"/>
    <col min="3320" max="3320" width="11.33203125" style="30" customWidth="1"/>
    <col min="3321" max="3321" width="13.88671875" style="30" customWidth="1"/>
    <col min="3322" max="3322" width="12.5546875" style="30" customWidth="1"/>
    <col min="3323" max="3323" width="11.33203125" style="30" customWidth="1"/>
    <col min="3324" max="3324" width="13.88671875" style="30" customWidth="1"/>
    <col min="3325" max="3332" width="11.33203125" style="30" customWidth="1"/>
    <col min="3333" max="3333" width="14.44140625" style="30" customWidth="1"/>
    <col min="3334" max="3335" width="11.33203125" style="30" customWidth="1"/>
    <col min="3336" max="3336" width="14.33203125" style="30" customWidth="1"/>
    <col min="3337" max="3337" width="11.33203125" style="30" customWidth="1"/>
    <col min="3338" max="3338" width="15.5546875" style="30" customWidth="1"/>
    <col min="3339" max="3339" width="13" style="30" customWidth="1"/>
    <col min="3340" max="3340" width="12.33203125" style="30" customWidth="1"/>
    <col min="3341" max="3341" width="12.6640625" style="30" customWidth="1"/>
    <col min="3342" max="3342" width="11.33203125" style="30" customWidth="1"/>
    <col min="3343" max="3343" width="14.6640625" style="30" customWidth="1"/>
    <col min="3344" max="3344" width="16.109375" style="30" customWidth="1"/>
    <col min="3345" max="3345" width="11.33203125" style="30" customWidth="1"/>
    <col min="3346" max="3346" width="16.33203125" style="30" customWidth="1"/>
    <col min="3347" max="3347" width="1.109375" style="30" customWidth="1"/>
    <col min="3348" max="3348" width="2.44140625" style="30" customWidth="1"/>
    <col min="3349" max="3349" width="10.6640625" style="30" customWidth="1"/>
    <col min="3350" max="3350" width="8.6640625" style="30" customWidth="1"/>
    <col min="3351" max="3354" width="2.44140625" style="30" customWidth="1"/>
    <col min="3355" max="3571" width="20.6640625" style="30"/>
    <col min="3572" max="3572" width="4.6640625" style="30" customWidth="1"/>
    <col min="3573" max="3573" width="59.6640625" style="30" customWidth="1"/>
    <col min="3574" max="3574" width="13.6640625" style="30" customWidth="1"/>
    <col min="3575" max="3575" width="13" style="30" customWidth="1"/>
    <col min="3576" max="3576" width="11.33203125" style="30" customWidth="1"/>
    <col min="3577" max="3577" width="13.88671875" style="30" customWidth="1"/>
    <col min="3578" max="3578" width="12.5546875" style="30" customWidth="1"/>
    <col min="3579" max="3579" width="11.33203125" style="30" customWidth="1"/>
    <col min="3580" max="3580" width="13.88671875" style="30" customWidth="1"/>
    <col min="3581" max="3588" width="11.33203125" style="30" customWidth="1"/>
    <col min="3589" max="3589" width="14.44140625" style="30" customWidth="1"/>
    <col min="3590" max="3591" width="11.33203125" style="30" customWidth="1"/>
    <col min="3592" max="3592" width="14.33203125" style="30" customWidth="1"/>
    <col min="3593" max="3593" width="11.33203125" style="30" customWidth="1"/>
    <col min="3594" max="3594" width="15.5546875" style="30" customWidth="1"/>
    <col min="3595" max="3595" width="13" style="30" customWidth="1"/>
    <col min="3596" max="3596" width="12.33203125" style="30" customWidth="1"/>
    <col min="3597" max="3597" width="12.6640625" style="30" customWidth="1"/>
    <col min="3598" max="3598" width="11.33203125" style="30" customWidth="1"/>
    <col min="3599" max="3599" width="14.6640625" style="30" customWidth="1"/>
    <col min="3600" max="3600" width="16.109375" style="30" customWidth="1"/>
    <col min="3601" max="3601" width="11.33203125" style="30" customWidth="1"/>
    <col min="3602" max="3602" width="16.33203125" style="30" customWidth="1"/>
    <col min="3603" max="3603" width="1.109375" style="30" customWidth="1"/>
    <col min="3604" max="3604" width="2.44140625" style="30" customWidth="1"/>
    <col min="3605" max="3605" width="10.6640625" style="30" customWidth="1"/>
    <col min="3606" max="3606" width="8.6640625" style="30" customWidth="1"/>
    <col min="3607" max="3610" width="2.44140625" style="30" customWidth="1"/>
    <col min="3611" max="3827" width="20.6640625" style="30"/>
    <col min="3828" max="3828" width="4.6640625" style="30" customWidth="1"/>
    <col min="3829" max="3829" width="59.6640625" style="30" customWidth="1"/>
    <col min="3830" max="3830" width="13.6640625" style="30" customWidth="1"/>
    <col min="3831" max="3831" width="13" style="30" customWidth="1"/>
    <col min="3832" max="3832" width="11.33203125" style="30" customWidth="1"/>
    <col min="3833" max="3833" width="13.88671875" style="30" customWidth="1"/>
    <col min="3834" max="3834" width="12.5546875" style="30" customWidth="1"/>
    <col min="3835" max="3835" width="11.33203125" style="30" customWidth="1"/>
    <col min="3836" max="3836" width="13.88671875" style="30" customWidth="1"/>
    <col min="3837" max="3844" width="11.33203125" style="30" customWidth="1"/>
    <col min="3845" max="3845" width="14.44140625" style="30" customWidth="1"/>
    <col min="3846" max="3847" width="11.33203125" style="30" customWidth="1"/>
    <col min="3848" max="3848" width="14.33203125" style="30" customWidth="1"/>
    <col min="3849" max="3849" width="11.33203125" style="30" customWidth="1"/>
    <col min="3850" max="3850" width="15.5546875" style="30" customWidth="1"/>
    <col min="3851" max="3851" width="13" style="30" customWidth="1"/>
    <col min="3852" max="3852" width="12.33203125" style="30" customWidth="1"/>
    <col min="3853" max="3853" width="12.6640625" style="30" customWidth="1"/>
    <col min="3854" max="3854" width="11.33203125" style="30" customWidth="1"/>
    <col min="3855" max="3855" width="14.6640625" style="30" customWidth="1"/>
    <col min="3856" max="3856" width="16.109375" style="30" customWidth="1"/>
    <col min="3857" max="3857" width="11.33203125" style="30" customWidth="1"/>
    <col min="3858" max="3858" width="16.33203125" style="30" customWidth="1"/>
    <col min="3859" max="3859" width="1.109375" style="30" customWidth="1"/>
    <col min="3860" max="3860" width="2.44140625" style="30" customWidth="1"/>
    <col min="3861" max="3861" width="10.6640625" style="30" customWidth="1"/>
    <col min="3862" max="3862" width="8.6640625" style="30" customWidth="1"/>
    <col min="3863" max="3866" width="2.44140625" style="30" customWidth="1"/>
    <col min="3867" max="4083" width="20.6640625" style="30"/>
    <col min="4084" max="4084" width="4.6640625" style="30" customWidth="1"/>
    <col min="4085" max="4085" width="59.6640625" style="30" customWidth="1"/>
    <col min="4086" max="4086" width="13.6640625" style="30" customWidth="1"/>
    <col min="4087" max="4087" width="13" style="30" customWidth="1"/>
    <col min="4088" max="4088" width="11.33203125" style="30" customWidth="1"/>
    <col min="4089" max="4089" width="13.88671875" style="30" customWidth="1"/>
    <col min="4090" max="4090" width="12.5546875" style="30" customWidth="1"/>
    <col min="4091" max="4091" width="11.33203125" style="30" customWidth="1"/>
    <col min="4092" max="4092" width="13.88671875" style="30" customWidth="1"/>
    <col min="4093" max="4100" width="11.33203125" style="30" customWidth="1"/>
    <col min="4101" max="4101" width="14.44140625" style="30" customWidth="1"/>
    <col min="4102" max="4103" width="11.33203125" style="30" customWidth="1"/>
    <col min="4104" max="4104" width="14.33203125" style="30" customWidth="1"/>
    <col min="4105" max="4105" width="11.33203125" style="30" customWidth="1"/>
    <col min="4106" max="4106" width="15.5546875" style="30" customWidth="1"/>
    <col min="4107" max="4107" width="13" style="30" customWidth="1"/>
    <col min="4108" max="4108" width="12.33203125" style="30" customWidth="1"/>
    <col min="4109" max="4109" width="12.6640625" style="30" customWidth="1"/>
    <col min="4110" max="4110" width="11.33203125" style="30" customWidth="1"/>
    <col min="4111" max="4111" width="14.6640625" style="30" customWidth="1"/>
    <col min="4112" max="4112" width="16.109375" style="30" customWidth="1"/>
    <col min="4113" max="4113" width="11.33203125" style="30" customWidth="1"/>
    <col min="4114" max="4114" width="16.33203125" style="30" customWidth="1"/>
    <col min="4115" max="4115" width="1.109375" style="30" customWidth="1"/>
    <col min="4116" max="4116" width="2.44140625" style="30" customWidth="1"/>
    <col min="4117" max="4117" width="10.6640625" style="30" customWidth="1"/>
    <col min="4118" max="4118" width="8.6640625" style="30" customWidth="1"/>
    <col min="4119" max="4122" width="2.44140625" style="30" customWidth="1"/>
    <col min="4123" max="4339" width="20.6640625" style="30"/>
    <col min="4340" max="4340" width="4.6640625" style="30" customWidth="1"/>
    <col min="4341" max="4341" width="59.6640625" style="30" customWidth="1"/>
    <col min="4342" max="4342" width="13.6640625" style="30" customWidth="1"/>
    <col min="4343" max="4343" width="13" style="30" customWidth="1"/>
    <col min="4344" max="4344" width="11.33203125" style="30" customWidth="1"/>
    <col min="4345" max="4345" width="13.88671875" style="30" customWidth="1"/>
    <col min="4346" max="4346" width="12.5546875" style="30" customWidth="1"/>
    <col min="4347" max="4347" width="11.33203125" style="30" customWidth="1"/>
    <col min="4348" max="4348" width="13.88671875" style="30" customWidth="1"/>
    <col min="4349" max="4356" width="11.33203125" style="30" customWidth="1"/>
    <col min="4357" max="4357" width="14.44140625" style="30" customWidth="1"/>
    <col min="4358" max="4359" width="11.33203125" style="30" customWidth="1"/>
    <col min="4360" max="4360" width="14.33203125" style="30" customWidth="1"/>
    <col min="4361" max="4361" width="11.33203125" style="30" customWidth="1"/>
    <col min="4362" max="4362" width="15.5546875" style="30" customWidth="1"/>
    <col min="4363" max="4363" width="13" style="30" customWidth="1"/>
    <col min="4364" max="4364" width="12.33203125" style="30" customWidth="1"/>
    <col min="4365" max="4365" width="12.6640625" style="30" customWidth="1"/>
    <col min="4366" max="4366" width="11.33203125" style="30" customWidth="1"/>
    <col min="4367" max="4367" width="14.6640625" style="30" customWidth="1"/>
    <col min="4368" max="4368" width="16.109375" style="30" customWidth="1"/>
    <col min="4369" max="4369" width="11.33203125" style="30" customWidth="1"/>
    <col min="4370" max="4370" width="16.33203125" style="30" customWidth="1"/>
    <col min="4371" max="4371" width="1.109375" style="30" customWidth="1"/>
    <col min="4372" max="4372" width="2.44140625" style="30" customWidth="1"/>
    <col min="4373" max="4373" width="10.6640625" style="30" customWidth="1"/>
    <col min="4374" max="4374" width="8.6640625" style="30" customWidth="1"/>
    <col min="4375" max="4378" width="2.44140625" style="30" customWidth="1"/>
    <col min="4379" max="4595" width="20.6640625" style="30"/>
    <col min="4596" max="4596" width="4.6640625" style="30" customWidth="1"/>
    <col min="4597" max="4597" width="59.6640625" style="30" customWidth="1"/>
    <col min="4598" max="4598" width="13.6640625" style="30" customWidth="1"/>
    <col min="4599" max="4599" width="13" style="30" customWidth="1"/>
    <col min="4600" max="4600" width="11.33203125" style="30" customWidth="1"/>
    <col min="4601" max="4601" width="13.88671875" style="30" customWidth="1"/>
    <col min="4602" max="4602" width="12.5546875" style="30" customWidth="1"/>
    <col min="4603" max="4603" width="11.33203125" style="30" customWidth="1"/>
    <col min="4604" max="4604" width="13.88671875" style="30" customWidth="1"/>
    <col min="4605" max="4612" width="11.33203125" style="30" customWidth="1"/>
    <col min="4613" max="4613" width="14.44140625" style="30" customWidth="1"/>
    <col min="4614" max="4615" width="11.33203125" style="30" customWidth="1"/>
    <col min="4616" max="4616" width="14.33203125" style="30" customWidth="1"/>
    <col min="4617" max="4617" width="11.33203125" style="30" customWidth="1"/>
    <col min="4618" max="4618" width="15.5546875" style="30" customWidth="1"/>
    <col min="4619" max="4619" width="13" style="30" customWidth="1"/>
    <col min="4620" max="4620" width="12.33203125" style="30" customWidth="1"/>
    <col min="4621" max="4621" width="12.6640625" style="30" customWidth="1"/>
    <col min="4622" max="4622" width="11.33203125" style="30" customWidth="1"/>
    <col min="4623" max="4623" width="14.6640625" style="30" customWidth="1"/>
    <col min="4624" max="4624" width="16.109375" style="30" customWidth="1"/>
    <col min="4625" max="4625" width="11.33203125" style="30" customWidth="1"/>
    <col min="4626" max="4626" width="16.33203125" style="30" customWidth="1"/>
    <col min="4627" max="4627" width="1.109375" style="30" customWidth="1"/>
    <col min="4628" max="4628" width="2.44140625" style="30" customWidth="1"/>
    <col min="4629" max="4629" width="10.6640625" style="30" customWidth="1"/>
    <col min="4630" max="4630" width="8.6640625" style="30" customWidth="1"/>
    <col min="4631" max="4634" width="2.44140625" style="30" customWidth="1"/>
    <col min="4635" max="4851" width="20.6640625" style="30"/>
    <col min="4852" max="4852" width="4.6640625" style="30" customWidth="1"/>
    <col min="4853" max="4853" width="59.6640625" style="30" customWidth="1"/>
    <col min="4854" max="4854" width="13.6640625" style="30" customWidth="1"/>
    <col min="4855" max="4855" width="13" style="30" customWidth="1"/>
    <col min="4856" max="4856" width="11.33203125" style="30" customWidth="1"/>
    <col min="4857" max="4857" width="13.88671875" style="30" customWidth="1"/>
    <col min="4858" max="4858" width="12.5546875" style="30" customWidth="1"/>
    <col min="4859" max="4859" width="11.33203125" style="30" customWidth="1"/>
    <col min="4860" max="4860" width="13.88671875" style="30" customWidth="1"/>
    <col min="4861" max="4868" width="11.33203125" style="30" customWidth="1"/>
    <col min="4869" max="4869" width="14.44140625" style="30" customWidth="1"/>
    <col min="4870" max="4871" width="11.33203125" style="30" customWidth="1"/>
    <col min="4872" max="4872" width="14.33203125" style="30" customWidth="1"/>
    <col min="4873" max="4873" width="11.33203125" style="30" customWidth="1"/>
    <col min="4874" max="4874" width="15.5546875" style="30" customWidth="1"/>
    <col min="4875" max="4875" width="13" style="30" customWidth="1"/>
    <col min="4876" max="4876" width="12.33203125" style="30" customWidth="1"/>
    <col min="4877" max="4877" width="12.6640625" style="30" customWidth="1"/>
    <col min="4878" max="4878" width="11.33203125" style="30" customWidth="1"/>
    <col min="4879" max="4879" width="14.6640625" style="30" customWidth="1"/>
    <col min="4880" max="4880" width="16.109375" style="30" customWidth="1"/>
    <col min="4881" max="4881" width="11.33203125" style="30" customWidth="1"/>
    <col min="4882" max="4882" width="16.33203125" style="30" customWidth="1"/>
    <col min="4883" max="4883" width="1.109375" style="30" customWidth="1"/>
    <col min="4884" max="4884" width="2.44140625" style="30" customWidth="1"/>
    <col min="4885" max="4885" width="10.6640625" style="30" customWidth="1"/>
    <col min="4886" max="4886" width="8.6640625" style="30" customWidth="1"/>
    <col min="4887" max="4890" width="2.44140625" style="30" customWidth="1"/>
    <col min="4891" max="5107" width="20.6640625" style="30"/>
    <col min="5108" max="5108" width="4.6640625" style="30" customWidth="1"/>
    <col min="5109" max="5109" width="59.6640625" style="30" customWidth="1"/>
    <col min="5110" max="5110" width="13.6640625" style="30" customWidth="1"/>
    <col min="5111" max="5111" width="13" style="30" customWidth="1"/>
    <col min="5112" max="5112" width="11.33203125" style="30" customWidth="1"/>
    <col min="5113" max="5113" width="13.88671875" style="30" customWidth="1"/>
    <col min="5114" max="5114" width="12.5546875" style="30" customWidth="1"/>
    <col min="5115" max="5115" width="11.33203125" style="30" customWidth="1"/>
    <col min="5116" max="5116" width="13.88671875" style="30" customWidth="1"/>
    <col min="5117" max="5124" width="11.33203125" style="30" customWidth="1"/>
    <col min="5125" max="5125" width="14.44140625" style="30" customWidth="1"/>
    <col min="5126" max="5127" width="11.33203125" style="30" customWidth="1"/>
    <col min="5128" max="5128" width="14.33203125" style="30" customWidth="1"/>
    <col min="5129" max="5129" width="11.33203125" style="30" customWidth="1"/>
    <col min="5130" max="5130" width="15.5546875" style="30" customWidth="1"/>
    <col min="5131" max="5131" width="13" style="30" customWidth="1"/>
    <col min="5132" max="5132" width="12.33203125" style="30" customWidth="1"/>
    <col min="5133" max="5133" width="12.6640625" style="30" customWidth="1"/>
    <col min="5134" max="5134" width="11.33203125" style="30" customWidth="1"/>
    <col min="5135" max="5135" width="14.6640625" style="30" customWidth="1"/>
    <col min="5136" max="5136" width="16.109375" style="30" customWidth="1"/>
    <col min="5137" max="5137" width="11.33203125" style="30" customWidth="1"/>
    <col min="5138" max="5138" width="16.33203125" style="30" customWidth="1"/>
    <col min="5139" max="5139" width="1.109375" style="30" customWidth="1"/>
    <col min="5140" max="5140" width="2.44140625" style="30" customWidth="1"/>
    <col min="5141" max="5141" width="10.6640625" style="30" customWidth="1"/>
    <col min="5142" max="5142" width="8.6640625" style="30" customWidth="1"/>
    <col min="5143" max="5146" width="2.44140625" style="30" customWidth="1"/>
    <col min="5147" max="5363" width="20.6640625" style="30"/>
    <col min="5364" max="5364" width="4.6640625" style="30" customWidth="1"/>
    <col min="5365" max="5365" width="59.6640625" style="30" customWidth="1"/>
    <col min="5366" max="5366" width="13.6640625" style="30" customWidth="1"/>
    <col min="5367" max="5367" width="13" style="30" customWidth="1"/>
    <col min="5368" max="5368" width="11.33203125" style="30" customWidth="1"/>
    <col min="5369" max="5369" width="13.88671875" style="30" customWidth="1"/>
    <col min="5370" max="5370" width="12.5546875" style="30" customWidth="1"/>
    <col min="5371" max="5371" width="11.33203125" style="30" customWidth="1"/>
    <col min="5372" max="5372" width="13.88671875" style="30" customWidth="1"/>
    <col min="5373" max="5380" width="11.33203125" style="30" customWidth="1"/>
    <col min="5381" max="5381" width="14.44140625" style="30" customWidth="1"/>
    <col min="5382" max="5383" width="11.33203125" style="30" customWidth="1"/>
    <col min="5384" max="5384" width="14.33203125" style="30" customWidth="1"/>
    <col min="5385" max="5385" width="11.33203125" style="30" customWidth="1"/>
    <col min="5386" max="5386" width="15.5546875" style="30" customWidth="1"/>
    <col min="5387" max="5387" width="13" style="30" customWidth="1"/>
    <col min="5388" max="5388" width="12.33203125" style="30" customWidth="1"/>
    <col min="5389" max="5389" width="12.6640625" style="30" customWidth="1"/>
    <col min="5390" max="5390" width="11.33203125" style="30" customWidth="1"/>
    <col min="5391" max="5391" width="14.6640625" style="30" customWidth="1"/>
    <col min="5392" max="5392" width="16.109375" style="30" customWidth="1"/>
    <col min="5393" max="5393" width="11.33203125" style="30" customWidth="1"/>
    <col min="5394" max="5394" width="16.33203125" style="30" customWidth="1"/>
    <col min="5395" max="5395" width="1.109375" style="30" customWidth="1"/>
    <col min="5396" max="5396" width="2.44140625" style="30" customWidth="1"/>
    <col min="5397" max="5397" width="10.6640625" style="30" customWidth="1"/>
    <col min="5398" max="5398" width="8.6640625" style="30" customWidth="1"/>
    <col min="5399" max="5402" width="2.44140625" style="30" customWidth="1"/>
    <col min="5403" max="5619" width="20.6640625" style="30"/>
    <col min="5620" max="5620" width="4.6640625" style="30" customWidth="1"/>
    <col min="5621" max="5621" width="59.6640625" style="30" customWidth="1"/>
    <col min="5622" max="5622" width="13.6640625" style="30" customWidth="1"/>
    <col min="5623" max="5623" width="13" style="30" customWidth="1"/>
    <col min="5624" max="5624" width="11.33203125" style="30" customWidth="1"/>
    <col min="5625" max="5625" width="13.88671875" style="30" customWidth="1"/>
    <col min="5626" max="5626" width="12.5546875" style="30" customWidth="1"/>
    <col min="5627" max="5627" width="11.33203125" style="30" customWidth="1"/>
    <col min="5628" max="5628" width="13.88671875" style="30" customWidth="1"/>
    <col min="5629" max="5636" width="11.33203125" style="30" customWidth="1"/>
    <col min="5637" max="5637" width="14.44140625" style="30" customWidth="1"/>
    <col min="5638" max="5639" width="11.33203125" style="30" customWidth="1"/>
    <col min="5640" max="5640" width="14.33203125" style="30" customWidth="1"/>
    <col min="5641" max="5641" width="11.33203125" style="30" customWidth="1"/>
    <col min="5642" max="5642" width="15.5546875" style="30" customWidth="1"/>
    <col min="5643" max="5643" width="13" style="30" customWidth="1"/>
    <col min="5644" max="5644" width="12.33203125" style="30" customWidth="1"/>
    <col min="5645" max="5645" width="12.6640625" style="30" customWidth="1"/>
    <col min="5646" max="5646" width="11.33203125" style="30" customWidth="1"/>
    <col min="5647" max="5647" width="14.6640625" style="30" customWidth="1"/>
    <col min="5648" max="5648" width="16.109375" style="30" customWidth="1"/>
    <col min="5649" max="5649" width="11.33203125" style="30" customWidth="1"/>
    <col min="5650" max="5650" width="16.33203125" style="30" customWidth="1"/>
    <col min="5651" max="5651" width="1.109375" style="30" customWidth="1"/>
    <col min="5652" max="5652" width="2.44140625" style="30" customWidth="1"/>
    <col min="5653" max="5653" width="10.6640625" style="30" customWidth="1"/>
    <col min="5654" max="5654" width="8.6640625" style="30" customWidth="1"/>
    <col min="5655" max="5658" width="2.44140625" style="30" customWidth="1"/>
    <col min="5659" max="5875" width="20.6640625" style="30"/>
    <col min="5876" max="5876" width="4.6640625" style="30" customWidth="1"/>
    <col min="5877" max="5877" width="59.6640625" style="30" customWidth="1"/>
    <col min="5878" max="5878" width="13.6640625" style="30" customWidth="1"/>
    <col min="5879" max="5879" width="13" style="30" customWidth="1"/>
    <col min="5880" max="5880" width="11.33203125" style="30" customWidth="1"/>
    <col min="5881" max="5881" width="13.88671875" style="30" customWidth="1"/>
    <col min="5882" max="5882" width="12.5546875" style="30" customWidth="1"/>
    <col min="5883" max="5883" width="11.33203125" style="30" customWidth="1"/>
    <col min="5884" max="5884" width="13.88671875" style="30" customWidth="1"/>
    <col min="5885" max="5892" width="11.33203125" style="30" customWidth="1"/>
    <col min="5893" max="5893" width="14.44140625" style="30" customWidth="1"/>
    <col min="5894" max="5895" width="11.33203125" style="30" customWidth="1"/>
    <col min="5896" max="5896" width="14.33203125" style="30" customWidth="1"/>
    <col min="5897" max="5897" width="11.33203125" style="30" customWidth="1"/>
    <col min="5898" max="5898" width="15.5546875" style="30" customWidth="1"/>
    <col min="5899" max="5899" width="13" style="30" customWidth="1"/>
    <col min="5900" max="5900" width="12.33203125" style="30" customWidth="1"/>
    <col min="5901" max="5901" width="12.6640625" style="30" customWidth="1"/>
    <col min="5902" max="5902" width="11.33203125" style="30" customWidth="1"/>
    <col min="5903" max="5903" width="14.6640625" style="30" customWidth="1"/>
    <col min="5904" max="5904" width="16.109375" style="30" customWidth="1"/>
    <col min="5905" max="5905" width="11.33203125" style="30" customWidth="1"/>
    <col min="5906" max="5906" width="16.33203125" style="30" customWidth="1"/>
    <col min="5907" max="5907" width="1.109375" style="30" customWidth="1"/>
    <col min="5908" max="5908" width="2.44140625" style="30" customWidth="1"/>
    <col min="5909" max="5909" width="10.6640625" style="30" customWidth="1"/>
    <col min="5910" max="5910" width="8.6640625" style="30" customWidth="1"/>
    <col min="5911" max="5914" width="2.44140625" style="30" customWidth="1"/>
    <col min="5915" max="6131" width="20.6640625" style="30"/>
    <col min="6132" max="6132" width="4.6640625" style="30" customWidth="1"/>
    <col min="6133" max="6133" width="59.6640625" style="30" customWidth="1"/>
    <col min="6134" max="6134" width="13.6640625" style="30" customWidth="1"/>
    <col min="6135" max="6135" width="13" style="30" customWidth="1"/>
    <col min="6136" max="6136" width="11.33203125" style="30" customWidth="1"/>
    <col min="6137" max="6137" width="13.88671875" style="30" customWidth="1"/>
    <col min="6138" max="6138" width="12.5546875" style="30" customWidth="1"/>
    <col min="6139" max="6139" width="11.33203125" style="30" customWidth="1"/>
    <col min="6140" max="6140" width="13.88671875" style="30" customWidth="1"/>
    <col min="6141" max="6148" width="11.33203125" style="30" customWidth="1"/>
    <col min="6149" max="6149" width="14.44140625" style="30" customWidth="1"/>
    <col min="6150" max="6151" width="11.33203125" style="30" customWidth="1"/>
    <col min="6152" max="6152" width="14.33203125" style="30" customWidth="1"/>
    <col min="6153" max="6153" width="11.33203125" style="30" customWidth="1"/>
    <col min="6154" max="6154" width="15.5546875" style="30" customWidth="1"/>
    <col min="6155" max="6155" width="13" style="30" customWidth="1"/>
    <col min="6156" max="6156" width="12.33203125" style="30" customWidth="1"/>
    <col min="6157" max="6157" width="12.6640625" style="30" customWidth="1"/>
    <col min="6158" max="6158" width="11.33203125" style="30" customWidth="1"/>
    <col min="6159" max="6159" width="14.6640625" style="30" customWidth="1"/>
    <col min="6160" max="6160" width="16.109375" style="30" customWidth="1"/>
    <col min="6161" max="6161" width="11.33203125" style="30" customWidth="1"/>
    <col min="6162" max="6162" width="16.33203125" style="30" customWidth="1"/>
    <col min="6163" max="6163" width="1.109375" style="30" customWidth="1"/>
    <col min="6164" max="6164" width="2.44140625" style="30" customWidth="1"/>
    <col min="6165" max="6165" width="10.6640625" style="30" customWidth="1"/>
    <col min="6166" max="6166" width="8.6640625" style="30" customWidth="1"/>
    <col min="6167" max="6170" width="2.44140625" style="30" customWidth="1"/>
    <col min="6171" max="6387" width="20.6640625" style="30"/>
    <col min="6388" max="6388" width="4.6640625" style="30" customWidth="1"/>
    <col min="6389" max="6389" width="59.6640625" style="30" customWidth="1"/>
    <col min="6390" max="6390" width="13.6640625" style="30" customWidth="1"/>
    <col min="6391" max="6391" width="13" style="30" customWidth="1"/>
    <col min="6392" max="6392" width="11.33203125" style="30" customWidth="1"/>
    <col min="6393" max="6393" width="13.88671875" style="30" customWidth="1"/>
    <col min="6394" max="6394" width="12.5546875" style="30" customWidth="1"/>
    <col min="6395" max="6395" width="11.33203125" style="30" customWidth="1"/>
    <col min="6396" max="6396" width="13.88671875" style="30" customWidth="1"/>
    <col min="6397" max="6404" width="11.33203125" style="30" customWidth="1"/>
    <col min="6405" max="6405" width="14.44140625" style="30" customWidth="1"/>
    <col min="6406" max="6407" width="11.33203125" style="30" customWidth="1"/>
    <col min="6408" max="6408" width="14.33203125" style="30" customWidth="1"/>
    <col min="6409" max="6409" width="11.33203125" style="30" customWidth="1"/>
    <col min="6410" max="6410" width="15.5546875" style="30" customWidth="1"/>
    <col min="6411" max="6411" width="13" style="30" customWidth="1"/>
    <col min="6412" max="6412" width="12.33203125" style="30" customWidth="1"/>
    <col min="6413" max="6413" width="12.6640625" style="30" customWidth="1"/>
    <col min="6414" max="6414" width="11.33203125" style="30" customWidth="1"/>
    <col min="6415" max="6415" width="14.6640625" style="30" customWidth="1"/>
    <col min="6416" max="6416" width="16.109375" style="30" customWidth="1"/>
    <col min="6417" max="6417" width="11.33203125" style="30" customWidth="1"/>
    <col min="6418" max="6418" width="16.33203125" style="30" customWidth="1"/>
    <col min="6419" max="6419" width="1.109375" style="30" customWidth="1"/>
    <col min="6420" max="6420" width="2.44140625" style="30" customWidth="1"/>
    <col min="6421" max="6421" width="10.6640625" style="30" customWidth="1"/>
    <col min="6422" max="6422" width="8.6640625" style="30" customWidth="1"/>
    <col min="6423" max="6426" width="2.44140625" style="30" customWidth="1"/>
    <col min="6427" max="6643" width="20.6640625" style="30"/>
    <col min="6644" max="6644" width="4.6640625" style="30" customWidth="1"/>
    <col min="6645" max="6645" width="59.6640625" style="30" customWidth="1"/>
    <col min="6646" max="6646" width="13.6640625" style="30" customWidth="1"/>
    <col min="6647" max="6647" width="13" style="30" customWidth="1"/>
    <col min="6648" max="6648" width="11.33203125" style="30" customWidth="1"/>
    <col min="6649" max="6649" width="13.88671875" style="30" customWidth="1"/>
    <col min="6650" max="6650" width="12.5546875" style="30" customWidth="1"/>
    <col min="6651" max="6651" width="11.33203125" style="30" customWidth="1"/>
    <col min="6652" max="6652" width="13.88671875" style="30" customWidth="1"/>
    <col min="6653" max="6660" width="11.33203125" style="30" customWidth="1"/>
    <col min="6661" max="6661" width="14.44140625" style="30" customWidth="1"/>
    <col min="6662" max="6663" width="11.33203125" style="30" customWidth="1"/>
    <col min="6664" max="6664" width="14.33203125" style="30" customWidth="1"/>
    <col min="6665" max="6665" width="11.33203125" style="30" customWidth="1"/>
    <col min="6666" max="6666" width="15.5546875" style="30" customWidth="1"/>
    <col min="6667" max="6667" width="13" style="30" customWidth="1"/>
    <col min="6668" max="6668" width="12.33203125" style="30" customWidth="1"/>
    <col min="6669" max="6669" width="12.6640625" style="30" customWidth="1"/>
    <col min="6670" max="6670" width="11.33203125" style="30" customWidth="1"/>
    <col min="6671" max="6671" width="14.6640625" style="30" customWidth="1"/>
    <col min="6672" max="6672" width="16.109375" style="30" customWidth="1"/>
    <col min="6673" max="6673" width="11.33203125" style="30" customWidth="1"/>
    <col min="6674" max="6674" width="16.33203125" style="30" customWidth="1"/>
    <col min="6675" max="6675" width="1.109375" style="30" customWidth="1"/>
    <col min="6676" max="6676" width="2.44140625" style="30" customWidth="1"/>
    <col min="6677" max="6677" width="10.6640625" style="30" customWidth="1"/>
    <col min="6678" max="6678" width="8.6640625" style="30" customWidth="1"/>
    <col min="6679" max="6682" width="2.44140625" style="30" customWidth="1"/>
    <col min="6683" max="6899" width="20.6640625" style="30"/>
    <col min="6900" max="6900" width="4.6640625" style="30" customWidth="1"/>
    <col min="6901" max="6901" width="59.6640625" style="30" customWidth="1"/>
    <col min="6902" max="6902" width="13.6640625" style="30" customWidth="1"/>
    <col min="6903" max="6903" width="13" style="30" customWidth="1"/>
    <col min="6904" max="6904" width="11.33203125" style="30" customWidth="1"/>
    <col min="6905" max="6905" width="13.88671875" style="30" customWidth="1"/>
    <col min="6906" max="6906" width="12.5546875" style="30" customWidth="1"/>
    <col min="6907" max="6907" width="11.33203125" style="30" customWidth="1"/>
    <col min="6908" max="6908" width="13.88671875" style="30" customWidth="1"/>
    <col min="6909" max="6916" width="11.33203125" style="30" customWidth="1"/>
    <col min="6917" max="6917" width="14.44140625" style="30" customWidth="1"/>
    <col min="6918" max="6919" width="11.33203125" style="30" customWidth="1"/>
    <col min="6920" max="6920" width="14.33203125" style="30" customWidth="1"/>
    <col min="6921" max="6921" width="11.33203125" style="30" customWidth="1"/>
    <col min="6922" max="6922" width="15.5546875" style="30" customWidth="1"/>
    <col min="6923" max="6923" width="13" style="30" customWidth="1"/>
    <col min="6924" max="6924" width="12.33203125" style="30" customWidth="1"/>
    <col min="6925" max="6925" width="12.6640625" style="30" customWidth="1"/>
    <col min="6926" max="6926" width="11.33203125" style="30" customWidth="1"/>
    <col min="6927" max="6927" width="14.6640625" style="30" customWidth="1"/>
    <col min="6928" max="6928" width="16.109375" style="30" customWidth="1"/>
    <col min="6929" max="6929" width="11.33203125" style="30" customWidth="1"/>
    <col min="6930" max="6930" width="16.33203125" style="30" customWidth="1"/>
    <col min="6931" max="6931" width="1.109375" style="30" customWidth="1"/>
    <col min="6932" max="6932" width="2.44140625" style="30" customWidth="1"/>
    <col min="6933" max="6933" width="10.6640625" style="30" customWidth="1"/>
    <col min="6934" max="6934" width="8.6640625" style="30" customWidth="1"/>
    <col min="6935" max="6938" width="2.44140625" style="30" customWidth="1"/>
    <col min="6939" max="7155" width="20.6640625" style="30"/>
    <col min="7156" max="7156" width="4.6640625" style="30" customWidth="1"/>
    <col min="7157" max="7157" width="59.6640625" style="30" customWidth="1"/>
    <col min="7158" max="7158" width="13.6640625" style="30" customWidth="1"/>
    <col min="7159" max="7159" width="13" style="30" customWidth="1"/>
    <col min="7160" max="7160" width="11.33203125" style="30" customWidth="1"/>
    <col min="7161" max="7161" width="13.88671875" style="30" customWidth="1"/>
    <col min="7162" max="7162" width="12.5546875" style="30" customWidth="1"/>
    <col min="7163" max="7163" width="11.33203125" style="30" customWidth="1"/>
    <col min="7164" max="7164" width="13.88671875" style="30" customWidth="1"/>
    <col min="7165" max="7172" width="11.33203125" style="30" customWidth="1"/>
    <col min="7173" max="7173" width="14.44140625" style="30" customWidth="1"/>
    <col min="7174" max="7175" width="11.33203125" style="30" customWidth="1"/>
    <col min="7176" max="7176" width="14.33203125" style="30" customWidth="1"/>
    <col min="7177" max="7177" width="11.33203125" style="30" customWidth="1"/>
    <col min="7178" max="7178" width="15.5546875" style="30" customWidth="1"/>
    <col min="7179" max="7179" width="13" style="30" customWidth="1"/>
    <col min="7180" max="7180" width="12.33203125" style="30" customWidth="1"/>
    <col min="7181" max="7181" width="12.6640625" style="30" customWidth="1"/>
    <col min="7182" max="7182" width="11.33203125" style="30" customWidth="1"/>
    <col min="7183" max="7183" width="14.6640625" style="30" customWidth="1"/>
    <col min="7184" max="7184" width="16.109375" style="30" customWidth="1"/>
    <col min="7185" max="7185" width="11.33203125" style="30" customWidth="1"/>
    <col min="7186" max="7186" width="16.33203125" style="30" customWidth="1"/>
    <col min="7187" max="7187" width="1.109375" style="30" customWidth="1"/>
    <col min="7188" max="7188" width="2.44140625" style="30" customWidth="1"/>
    <col min="7189" max="7189" width="10.6640625" style="30" customWidth="1"/>
    <col min="7190" max="7190" width="8.6640625" style="30" customWidth="1"/>
    <col min="7191" max="7194" width="2.44140625" style="30" customWidth="1"/>
    <col min="7195" max="7411" width="20.6640625" style="30"/>
    <col min="7412" max="7412" width="4.6640625" style="30" customWidth="1"/>
    <col min="7413" max="7413" width="59.6640625" style="30" customWidth="1"/>
    <col min="7414" max="7414" width="13.6640625" style="30" customWidth="1"/>
    <col min="7415" max="7415" width="13" style="30" customWidth="1"/>
    <col min="7416" max="7416" width="11.33203125" style="30" customWidth="1"/>
    <col min="7417" max="7417" width="13.88671875" style="30" customWidth="1"/>
    <col min="7418" max="7418" width="12.5546875" style="30" customWidth="1"/>
    <col min="7419" max="7419" width="11.33203125" style="30" customWidth="1"/>
    <col min="7420" max="7420" width="13.88671875" style="30" customWidth="1"/>
    <col min="7421" max="7428" width="11.33203125" style="30" customWidth="1"/>
    <col min="7429" max="7429" width="14.44140625" style="30" customWidth="1"/>
    <col min="7430" max="7431" width="11.33203125" style="30" customWidth="1"/>
    <col min="7432" max="7432" width="14.33203125" style="30" customWidth="1"/>
    <col min="7433" max="7433" width="11.33203125" style="30" customWidth="1"/>
    <col min="7434" max="7434" width="15.5546875" style="30" customWidth="1"/>
    <col min="7435" max="7435" width="13" style="30" customWidth="1"/>
    <col min="7436" max="7436" width="12.33203125" style="30" customWidth="1"/>
    <col min="7437" max="7437" width="12.6640625" style="30" customWidth="1"/>
    <col min="7438" max="7438" width="11.33203125" style="30" customWidth="1"/>
    <col min="7439" max="7439" width="14.6640625" style="30" customWidth="1"/>
    <col min="7440" max="7440" width="16.109375" style="30" customWidth="1"/>
    <col min="7441" max="7441" width="11.33203125" style="30" customWidth="1"/>
    <col min="7442" max="7442" width="16.33203125" style="30" customWidth="1"/>
    <col min="7443" max="7443" width="1.109375" style="30" customWidth="1"/>
    <col min="7444" max="7444" width="2.44140625" style="30" customWidth="1"/>
    <col min="7445" max="7445" width="10.6640625" style="30" customWidth="1"/>
    <col min="7446" max="7446" width="8.6640625" style="30" customWidth="1"/>
    <col min="7447" max="7450" width="2.44140625" style="30" customWidth="1"/>
    <col min="7451" max="7667" width="20.6640625" style="30"/>
    <col min="7668" max="7668" width="4.6640625" style="30" customWidth="1"/>
    <col min="7669" max="7669" width="59.6640625" style="30" customWidth="1"/>
    <col min="7670" max="7670" width="13.6640625" style="30" customWidth="1"/>
    <col min="7671" max="7671" width="13" style="30" customWidth="1"/>
    <col min="7672" max="7672" width="11.33203125" style="30" customWidth="1"/>
    <col min="7673" max="7673" width="13.88671875" style="30" customWidth="1"/>
    <col min="7674" max="7674" width="12.5546875" style="30" customWidth="1"/>
    <col min="7675" max="7675" width="11.33203125" style="30" customWidth="1"/>
    <col min="7676" max="7676" width="13.88671875" style="30" customWidth="1"/>
    <col min="7677" max="7684" width="11.33203125" style="30" customWidth="1"/>
    <col min="7685" max="7685" width="14.44140625" style="30" customWidth="1"/>
    <col min="7686" max="7687" width="11.33203125" style="30" customWidth="1"/>
    <col min="7688" max="7688" width="14.33203125" style="30" customWidth="1"/>
    <col min="7689" max="7689" width="11.33203125" style="30" customWidth="1"/>
    <col min="7690" max="7690" width="15.5546875" style="30" customWidth="1"/>
    <col min="7691" max="7691" width="13" style="30" customWidth="1"/>
    <col min="7692" max="7692" width="12.33203125" style="30" customWidth="1"/>
    <col min="7693" max="7693" width="12.6640625" style="30" customWidth="1"/>
    <col min="7694" max="7694" width="11.33203125" style="30" customWidth="1"/>
    <col min="7695" max="7695" width="14.6640625" style="30" customWidth="1"/>
    <col min="7696" max="7696" width="16.109375" style="30" customWidth="1"/>
    <col min="7697" max="7697" width="11.33203125" style="30" customWidth="1"/>
    <col min="7698" max="7698" width="16.33203125" style="30" customWidth="1"/>
    <col min="7699" max="7699" width="1.109375" style="30" customWidth="1"/>
    <col min="7700" max="7700" width="2.44140625" style="30" customWidth="1"/>
    <col min="7701" max="7701" width="10.6640625" style="30" customWidth="1"/>
    <col min="7702" max="7702" width="8.6640625" style="30" customWidth="1"/>
    <col min="7703" max="7706" width="2.44140625" style="30" customWidth="1"/>
    <col min="7707" max="7923" width="20.6640625" style="30"/>
    <col min="7924" max="7924" width="4.6640625" style="30" customWidth="1"/>
    <col min="7925" max="7925" width="59.6640625" style="30" customWidth="1"/>
    <col min="7926" max="7926" width="13.6640625" style="30" customWidth="1"/>
    <col min="7927" max="7927" width="13" style="30" customWidth="1"/>
    <col min="7928" max="7928" width="11.33203125" style="30" customWidth="1"/>
    <col min="7929" max="7929" width="13.88671875" style="30" customWidth="1"/>
    <col min="7930" max="7930" width="12.5546875" style="30" customWidth="1"/>
    <col min="7931" max="7931" width="11.33203125" style="30" customWidth="1"/>
    <col min="7932" max="7932" width="13.88671875" style="30" customWidth="1"/>
    <col min="7933" max="7940" width="11.33203125" style="30" customWidth="1"/>
    <col min="7941" max="7941" width="14.44140625" style="30" customWidth="1"/>
    <col min="7942" max="7943" width="11.33203125" style="30" customWidth="1"/>
    <col min="7944" max="7944" width="14.33203125" style="30" customWidth="1"/>
    <col min="7945" max="7945" width="11.33203125" style="30" customWidth="1"/>
    <col min="7946" max="7946" width="15.5546875" style="30" customWidth="1"/>
    <col min="7947" max="7947" width="13" style="30" customWidth="1"/>
    <col min="7948" max="7948" width="12.33203125" style="30" customWidth="1"/>
    <col min="7949" max="7949" width="12.6640625" style="30" customWidth="1"/>
    <col min="7950" max="7950" width="11.33203125" style="30" customWidth="1"/>
    <col min="7951" max="7951" width="14.6640625" style="30" customWidth="1"/>
    <col min="7952" max="7952" width="16.109375" style="30" customWidth="1"/>
    <col min="7953" max="7953" width="11.33203125" style="30" customWidth="1"/>
    <col min="7954" max="7954" width="16.33203125" style="30" customWidth="1"/>
    <col min="7955" max="7955" width="1.109375" style="30" customWidth="1"/>
    <col min="7956" max="7956" width="2.44140625" style="30" customWidth="1"/>
    <col min="7957" max="7957" width="10.6640625" style="30" customWidth="1"/>
    <col min="7958" max="7958" width="8.6640625" style="30" customWidth="1"/>
    <col min="7959" max="7962" width="2.44140625" style="30" customWidth="1"/>
    <col min="7963" max="8179" width="20.6640625" style="30"/>
    <col min="8180" max="8180" width="4.6640625" style="30" customWidth="1"/>
    <col min="8181" max="8181" width="59.6640625" style="30" customWidth="1"/>
    <col min="8182" max="8182" width="13.6640625" style="30" customWidth="1"/>
    <col min="8183" max="8183" width="13" style="30" customWidth="1"/>
    <col min="8184" max="8184" width="11.33203125" style="30" customWidth="1"/>
    <col min="8185" max="8185" width="13.88671875" style="30" customWidth="1"/>
    <col min="8186" max="8186" width="12.5546875" style="30" customWidth="1"/>
    <col min="8187" max="8187" width="11.33203125" style="30" customWidth="1"/>
    <col min="8188" max="8188" width="13.88671875" style="30" customWidth="1"/>
    <col min="8189" max="8196" width="11.33203125" style="30" customWidth="1"/>
    <col min="8197" max="8197" width="14.44140625" style="30" customWidth="1"/>
    <col min="8198" max="8199" width="11.33203125" style="30" customWidth="1"/>
    <col min="8200" max="8200" width="14.33203125" style="30" customWidth="1"/>
    <col min="8201" max="8201" width="11.33203125" style="30" customWidth="1"/>
    <col min="8202" max="8202" width="15.5546875" style="30" customWidth="1"/>
    <col min="8203" max="8203" width="13" style="30" customWidth="1"/>
    <col min="8204" max="8204" width="12.33203125" style="30" customWidth="1"/>
    <col min="8205" max="8205" width="12.6640625" style="30" customWidth="1"/>
    <col min="8206" max="8206" width="11.33203125" style="30" customWidth="1"/>
    <col min="8207" max="8207" width="14.6640625" style="30" customWidth="1"/>
    <col min="8208" max="8208" width="16.109375" style="30" customWidth="1"/>
    <col min="8209" max="8209" width="11.33203125" style="30" customWidth="1"/>
    <col min="8210" max="8210" width="16.33203125" style="30" customWidth="1"/>
    <col min="8211" max="8211" width="1.109375" style="30" customWidth="1"/>
    <col min="8212" max="8212" width="2.44140625" style="30" customWidth="1"/>
    <col min="8213" max="8213" width="10.6640625" style="30" customWidth="1"/>
    <col min="8214" max="8214" width="8.6640625" style="30" customWidth="1"/>
    <col min="8215" max="8218" width="2.44140625" style="30" customWidth="1"/>
    <col min="8219" max="8435" width="20.6640625" style="30"/>
    <col min="8436" max="8436" width="4.6640625" style="30" customWidth="1"/>
    <col min="8437" max="8437" width="59.6640625" style="30" customWidth="1"/>
    <col min="8438" max="8438" width="13.6640625" style="30" customWidth="1"/>
    <col min="8439" max="8439" width="13" style="30" customWidth="1"/>
    <col min="8440" max="8440" width="11.33203125" style="30" customWidth="1"/>
    <col min="8441" max="8441" width="13.88671875" style="30" customWidth="1"/>
    <col min="8442" max="8442" width="12.5546875" style="30" customWidth="1"/>
    <col min="8443" max="8443" width="11.33203125" style="30" customWidth="1"/>
    <col min="8444" max="8444" width="13.88671875" style="30" customWidth="1"/>
    <col min="8445" max="8452" width="11.33203125" style="30" customWidth="1"/>
    <col min="8453" max="8453" width="14.44140625" style="30" customWidth="1"/>
    <col min="8454" max="8455" width="11.33203125" style="30" customWidth="1"/>
    <col min="8456" max="8456" width="14.33203125" style="30" customWidth="1"/>
    <col min="8457" max="8457" width="11.33203125" style="30" customWidth="1"/>
    <col min="8458" max="8458" width="15.5546875" style="30" customWidth="1"/>
    <col min="8459" max="8459" width="13" style="30" customWidth="1"/>
    <col min="8460" max="8460" width="12.33203125" style="30" customWidth="1"/>
    <col min="8461" max="8461" width="12.6640625" style="30" customWidth="1"/>
    <col min="8462" max="8462" width="11.33203125" style="30" customWidth="1"/>
    <col min="8463" max="8463" width="14.6640625" style="30" customWidth="1"/>
    <col min="8464" max="8464" width="16.109375" style="30" customWidth="1"/>
    <col min="8465" max="8465" width="11.33203125" style="30" customWidth="1"/>
    <col min="8466" max="8466" width="16.33203125" style="30" customWidth="1"/>
    <col min="8467" max="8467" width="1.109375" style="30" customWidth="1"/>
    <col min="8468" max="8468" width="2.44140625" style="30" customWidth="1"/>
    <col min="8469" max="8469" width="10.6640625" style="30" customWidth="1"/>
    <col min="8470" max="8470" width="8.6640625" style="30" customWidth="1"/>
    <col min="8471" max="8474" width="2.44140625" style="30" customWidth="1"/>
    <col min="8475" max="8691" width="20.6640625" style="30"/>
    <col min="8692" max="8692" width="4.6640625" style="30" customWidth="1"/>
    <col min="8693" max="8693" width="59.6640625" style="30" customWidth="1"/>
    <col min="8694" max="8694" width="13.6640625" style="30" customWidth="1"/>
    <col min="8695" max="8695" width="13" style="30" customWidth="1"/>
    <col min="8696" max="8696" width="11.33203125" style="30" customWidth="1"/>
    <col min="8697" max="8697" width="13.88671875" style="30" customWidth="1"/>
    <col min="8698" max="8698" width="12.5546875" style="30" customWidth="1"/>
    <col min="8699" max="8699" width="11.33203125" style="30" customWidth="1"/>
    <col min="8700" max="8700" width="13.88671875" style="30" customWidth="1"/>
    <col min="8701" max="8708" width="11.33203125" style="30" customWidth="1"/>
    <col min="8709" max="8709" width="14.44140625" style="30" customWidth="1"/>
    <col min="8710" max="8711" width="11.33203125" style="30" customWidth="1"/>
    <col min="8712" max="8712" width="14.33203125" style="30" customWidth="1"/>
    <col min="8713" max="8713" width="11.33203125" style="30" customWidth="1"/>
    <col min="8714" max="8714" width="15.5546875" style="30" customWidth="1"/>
    <col min="8715" max="8715" width="13" style="30" customWidth="1"/>
    <col min="8716" max="8716" width="12.33203125" style="30" customWidth="1"/>
    <col min="8717" max="8717" width="12.6640625" style="30" customWidth="1"/>
    <col min="8718" max="8718" width="11.33203125" style="30" customWidth="1"/>
    <col min="8719" max="8719" width="14.6640625" style="30" customWidth="1"/>
    <col min="8720" max="8720" width="16.109375" style="30" customWidth="1"/>
    <col min="8721" max="8721" width="11.33203125" style="30" customWidth="1"/>
    <col min="8722" max="8722" width="16.33203125" style="30" customWidth="1"/>
    <col min="8723" max="8723" width="1.109375" style="30" customWidth="1"/>
    <col min="8724" max="8724" width="2.44140625" style="30" customWidth="1"/>
    <col min="8725" max="8725" width="10.6640625" style="30" customWidth="1"/>
    <col min="8726" max="8726" width="8.6640625" style="30" customWidth="1"/>
    <col min="8727" max="8730" width="2.44140625" style="30" customWidth="1"/>
    <col min="8731" max="8947" width="20.6640625" style="30"/>
    <col min="8948" max="8948" width="4.6640625" style="30" customWidth="1"/>
    <col min="8949" max="8949" width="59.6640625" style="30" customWidth="1"/>
    <col min="8950" max="8950" width="13.6640625" style="30" customWidth="1"/>
    <col min="8951" max="8951" width="13" style="30" customWidth="1"/>
    <col min="8952" max="8952" width="11.33203125" style="30" customWidth="1"/>
    <col min="8953" max="8953" width="13.88671875" style="30" customWidth="1"/>
    <col min="8954" max="8954" width="12.5546875" style="30" customWidth="1"/>
    <col min="8955" max="8955" width="11.33203125" style="30" customWidth="1"/>
    <col min="8956" max="8956" width="13.88671875" style="30" customWidth="1"/>
    <col min="8957" max="8964" width="11.33203125" style="30" customWidth="1"/>
    <col min="8965" max="8965" width="14.44140625" style="30" customWidth="1"/>
    <col min="8966" max="8967" width="11.33203125" style="30" customWidth="1"/>
    <col min="8968" max="8968" width="14.33203125" style="30" customWidth="1"/>
    <col min="8969" max="8969" width="11.33203125" style="30" customWidth="1"/>
    <col min="8970" max="8970" width="15.5546875" style="30" customWidth="1"/>
    <col min="8971" max="8971" width="13" style="30" customWidth="1"/>
    <col min="8972" max="8972" width="12.33203125" style="30" customWidth="1"/>
    <col min="8973" max="8973" width="12.6640625" style="30" customWidth="1"/>
    <col min="8974" max="8974" width="11.33203125" style="30" customWidth="1"/>
    <col min="8975" max="8975" width="14.6640625" style="30" customWidth="1"/>
    <col min="8976" max="8976" width="16.109375" style="30" customWidth="1"/>
    <col min="8977" max="8977" width="11.33203125" style="30" customWidth="1"/>
    <col min="8978" max="8978" width="16.33203125" style="30" customWidth="1"/>
    <col min="8979" max="8979" width="1.109375" style="30" customWidth="1"/>
    <col min="8980" max="8980" width="2.44140625" style="30" customWidth="1"/>
    <col min="8981" max="8981" width="10.6640625" style="30" customWidth="1"/>
    <col min="8982" max="8982" width="8.6640625" style="30" customWidth="1"/>
    <col min="8983" max="8986" width="2.44140625" style="30" customWidth="1"/>
    <col min="8987" max="9203" width="20.6640625" style="30"/>
    <col min="9204" max="9204" width="4.6640625" style="30" customWidth="1"/>
    <col min="9205" max="9205" width="59.6640625" style="30" customWidth="1"/>
    <col min="9206" max="9206" width="13.6640625" style="30" customWidth="1"/>
    <col min="9207" max="9207" width="13" style="30" customWidth="1"/>
    <col min="9208" max="9208" width="11.33203125" style="30" customWidth="1"/>
    <col min="9209" max="9209" width="13.88671875" style="30" customWidth="1"/>
    <col min="9210" max="9210" width="12.5546875" style="30" customWidth="1"/>
    <col min="9211" max="9211" width="11.33203125" style="30" customWidth="1"/>
    <col min="9212" max="9212" width="13.88671875" style="30" customWidth="1"/>
    <col min="9213" max="9220" width="11.33203125" style="30" customWidth="1"/>
    <col min="9221" max="9221" width="14.44140625" style="30" customWidth="1"/>
    <col min="9222" max="9223" width="11.33203125" style="30" customWidth="1"/>
    <col min="9224" max="9224" width="14.33203125" style="30" customWidth="1"/>
    <col min="9225" max="9225" width="11.33203125" style="30" customWidth="1"/>
    <col min="9226" max="9226" width="15.5546875" style="30" customWidth="1"/>
    <col min="9227" max="9227" width="13" style="30" customWidth="1"/>
    <col min="9228" max="9228" width="12.33203125" style="30" customWidth="1"/>
    <col min="9229" max="9229" width="12.6640625" style="30" customWidth="1"/>
    <col min="9230" max="9230" width="11.33203125" style="30" customWidth="1"/>
    <col min="9231" max="9231" width="14.6640625" style="30" customWidth="1"/>
    <col min="9232" max="9232" width="16.109375" style="30" customWidth="1"/>
    <col min="9233" max="9233" width="11.33203125" style="30" customWidth="1"/>
    <col min="9234" max="9234" width="16.33203125" style="30" customWidth="1"/>
    <col min="9235" max="9235" width="1.109375" style="30" customWidth="1"/>
    <col min="9236" max="9236" width="2.44140625" style="30" customWidth="1"/>
    <col min="9237" max="9237" width="10.6640625" style="30" customWidth="1"/>
    <col min="9238" max="9238" width="8.6640625" style="30" customWidth="1"/>
    <col min="9239" max="9242" width="2.44140625" style="30" customWidth="1"/>
    <col min="9243" max="9459" width="20.6640625" style="30"/>
    <col min="9460" max="9460" width="4.6640625" style="30" customWidth="1"/>
    <col min="9461" max="9461" width="59.6640625" style="30" customWidth="1"/>
    <col min="9462" max="9462" width="13.6640625" style="30" customWidth="1"/>
    <col min="9463" max="9463" width="13" style="30" customWidth="1"/>
    <col min="9464" max="9464" width="11.33203125" style="30" customWidth="1"/>
    <col min="9465" max="9465" width="13.88671875" style="30" customWidth="1"/>
    <col min="9466" max="9466" width="12.5546875" style="30" customWidth="1"/>
    <col min="9467" max="9467" width="11.33203125" style="30" customWidth="1"/>
    <col min="9468" max="9468" width="13.88671875" style="30" customWidth="1"/>
    <col min="9469" max="9476" width="11.33203125" style="30" customWidth="1"/>
    <col min="9477" max="9477" width="14.44140625" style="30" customWidth="1"/>
    <col min="9478" max="9479" width="11.33203125" style="30" customWidth="1"/>
    <col min="9480" max="9480" width="14.33203125" style="30" customWidth="1"/>
    <col min="9481" max="9481" width="11.33203125" style="30" customWidth="1"/>
    <col min="9482" max="9482" width="15.5546875" style="30" customWidth="1"/>
    <col min="9483" max="9483" width="13" style="30" customWidth="1"/>
    <col min="9484" max="9484" width="12.33203125" style="30" customWidth="1"/>
    <col min="9485" max="9485" width="12.6640625" style="30" customWidth="1"/>
    <col min="9486" max="9486" width="11.33203125" style="30" customWidth="1"/>
    <col min="9487" max="9487" width="14.6640625" style="30" customWidth="1"/>
    <col min="9488" max="9488" width="16.109375" style="30" customWidth="1"/>
    <col min="9489" max="9489" width="11.33203125" style="30" customWidth="1"/>
    <col min="9490" max="9490" width="16.33203125" style="30" customWidth="1"/>
    <col min="9491" max="9491" width="1.109375" style="30" customWidth="1"/>
    <col min="9492" max="9492" width="2.44140625" style="30" customWidth="1"/>
    <col min="9493" max="9493" width="10.6640625" style="30" customWidth="1"/>
    <col min="9494" max="9494" width="8.6640625" style="30" customWidth="1"/>
    <col min="9495" max="9498" width="2.44140625" style="30" customWidth="1"/>
    <col min="9499" max="9715" width="20.6640625" style="30"/>
    <col min="9716" max="9716" width="4.6640625" style="30" customWidth="1"/>
    <col min="9717" max="9717" width="59.6640625" style="30" customWidth="1"/>
    <col min="9718" max="9718" width="13.6640625" style="30" customWidth="1"/>
    <col min="9719" max="9719" width="13" style="30" customWidth="1"/>
    <col min="9720" max="9720" width="11.33203125" style="30" customWidth="1"/>
    <col min="9721" max="9721" width="13.88671875" style="30" customWidth="1"/>
    <col min="9722" max="9722" width="12.5546875" style="30" customWidth="1"/>
    <col min="9723" max="9723" width="11.33203125" style="30" customWidth="1"/>
    <col min="9724" max="9724" width="13.88671875" style="30" customWidth="1"/>
    <col min="9725" max="9732" width="11.33203125" style="30" customWidth="1"/>
    <col min="9733" max="9733" width="14.44140625" style="30" customWidth="1"/>
    <col min="9734" max="9735" width="11.33203125" style="30" customWidth="1"/>
    <col min="9736" max="9736" width="14.33203125" style="30" customWidth="1"/>
    <col min="9737" max="9737" width="11.33203125" style="30" customWidth="1"/>
    <col min="9738" max="9738" width="15.5546875" style="30" customWidth="1"/>
    <col min="9739" max="9739" width="13" style="30" customWidth="1"/>
    <col min="9740" max="9740" width="12.33203125" style="30" customWidth="1"/>
    <col min="9741" max="9741" width="12.6640625" style="30" customWidth="1"/>
    <col min="9742" max="9742" width="11.33203125" style="30" customWidth="1"/>
    <col min="9743" max="9743" width="14.6640625" style="30" customWidth="1"/>
    <col min="9744" max="9744" width="16.109375" style="30" customWidth="1"/>
    <col min="9745" max="9745" width="11.33203125" style="30" customWidth="1"/>
    <col min="9746" max="9746" width="16.33203125" style="30" customWidth="1"/>
    <col min="9747" max="9747" width="1.109375" style="30" customWidth="1"/>
    <col min="9748" max="9748" width="2.44140625" style="30" customWidth="1"/>
    <col min="9749" max="9749" width="10.6640625" style="30" customWidth="1"/>
    <col min="9750" max="9750" width="8.6640625" style="30" customWidth="1"/>
    <col min="9751" max="9754" width="2.44140625" style="30" customWidth="1"/>
    <col min="9755" max="9971" width="20.6640625" style="30"/>
    <col min="9972" max="9972" width="4.6640625" style="30" customWidth="1"/>
    <col min="9973" max="9973" width="59.6640625" style="30" customWidth="1"/>
    <col min="9974" max="9974" width="13.6640625" style="30" customWidth="1"/>
    <col min="9975" max="9975" width="13" style="30" customWidth="1"/>
    <col min="9976" max="9976" width="11.33203125" style="30" customWidth="1"/>
    <col min="9977" max="9977" width="13.88671875" style="30" customWidth="1"/>
    <col min="9978" max="9978" width="12.5546875" style="30" customWidth="1"/>
    <col min="9979" max="9979" width="11.33203125" style="30" customWidth="1"/>
    <col min="9980" max="9980" width="13.88671875" style="30" customWidth="1"/>
    <col min="9981" max="9988" width="11.33203125" style="30" customWidth="1"/>
    <col min="9989" max="9989" width="14.44140625" style="30" customWidth="1"/>
    <col min="9990" max="9991" width="11.33203125" style="30" customWidth="1"/>
    <col min="9992" max="9992" width="14.33203125" style="30" customWidth="1"/>
    <col min="9993" max="9993" width="11.33203125" style="30" customWidth="1"/>
    <col min="9994" max="9994" width="15.5546875" style="30" customWidth="1"/>
    <col min="9995" max="9995" width="13" style="30" customWidth="1"/>
    <col min="9996" max="9996" width="12.33203125" style="30" customWidth="1"/>
    <col min="9997" max="9997" width="12.6640625" style="30" customWidth="1"/>
    <col min="9998" max="9998" width="11.33203125" style="30" customWidth="1"/>
    <col min="9999" max="9999" width="14.6640625" style="30" customWidth="1"/>
    <col min="10000" max="10000" width="16.109375" style="30" customWidth="1"/>
    <col min="10001" max="10001" width="11.33203125" style="30" customWidth="1"/>
    <col min="10002" max="10002" width="16.33203125" style="30" customWidth="1"/>
    <col min="10003" max="10003" width="1.109375" style="30" customWidth="1"/>
    <col min="10004" max="10004" width="2.44140625" style="30" customWidth="1"/>
    <col min="10005" max="10005" width="10.6640625" style="30" customWidth="1"/>
    <col min="10006" max="10006" width="8.6640625" style="30" customWidth="1"/>
    <col min="10007" max="10010" width="2.44140625" style="30" customWidth="1"/>
    <col min="10011" max="10227" width="20.6640625" style="30"/>
    <col min="10228" max="10228" width="4.6640625" style="30" customWidth="1"/>
    <col min="10229" max="10229" width="59.6640625" style="30" customWidth="1"/>
    <col min="10230" max="10230" width="13.6640625" style="30" customWidth="1"/>
    <col min="10231" max="10231" width="13" style="30" customWidth="1"/>
    <col min="10232" max="10232" width="11.33203125" style="30" customWidth="1"/>
    <col min="10233" max="10233" width="13.88671875" style="30" customWidth="1"/>
    <col min="10234" max="10234" width="12.5546875" style="30" customWidth="1"/>
    <col min="10235" max="10235" width="11.33203125" style="30" customWidth="1"/>
    <col min="10236" max="10236" width="13.88671875" style="30" customWidth="1"/>
    <col min="10237" max="10244" width="11.33203125" style="30" customWidth="1"/>
    <col min="10245" max="10245" width="14.44140625" style="30" customWidth="1"/>
    <col min="10246" max="10247" width="11.33203125" style="30" customWidth="1"/>
    <col min="10248" max="10248" width="14.33203125" style="30" customWidth="1"/>
    <col min="10249" max="10249" width="11.33203125" style="30" customWidth="1"/>
    <col min="10250" max="10250" width="15.5546875" style="30" customWidth="1"/>
    <col min="10251" max="10251" width="13" style="30" customWidth="1"/>
    <col min="10252" max="10252" width="12.33203125" style="30" customWidth="1"/>
    <col min="10253" max="10253" width="12.6640625" style="30" customWidth="1"/>
    <col min="10254" max="10254" width="11.33203125" style="30" customWidth="1"/>
    <col min="10255" max="10255" width="14.6640625" style="30" customWidth="1"/>
    <col min="10256" max="10256" width="16.109375" style="30" customWidth="1"/>
    <col min="10257" max="10257" width="11.33203125" style="30" customWidth="1"/>
    <col min="10258" max="10258" width="16.33203125" style="30" customWidth="1"/>
    <col min="10259" max="10259" width="1.109375" style="30" customWidth="1"/>
    <col min="10260" max="10260" width="2.44140625" style="30" customWidth="1"/>
    <col min="10261" max="10261" width="10.6640625" style="30" customWidth="1"/>
    <col min="10262" max="10262" width="8.6640625" style="30" customWidth="1"/>
    <col min="10263" max="10266" width="2.44140625" style="30" customWidth="1"/>
    <col min="10267" max="10483" width="20.6640625" style="30"/>
    <col min="10484" max="10484" width="4.6640625" style="30" customWidth="1"/>
    <col min="10485" max="10485" width="59.6640625" style="30" customWidth="1"/>
    <col min="10486" max="10486" width="13.6640625" style="30" customWidth="1"/>
    <col min="10487" max="10487" width="13" style="30" customWidth="1"/>
    <col min="10488" max="10488" width="11.33203125" style="30" customWidth="1"/>
    <col min="10489" max="10489" width="13.88671875" style="30" customWidth="1"/>
    <col min="10490" max="10490" width="12.5546875" style="30" customWidth="1"/>
    <col min="10491" max="10491" width="11.33203125" style="30" customWidth="1"/>
    <col min="10492" max="10492" width="13.88671875" style="30" customWidth="1"/>
    <col min="10493" max="10500" width="11.33203125" style="30" customWidth="1"/>
    <col min="10501" max="10501" width="14.44140625" style="30" customWidth="1"/>
    <col min="10502" max="10503" width="11.33203125" style="30" customWidth="1"/>
    <col min="10504" max="10504" width="14.33203125" style="30" customWidth="1"/>
    <col min="10505" max="10505" width="11.33203125" style="30" customWidth="1"/>
    <col min="10506" max="10506" width="15.5546875" style="30" customWidth="1"/>
    <col min="10507" max="10507" width="13" style="30" customWidth="1"/>
    <col min="10508" max="10508" width="12.33203125" style="30" customWidth="1"/>
    <col min="10509" max="10509" width="12.6640625" style="30" customWidth="1"/>
    <col min="10510" max="10510" width="11.33203125" style="30" customWidth="1"/>
    <col min="10511" max="10511" width="14.6640625" style="30" customWidth="1"/>
    <col min="10512" max="10512" width="16.109375" style="30" customWidth="1"/>
    <col min="10513" max="10513" width="11.33203125" style="30" customWidth="1"/>
    <col min="10514" max="10514" width="16.33203125" style="30" customWidth="1"/>
    <col min="10515" max="10515" width="1.109375" style="30" customWidth="1"/>
    <col min="10516" max="10516" width="2.44140625" style="30" customWidth="1"/>
    <col min="10517" max="10517" width="10.6640625" style="30" customWidth="1"/>
    <col min="10518" max="10518" width="8.6640625" style="30" customWidth="1"/>
    <col min="10519" max="10522" width="2.44140625" style="30" customWidth="1"/>
    <col min="10523" max="10739" width="20.6640625" style="30"/>
    <col min="10740" max="10740" width="4.6640625" style="30" customWidth="1"/>
    <col min="10741" max="10741" width="59.6640625" style="30" customWidth="1"/>
    <col min="10742" max="10742" width="13.6640625" style="30" customWidth="1"/>
    <col min="10743" max="10743" width="13" style="30" customWidth="1"/>
    <col min="10744" max="10744" width="11.33203125" style="30" customWidth="1"/>
    <col min="10745" max="10745" width="13.88671875" style="30" customWidth="1"/>
    <col min="10746" max="10746" width="12.5546875" style="30" customWidth="1"/>
    <col min="10747" max="10747" width="11.33203125" style="30" customWidth="1"/>
    <col min="10748" max="10748" width="13.88671875" style="30" customWidth="1"/>
    <col min="10749" max="10756" width="11.33203125" style="30" customWidth="1"/>
    <col min="10757" max="10757" width="14.44140625" style="30" customWidth="1"/>
    <col min="10758" max="10759" width="11.33203125" style="30" customWidth="1"/>
    <col min="10760" max="10760" width="14.33203125" style="30" customWidth="1"/>
    <col min="10761" max="10761" width="11.33203125" style="30" customWidth="1"/>
    <col min="10762" max="10762" width="15.5546875" style="30" customWidth="1"/>
    <col min="10763" max="10763" width="13" style="30" customWidth="1"/>
    <col min="10764" max="10764" width="12.33203125" style="30" customWidth="1"/>
    <col min="10765" max="10765" width="12.6640625" style="30" customWidth="1"/>
    <col min="10766" max="10766" width="11.33203125" style="30" customWidth="1"/>
    <col min="10767" max="10767" width="14.6640625" style="30" customWidth="1"/>
    <col min="10768" max="10768" width="16.109375" style="30" customWidth="1"/>
    <col min="10769" max="10769" width="11.33203125" style="30" customWidth="1"/>
    <col min="10770" max="10770" width="16.33203125" style="30" customWidth="1"/>
    <col min="10771" max="10771" width="1.109375" style="30" customWidth="1"/>
    <col min="10772" max="10772" width="2.44140625" style="30" customWidth="1"/>
    <col min="10773" max="10773" width="10.6640625" style="30" customWidth="1"/>
    <col min="10774" max="10774" width="8.6640625" style="30" customWidth="1"/>
    <col min="10775" max="10778" width="2.44140625" style="30" customWidth="1"/>
    <col min="10779" max="10995" width="20.6640625" style="30"/>
    <col min="10996" max="10996" width="4.6640625" style="30" customWidth="1"/>
    <col min="10997" max="10997" width="59.6640625" style="30" customWidth="1"/>
    <col min="10998" max="10998" width="13.6640625" style="30" customWidth="1"/>
    <col min="10999" max="10999" width="13" style="30" customWidth="1"/>
    <col min="11000" max="11000" width="11.33203125" style="30" customWidth="1"/>
    <col min="11001" max="11001" width="13.88671875" style="30" customWidth="1"/>
    <col min="11002" max="11002" width="12.5546875" style="30" customWidth="1"/>
    <col min="11003" max="11003" width="11.33203125" style="30" customWidth="1"/>
    <col min="11004" max="11004" width="13.88671875" style="30" customWidth="1"/>
    <col min="11005" max="11012" width="11.33203125" style="30" customWidth="1"/>
    <col min="11013" max="11013" width="14.44140625" style="30" customWidth="1"/>
    <col min="11014" max="11015" width="11.33203125" style="30" customWidth="1"/>
    <col min="11016" max="11016" width="14.33203125" style="30" customWidth="1"/>
    <col min="11017" max="11017" width="11.33203125" style="30" customWidth="1"/>
    <col min="11018" max="11018" width="15.5546875" style="30" customWidth="1"/>
    <col min="11019" max="11019" width="13" style="30" customWidth="1"/>
    <col min="11020" max="11020" width="12.33203125" style="30" customWidth="1"/>
    <col min="11021" max="11021" width="12.6640625" style="30" customWidth="1"/>
    <col min="11022" max="11022" width="11.33203125" style="30" customWidth="1"/>
    <col min="11023" max="11023" width="14.6640625" style="30" customWidth="1"/>
    <col min="11024" max="11024" width="16.109375" style="30" customWidth="1"/>
    <col min="11025" max="11025" width="11.33203125" style="30" customWidth="1"/>
    <col min="11026" max="11026" width="16.33203125" style="30" customWidth="1"/>
    <col min="11027" max="11027" width="1.109375" style="30" customWidth="1"/>
    <col min="11028" max="11028" width="2.44140625" style="30" customWidth="1"/>
    <col min="11029" max="11029" width="10.6640625" style="30" customWidth="1"/>
    <col min="11030" max="11030" width="8.6640625" style="30" customWidth="1"/>
    <col min="11031" max="11034" width="2.44140625" style="30" customWidth="1"/>
    <col min="11035" max="11251" width="20.6640625" style="30"/>
    <col min="11252" max="11252" width="4.6640625" style="30" customWidth="1"/>
    <col min="11253" max="11253" width="59.6640625" style="30" customWidth="1"/>
    <col min="11254" max="11254" width="13.6640625" style="30" customWidth="1"/>
    <col min="11255" max="11255" width="13" style="30" customWidth="1"/>
    <col min="11256" max="11256" width="11.33203125" style="30" customWidth="1"/>
    <col min="11257" max="11257" width="13.88671875" style="30" customWidth="1"/>
    <col min="11258" max="11258" width="12.5546875" style="30" customWidth="1"/>
    <col min="11259" max="11259" width="11.33203125" style="30" customWidth="1"/>
    <col min="11260" max="11260" width="13.88671875" style="30" customWidth="1"/>
    <col min="11261" max="11268" width="11.33203125" style="30" customWidth="1"/>
    <col min="11269" max="11269" width="14.44140625" style="30" customWidth="1"/>
    <col min="11270" max="11271" width="11.33203125" style="30" customWidth="1"/>
    <col min="11272" max="11272" width="14.33203125" style="30" customWidth="1"/>
    <col min="11273" max="11273" width="11.33203125" style="30" customWidth="1"/>
    <col min="11274" max="11274" width="15.5546875" style="30" customWidth="1"/>
    <col min="11275" max="11275" width="13" style="30" customWidth="1"/>
    <col min="11276" max="11276" width="12.33203125" style="30" customWidth="1"/>
    <col min="11277" max="11277" width="12.6640625" style="30" customWidth="1"/>
    <col min="11278" max="11278" width="11.33203125" style="30" customWidth="1"/>
    <col min="11279" max="11279" width="14.6640625" style="30" customWidth="1"/>
    <col min="11280" max="11280" width="16.109375" style="30" customWidth="1"/>
    <col min="11281" max="11281" width="11.33203125" style="30" customWidth="1"/>
    <col min="11282" max="11282" width="16.33203125" style="30" customWidth="1"/>
    <col min="11283" max="11283" width="1.109375" style="30" customWidth="1"/>
    <col min="11284" max="11284" width="2.44140625" style="30" customWidth="1"/>
    <col min="11285" max="11285" width="10.6640625" style="30" customWidth="1"/>
    <col min="11286" max="11286" width="8.6640625" style="30" customWidth="1"/>
    <col min="11287" max="11290" width="2.44140625" style="30" customWidth="1"/>
    <col min="11291" max="11507" width="20.6640625" style="30"/>
    <col min="11508" max="11508" width="4.6640625" style="30" customWidth="1"/>
    <col min="11509" max="11509" width="59.6640625" style="30" customWidth="1"/>
    <col min="11510" max="11510" width="13.6640625" style="30" customWidth="1"/>
    <col min="11511" max="11511" width="13" style="30" customWidth="1"/>
    <col min="11512" max="11512" width="11.33203125" style="30" customWidth="1"/>
    <col min="11513" max="11513" width="13.88671875" style="30" customWidth="1"/>
    <col min="11514" max="11514" width="12.5546875" style="30" customWidth="1"/>
    <col min="11515" max="11515" width="11.33203125" style="30" customWidth="1"/>
    <col min="11516" max="11516" width="13.88671875" style="30" customWidth="1"/>
    <col min="11517" max="11524" width="11.33203125" style="30" customWidth="1"/>
    <col min="11525" max="11525" width="14.44140625" style="30" customWidth="1"/>
    <col min="11526" max="11527" width="11.33203125" style="30" customWidth="1"/>
    <col min="11528" max="11528" width="14.33203125" style="30" customWidth="1"/>
    <col min="11529" max="11529" width="11.33203125" style="30" customWidth="1"/>
    <col min="11530" max="11530" width="15.5546875" style="30" customWidth="1"/>
    <col min="11531" max="11531" width="13" style="30" customWidth="1"/>
    <col min="11532" max="11532" width="12.33203125" style="30" customWidth="1"/>
    <col min="11533" max="11533" width="12.6640625" style="30" customWidth="1"/>
    <col min="11534" max="11534" width="11.33203125" style="30" customWidth="1"/>
    <col min="11535" max="11535" width="14.6640625" style="30" customWidth="1"/>
    <col min="11536" max="11536" width="16.109375" style="30" customWidth="1"/>
    <col min="11537" max="11537" width="11.33203125" style="30" customWidth="1"/>
    <col min="11538" max="11538" width="16.33203125" style="30" customWidth="1"/>
    <col min="11539" max="11539" width="1.109375" style="30" customWidth="1"/>
    <col min="11540" max="11540" width="2.44140625" style="30" customWidth="1"/>
    <col min="11541" max="11541" width="10.6640625" style="30" customWidth="1"/>
    <col min="11542" max="11542" width="8.6640625" style="30" customWidth="1"/>
    <col min="11543" max="11546" width="2.44140625" style="30" customWidth="1"/>
    <col min="11547" max="11763" width="20.6640625" style="30"/>
    <col min="11764" max="11764" width="4.6640625" style="30" customWidth="1"/>
    <col min="11765" max="11765" width="59.6640625" style="30" customWidth="1"/>
    <col min="11766" max="11766" width="13.6640625" style="30" customWidth="1"/>
    <col min="11767" max="11767" width="13" style="30" customWidth="1"/>
    <col min="11768" max="11768" width="11.33203125" style="30" customWidth="1"/>
    <col min="11769" max="11769" width="13.88671875" style="30" customWidth="1"/>
    <col min="11770" max="11770" width="12.5546875" style="30" customWidth="1"/>
    <col min="11771" max="11771" width="11.33203125" style="30" customWidth="1"/>
    <col min="11772" max="11772" width="13.88671875" style="30" customWidth="1"/>
    <col min="11773" max="11780" width="11.33203125" style="30" customWidth="1"/>
    <col min="11781" max="11781" width="14.44140625" style="30" customWidth="1"/>
    <col min="11782" max="11783" width="11.33203125" style="30" customWidth="1"/>
    <col min="11784" max="11784" width="14.33203125" style="30" customWidth="1"/>
    <col min="11785" max="11785" width="11.33203125" style="30" customWidth="1"/>
    <col min="11786" max="11786" width="15.5546875" style="30" customWidth="1"/>
    <col min="11787" max="11787" width="13" style="30" customWidth="1"/>
    <col min="11788" max="11788" width="12.33203125" style="30" customWidth="1"/>
    <col min="11789" max="11789" width="12.6640625" style="30" customWidth="1"/>
    <col min="11790" max="11790" width="11.33203125" style="30" customWidth="1"/>
    <col min="11791" max="11791" width="14.6640625" style="30" customWidth="1"/>
    <col min="11792" max="11792" width="16.109375" style="30" customWidth="1"/>
    <col min="11793" max="11793" width="11.33203125" style="30" customWidth="1"/>
    <col min="11794" max="11794" width="16.33203125" style="30" customWidth="1"/>
    <col min="11795" max="11795" width="1.109375" style="30" customWidth="1"/>
    <col min="11796" max="11796" width="2.44140625" style="30" customWidth="1"/>
    <col min="11797" max="11797" width="10.6640625" style="30" customWidth="1"/>
    <col min="11798" max="11798" width="8.6640625" style="30" customWidth="1"/>
    <col min="11799" max="11802" width="2.44140625" style="30" customWidth="1"/>
    <col min="11803" max="12019" width="20.6640625" style="30"/>
    <col min="12020" max="12020" width="4.6640625" style="30" customWidth="1"/>
    <col min="12021" max="12021" width="59.6640625" style="30" customWidth="1"/>
    <col min="12022" max="12022" width="13.6640625" style="30" customWidth="1"/>
    <col min="12023" max="12023" width="13" style="30" customWidth="1"/>
    <col min="12024" max="12024" width="11.33203125" style="30" customWidth="1"/>
    <col min="12025" max="12025" width="13.88671875" style="30" customWidth="1"/>
    <col min="12026" max="12026" width="12.5546875" style="30" customWidth="1"/>
    <col min="12027" max="12027" width="11.33203125" style="30" customWidth="1"/>
    <col min="12028" max="12028" width="13.88671875" style="30" customWidth="1"/>
    <col min="12029" max="12036" width="11.33203125" style="30" customWidth="1"/>
    <col min="12037" max="12037" width="14.44140625" style="30" customWidth="1"/>
    <col min="12038" max="12039" width="11.33203125" style="30" customWidth="1"/>
    <col min="12040" max="12040" width="14.33203125" style="30" customWidth="1"/>
    <col min="12041" max="12041" width="11.33203125" style="30" customWidth="1"/>
    <col min="12042" max="12042" width="15.5546875" style="30" customWidth="1"/>
    <col min="12043" max="12043" width="13" style="30" customWidth="1"/>
    <col min="12044" max="12044" width="12.33203125" style="30" customWidth="1"/>
    <col min="12045" max="12045" width="12.6640625" style="30" customWidth="1"/>
    <col min="12046" max="12046" width="11.33203125" style="30" customWidth="1"/>
    <col min="12047" max="12047" width="14.6640625" style="30" customWidth="1"/>
    <col min="12048" max="12048" width="16.109375" style="30" customWidth="1"/>
    <col min="12049" max="12049" width="11.33203125" style="30" customWidth="1"/>
    <col min="12050" max="12050" width="16.33203125" style="30" customWidth="1"/>
    <col min="12051" max="12051" width="1.109375" style="30" customWidth="1"/>
    <col min="12052" max="12052" width="2.44140625" style="30" customWidth="1"/>
    <col min="12053" max="12053" width="10.6640625" style="30" customWidth="1"/>
    <col min="12054" max="12054" width="8.6640625" style="30" customWidth="1"/>
    <col min="12055" max="12058" width="2.44140625" style="30" customWidth="1"/>
    <col min="12059" max="12275" width="20.6640625" style="30"/>
    <col min="12276" max="12276" width="4.6640625" style="30" customWidth="1"/>
    <col min="12277" max="12277" width="59.6640625" style="30" customWidth="1"/>
    <col min="12278" max="12278" width="13.6640625" style="30" customWidth="1"/>
    <col min="12279" max="12279" width="13" style="30" customWidth="1"/>
    <col min="12280" max="12280" width="11.33203125" style="30" customWidth="1"/>
    <col min="12281" max="12281" width="13.88671875" style="30" customWidth="1"/>
    <col min="12282" max="12282" width="12.5546875" style="30" customWidth="1"/>
    <col min="12283" max="12283" width="11.33203125" style="30" customWidth="1"/>
    <col min="12284" max="12284" width="13.88671875" style="30" customWidth="1"/>
    <col min="12285" max="12292" width="11.33203125" style="30" customWidth="1"/>
    <col min="12293" max="12293" width="14.44140625" style="30" customWidth="1"/>
    <col min="12294" max="12295" width="11.33203125" style="30" customWidth="1"/>
    <col min="12296" max="12296" width="14.33203125" style="30" customWidth="1"/>
    <col min="12297" max="12297" width="11.33203125" style="30" customWidth="1"/>
    <col min="12298" max="12298" width="15.5546875" style="30" customWidth="1"/>
    <col min="12299" max="12299" width="13" style="30" customWidth="1"/>
    <col min="12300" max="12300" width="12.33203125" style="30" customWidth="1"/>
    <col min="12301" max="12301" width="12.6640625" style="30" customWidth="1"/>
    <col min="12302" max="12302" width="11.33203125" style="30" customWidth="1"/>
    <col min="12303" max="12303" width="14.6640625" style="30" customWidth="1"/>
    <col min="12304" max="12304" width="16.109375" style="30" customWidth="1"/>
    <col min="12305" max="12305" width="11.33203125" style="30" customWidth="1"/>
    <col min="12306" max="12306" width="16.33203125" style="30" customWidth="1"/>
    <col min="12307" max="12307" width="1.109375" style="30" customWidth="1"/>
    <col min="12308" max="12308" width="2.44140625" style="30" customWidth="1"/>
    <col min="12309" max="12309" width="10.6640625" style="30" customWidth="1"/>
    <col min="12310" max="12310" width="8.6640625" style="30" customWidth="1"/>
    <col min="12311" max="12314" width="2.44140625" style="30" customWidth="1"/>
    <col min="12315" max="12531" width="20.6640625" style="30"/>
    <col min="12532" max="12532" width="4.6640625" style="30" customWidth="1"/>
    <col min="12533" max="12533" width="59.6640625" style="30" customWidth="1"/>
    <col min="12534" max="12534" width="13.6640625" style="30" customWidth="1"/>
    <col min="12535" max="12535" width="13" style="30" customWidth="1"/>
    <col min="12536" max="12536" width="11.33203125" style="30" customWidth="1"/>
    <col min="12537" max="12537" width="13.88671875" style="30" customWidth="1"/>
    <col min="12538" max="12538" width="12.5546875" style="30" customWidth="1"/>
    <col min="12539" max="12539" width="11.33203125" style="30" customWidth="1"/>
    <col min="12540" max="12540" width="13.88671875" style="30" customWidth="1"/>
    <col min="12541" max="12548" width="11.33203125" style="30" customWidth="1"/>
    <col min="12549" max="12549" width="14.44140625" style="30" customWidth="1"/>
    <col min="12550" max="12551" width="11.33203125" style="30" customWidth="1"/>
    <col min="12552" max="12552" width="14.33203125" style="30" customWidth="1"/>
    <col min="12553" max="12553" width="11.33203125" style="30" customWidth="1"/>
    <col min="12554" max="12554" width="15.5546875" style="30" customWidth="1"/>
    <col min="12555" max="12555" width="13" style="30" customWidth="1"/>
    <col min="12556" max="12556" width="12.33203125" style="30" customWidth="1"/>
    <col min="12557" max="12557" width="12.6640625" style="30" customWidth="1"/>
    <col min="12558" max="12558" width="11.33203125" style="30" customWidth="1"/>
    <col min="12559" max="12559" width="14.6640625" style="30" customWidth="1"/>
    <col min="12560" max="12560" width="16.109375" style="30" customWidth="1"/>
    <col min="12561" max="12561" width="11.33203125" style="30" customWidth="1"/>
    <col min="12562" max="12562" width="16.33203125" style="30" customWidth="1"/>
    <col min="12563" max="12563" width="1.109375" style="30" customWidth="1"/>
    <col min="12564" max="12564" width="2.44140625" style="30" customWidth="1"/>
    <col min="12565" max="12565" width="10.6640625" style="30" customWidth="1"/>
    <col min="12566" max="12566" width="8.6640625" style="30" customWidth="1"/>
    <col min="12567" max="12570" width="2.44140625" style="30" customWidth="1"/>
    <col min="12571" max="12787" width="20.6640625" style="30"/>
    <col min="12788" max="12788" width="4.6640625" style="30" customWidth="1"/>
    <col min="12789" max="12789" width="59.6640625" style="30" customWidth="1"/>
    <col min="12790" max="12790" width="13.6640625" style="30" customWidth="1"/>
    <col min="12791" max="12791" width="13" style="30" customWidth="1"/>
    <col min="12792" max="12792" width="11.33203125" style="30" customWidth="1"/>
    <col min="12793" max="12793" width="13.88671875" style="30" customWidth="1"/>
    <col min="12794" max="12794" width="12.5546875" style="30" customWidth="1"/>
    <col min="12795" max="12795" width="11.33203125" style="30" customWidth="1"/>
    <col min="12796" max="12796" width="13.88671875" style="30" customWidth="1"/>
    <col min="12797" max="12804" width="11.33203125" style="30" customWidth="1"/>
    <col min="12805" max="12805" width="14.44140625" style="30" customWidth="1"/>
    <col min="12806" max="12807" width="11.33203125" style="30" customWidth="1"/>
    <col min="12808" max="12808" width="14.33203125" style="30" customWidth="1"/>
    <col min="12809" max="12809" width="11.33203125" style="30" customWidth="1"/>
    <col min="12810" max="12810" width="15.5546875" style="30" customWidth="1"/>
    <col min="12811" max="12811" width="13" style="30" customWidth="1"/>
    <col min="12812" max="12812" width="12.33203125" style="30" customWidth="1"/>
    <col min="12813" max="12813" width="12.6640625" style="30" customWidth="1"/>
    <col min="12814" max="12814" width="11.33203125" style="30" customWidth="1"/>
    <col min="12815" max="12815" width="14.6640625" style="30" customWidth="1"/>
    <col min="12816" max="12816" width="16.109375" style="30" customWidth="1"/>
    <col min="12817" max="12817" width="11.33203125" style="30" customWidth="1"/>
    <col min="12818" max="12818" width="16.33203125" style="30" customWidth="1"/>
    <col min="12819" max="12819" width="1.109375" style="30" customWidth="1"/>
    <col min="12820" max="12820" width="2.44140625" style="30" customWidth="1"/>
    <col min="12821" max="12821" width="10.6640625" style="30" customWidth="1"/>
    <col min="12822" max="12822" width="8.6640625" style="30" customWidth="1"/>
    <col min="12823" max="12826" width="2.44140625" style="30" customWidth="1"/>
    <col min="12827" max="13043" width="20.6640625" style="30"/>
    <col min="13044" max="13044" width="4.6640625" style="30" customWidth="1"/>
    <col min="13045" max="13045" width="59.6640625" style="30" customWidth="1"/>
    <col min="13046" max="13046" width="13.6640625" style="30" customWidth="1"/>
    <col min="13047" max="13047" width="13" style="30" customWidth="1"/>
    <col min="13048" max="13048" width="11.33203125" style="30" customWidth="1"/>
    <col min="13049" max="13049" width="13.88671875" style="30" customWidth="1"/>
    <col min="13050" max="13050" width="12.5546875" style="30" customWidth="1"/>
    <col min="13051" max="13051" width="11.33203125" style="30" customWidth="1"/>
    <col min="13052" max="13052" width="13.88671875" style="30" customWidth="1"/>
    <col min="13053" max="13060" width="11.33203125" style="30" customWidth="1"/>
    <col min="13061" max="13061" width="14.44140625" style="30" customWidth="1"/>
    <col min="13062" max="13063" width="11.33203125" style="30" customWidth="1"/>
    <col min="13064" max="13064" width="14.33203125" style="30" customWidth="1"/>
    <col min="13065" max="13065" width="11.33203125" style="30" customWidth="1"/>
    <col min="13066" max="13066" width="15.5546875" style="30" customWidth="1"/>
    <col min="13067" max="13067" width="13" style="30" customWidth="1"/>
    <col min="13068" max="13068" width="12.33203125" style="30" customWidth="1"/>
    <col min="13069" max="13069" width="12.6640625" style="30" customWidth="1"/>
    <col min="13070" max="13070" width="11.33203125" style="30" customWidth="1"/>
    <col min="13071" max="13071" width="14.6640625" style="30" customWidth="1"/>
    <col min="13072" max="13072" width="16.109375" style="30" customWidth="1"/>
    <col min="13073" max="13073" width="11.33203125" style="30" customWidth="1"/>
    <col min="13074" max="13074" width="16.33203125" style="30" customWidth="1"/>
    <col min="13075" max="13075" width="1.109375" style="30" customWidth="1"/>
    <col min="13076" max="13076" width="2.44140625" style="30" customWidth="1"/>
    <col min="13077" max="13077" width="10.6640625" style="30" customWidth="1"/>
    <col min="13078" max="13078" width="8.6640625" style="30" customWidth="1"/>
    <col min="13079" max="13082" width="2.44140625" style="30" customWidth="1"/>
    <col min="13083" max="13299" width="20.6640625" style="30"/>
    <col min="13300" max="13300" width="4.6640625" style="30" customWidth="1"/>
    <col min="13301" max="13301" width="59.6640625" style="30" customWidth="1"/>
    <col min="13302" max="13302" width="13.6640625" style="30" customWidth="1"/>
    <col min="13303" max="13303" width="13" style="30" customWidth="1"/>
    <col min="13304" max="13304" width="11.33203125" style="30" customWidth="1"/>
    <col min="13305" max="13305" width="13.88671875" style="30" customWidth="1"/>
    <col min="13306" max="13306" width="12.5546875" style="30" customWidth="1"/>
    <col min="13307" max="13307" width="11.33203125" style="30" customWidth="1"/>
    <col min="13308" max="13308" width="13.88671875" style="30" customWidth="1"/>
    <col min="13309" max="13316" width="11.33203125" style="30" customWidth="1"/>
    <col min="13317" max="13317" width="14.44140625" style="30" customWidth="1"/>
    <col min="13318" max="13319" width="11.33203125" style="30" customWidth="1"/>
    <col min="13320" max="13320" width="14.33203125" style="30" customWidth="1"/>
    <col min="13321" max="13321" width="11.33203125" style="30" customWidth="1"/>
    <col min="13322" max="13322" width="15.5546875" style="30" customWidth="1"/>
    <col min="13323" max="13323" width="13" style="30" customWidth="1"/>
    <col min="13324" max="13324" width="12.33203125" style="30" customWidth="1"/>
    <col min="13325" max="13325" width="12.6640625" style="30" customWidth="1"/>
    <col min="13326" max="13326" width="11.33203125" style="30" customWidth="1"/>
    <col min="13327" max="13327" width="14.6640625" style="30" customWidth="1"/>
    <col min="13328" max="13328" width="16.109375" style="30" customWidth="1"/>
    <col min="13329" max="13329" width="11.33203125" style="30" customWidth="1"/>
    <col min="13330" max="13330" width="16.33203125" style="30" customWidth="1"/>
    <col min="13331" max="13331" width="1.109375" style="30" customWidth="1"/>
    <col min="13332" max="13332" width="2.44140625" style="30" customWidth="1"/>
    <col min="13333" max="13333" width="10.6640625" style="30" customWidth="1"/>
    <col min="13334" max="13334" width="8.6640625" style="30" customWidth="1"/>
    <col min="13335" max="13338" width="2.44140625" style="30" customWidth="1"/>
    <col min="13339" max="13555" width="20.6640625" style="30"/>
    <col min="13556" max="13556" width="4.6640625" style="30" customWidth="1"/>
    <col min="13557" max="13557" width="59.6640625" style="30" customWidth="1"/>
    <col min="13558" max="13558" width="13.6640625" style="30" customWidth="1"/>
    <col min="13559" max="13559" width="13" style="30" customWidth="1"/>
    <col min="13560" max="13560" width="11.33203125" style="30" customWidth="1"/>
    <col min="13561" max="13561" width="13.88671875" style="30" customWidth="1"/>
    <col min="13562" max="13562" width="12.5546875" style="30" customWidth="1"/>
    <col min="13563" max="13563" width="11.33203125" style="30" customWidth="1"/>
    <col min="13564" max="13564" width="13.88671875" style="30" customWidth="1"/>
    <col min="13565" max="13572" width="11.33203125" style="30" customWidth="1"/>
    <col min="13573" max="13573" width="14.44140625" style="30" customWidth="1"/>
    <col min="13574" max="13575" width="11.33203125" style="30" customWidth="1"/>
    <col min="13576" max="13576" width="14.33203125" style="30" customWidth="1"/>
    <col min="13577" max="13577" width="11.33203125" style="30" customWidth="1"/>
    <col min="13578" max="13578" width="15.5546875" style="30" customWidth="1"/>
    <col min="13579" max="13579" width="13" style="30" customWidth="1"/>
    <col min="13580" max="13580" width="12.33203125" style="30" customWidth="1"/>
    <col min="13581" max="13581" width="12.6640625" style="30" customWidth="1"/>
    <col min="13582" max="13582" width="11.33203125" style="30" customWidth="1"/>
    <col min="13583" max="13583" width="14.6640625" style="30" customWidth="1"/>
    <col min="13584" max="13584" width="16.109375" style="30" customWidth="1"/>
    <col min="13585" max="13585" width="11.33203125" style="30" customWidth="1"/>
    <col min="13586" max="13586" width="16.33203125" style="30" customWidth="1"/>
    <col min="13587" max="13587" width="1.109375" style="30" customWidth="1"/>
    <col min="13588" max="13588" width="2.44140625" style="30" customWidth="1"/>
    <col min="13589" max="13589" width="10.6640625" style="30" customWidth="1"/>
    <col min="13590" max="13590" width="8.6640625" style="30" customWidth="1"/>
    <col min="13591" max="13594" width="2.44140625" style="30" customWidth="1"/>
    <col min="13595" max="13811" width="20.6640625" style="30"/>
    <col min="13812" max="13812" width="4.6640625" style="30" customWidth="1"/>
    <col min="13813" max="13813" width="59.6640625" style="30" customWidth="1"/>
    <col min="13814" max="13814" width="13.6640625" style="30" customWidth="1"/>
    <col min="13815" max="13815" width="13" style="30" customWidth="1"/>
    <col min="13816" max="13816" width="11.33203125" style="30" customWidth="1"/>
    <col min="13817" max="13817" width="13.88671875" style="30" customWidth="1"/>
    <col min="13818" max="13818" width="12.5546875" style="30" customWidth="1"/>
    <col min="13819" max="13819" width="11.33203125" style="30" customWidth="1"/>
    <col min="13820" max="13820" width="13.88671875" style="30" customWidth="1"/>
    <col min="13821" max="13828" width="11.33203125" style="30" customWidth="1"/>
    <col min="13829" max="13829" width="14.44140625" style="30" customWidth="1"/>
    <col min="13830" max="13831" width="11.33203125" style="30" customWidth="1"/>
    <col min="13832" max="13832" width="14.33203125" style="30" customWidth="1"/>
    <col min="13833" max="13833" width="11.33203125" style="30" customWidth="1"/>
    <col min="13834" max="13834" width="15.5546875" style="30" customWidth="1"/>
    <col min="13835" max="13835" width="13" style="30" customWidth="1"/>
    <col min="13836" max="13836" width="12.33203125" style="30" customWidth="1"/>
    <col min="13837" max="13837" width="12.6640625" style="30" customWidth="1"/>
    <col min="13838" max="13838" width="11.33203125" style="30" customWidth="1"/>
    <col min="13839" max="13839" width="14.6640625" style="30" customWidth="1"/>
    <col min="13840" max="13840" width="16.109375" style="30" customWidth="1"/>
    <col min="13841" max="13841" width="11.33203125" style="30" customWidth="1"/>
    <col min="13842" max="13842" width="16.33203125" style="30" customWidth="1"/>
    <col min="13843" max="13843" width="1.109375" style="30" customWidth="1"/>
    <col min="13844" max="13844" width="2.44140625" style="30" customWidth="1"/>
    <col min="13845" max="13845" width="10.6640625" style="30" customWidth="1"/>
    <col min="13846" max="13846" width="8.6640625" style="30" customWidth="1"/>
    <col min="13847" max="13850" width="2.44140625" style="30" customWidth="1"/>
    <col min="13851" max="14067" width="20.6640625" style="30"/>
    <col min="14068" max="14068" width="4.6640625" style="30" customWidth="1"/>
    <col min="14069" max="14069" width="59.6640625" style="30" customWidth="1"/>
    <col min="14070" max="14070" width="13.6640625" style="30" customWidth="1"/>
    <col min="14071" max="14071" width="13" style="30" customWidth="1"/>
    <col min="14072" max="14072" width="11.33203125" style="30" customWidth="1"/>
    <col min="14073" max="14073" width="13.88671875" style="30" customWidth="1"/>
    <col min="14074" max="14074" width="12.5546875" style="30" customWidth="1"/>
    <col min="14075" max="14075" width="11.33203125" style="30" customWidth="1"/>
    <col min="14076" max="14076" width="13.88671875" style="30" customWidth="1"/>
    <col min="14077" max="14084" width="11.33203125" style="30" customWidth="1"/>
    <col min="14085" max="14085" width="14.44140625" style="30" customWidth="1"/>
    <col min="14086" max="14087" width="11.33203125" style="30" customWidth="1"/>
    <col min="14088" max="14088" width="14.33203125" style="30" customWidth="1"/>
    <col min="14089" max="14089" width="11.33203125" style="30" customWidth="1"/>
    <col min="14090" max="14090" width="15.5546875" style="30" customWidth="1"/>
    <col min="14091" max="14091" width="13" style="30" customWidth="1"/>
    <col min="14092" max="14092" width="12.33203125" style="30" customWidth="1"/>
    <col min="14093" max="14093" width="12.6640625" style="30" customWidth="1"/>
    <col min="14094" max="14094" width="11.33203125" style="30" customWidth="1"/>
    <col min="14095" max="14095" width="14.6640625" style="30" customWidth="1"/>
    <col min="14096" max="14096" width="16.109375" style="30" customWidth="1"/>
    <col min="14097" max="14097" width="11.33203125" style="30" customWidth="1"/>
    <col min="14098" max="14098" width="16.33203125" style="30" customWidth="1"/>
    <col min="14099" max="14099" width="1.109375" style="30" customWidth="1"/>
    <col min="14100" max="14100" width="2.44140625" style="30" customWidth="1"/>
    <col min="14101" max="14101" width="10.6640625" style="30" customWidth="1"/>
    <col min="14102" max="14102" width="8.6640625" style="30" customWidth="1"/>
    <col min="14103" max="14106" width="2.44140625" style="30" customWidth="1"/>
    <col min="14107" max="14323" width="20.6640625" style="30"/>
    <col min="14324" max="14324" width="4.6640625" style="30" customWidth="1"/>
    <col min="14325" max="14325" width="59.6640625" style="30" customWidth="1"/>
    <col min="14326" max="14326" width="13.6640625" style="30" customWidth="1"/>
    <col min="14327" max="14327" width="13" style="30" customWidth="1"/>
    <col min="14328" max="14328" width="11.33203125" style="30" customWidth="1"/>
    <col min="14329" max="14329" width="13.88671875" style="30" customWidth="1"/>
    <col min="14330" max="14330" width="12.5546875" style="30" customWidth="1"/>
    <col min="14331" max="14331" width="11.33203125" style="30" customWidth="1"/>
    <col min="14332" max="14332" width="13.88671875" style="30" customWidth="1"/>
    <col min="14333" max="14340" width="11.33203125" style="30" customWidth="1"/>
    <col min="14341" max="14341" width="14.44140625" style="30" customWidth="1"/>
    <col min="14342" max="14343" width="11.33203125" style="30" customWidth="1"/>
    <col min="14344" max="14344" width="14.33203125" style="30" customWidth="1"/>
    <col min="14345" max="14345" width="11.33203125" style="30" customWidth="1"/>
    <col min="14346" max="14346" width="15.5546875" style="30" customWidth="1"/>
    <col min="14347" max="14347" width="13" style="30" customWidth="1"/>
    <col min="14348" max="14348" width="12.33203125" style="30" customWidth="1"/>
    <col min="14349" max="14349" width="12.6640625" style="30" customWidth="1"/>
    <col min="14350" max="14350" width="11.33203125" style="30" customWidth="1"/>
    <col min="14351" max="14351" width="14.6640625" style="30" customWidth="1"/>
    <col min="14352" max="14352" width="16.109375" style="30" customWidth="1"/>
    <col min="14353" max="14353" width="11.33203125" style="30" customWidth="1"/>
    <col min="14354" max="14354" width="16.33203125" style="30" customWidth="1"/>
    <col min="14355" max="14355" width="1.109375" style="30" customWidth="1"/>
    <col min="14356" max="14356" width="2.44140625" style="30" customWidth="1"/>
    <col min="14357" max="14357" width="10.6640625" style="30" customWidth="1"/>
    <col min="14358" max="14358" width="8.6640625" style="30" customWidth="1"/>
    <col min="14359" max="14362" width="2.44140625" style="30" customWidth="1"/>
    <col min="14363" max="14579" width="20.6640625" style="30"/>
    <col min="14580" max="14580" width="4.6640625" style="30" customWidth="1"/>
    <col min="14581" max="14581" width="59.6640625" style="30" customWidth="1"/>
    <col min="14582" max="14582" width="13.6640625" style="30" customWidth="1"/>
    <col min="14583" max="14583" width="13" style="30" customWidth="1"/>
    <col min="14584" max="14584" width="11.33203125" style="30" customWidth="1"/>
    <col min="14585" max="14585" width="13.88671875" style="30" customWidth="1"/>
    <col min="14586" max="14586" width="12.5546875" style="30" customWidth="1"/>
    <col min="14587" max="14587" width="11.33203125" style="30" customWidth="1"/>
    <col min="14588" max="14588" width="13.88671875" style="30" customWidth="1"/>
    <col min="14589" max="14596" width="11.33203125" style="30" customWidth="1"/>
    <col min="14597" max="14597" width="14.44140625" style="30" customWidth="1"/>
    <col min="14598" max="14599" width="11.33203125" style="30" customWidth="1"/>
    <col min="14600" max="14600" width="14.33203125" style="30" customWidth="1"/>
    <col min="14601" max="14601" width="11.33203125" style="30" customWidth="1"/>
    <col min="14602" max="14602" width="15.5546875" style="30" customWidth="1"/>
    <col min="14603" max="14603" width="13" style="30" customWidth="1"/>
    <col min="14604" max="14604" width="12.33203125" style="30" customWidth="1"/>
    <col min="14605" max="14605" width="12.6640625" style="30" customWidth="1"/>
    <col min="14606" max="14606" width="11.33203125" style="30" customWidth="1"/>
    <col min="14607" max="14607" width="14.6640625" style="30" customWidth="1"/>
    <col min="14608" max="14608" width="16.109375" style="30" customWidth="1"/>
    <col min="14609" max="14609" width="11.33203125" style="30" customWidth="1"/>
    <col min="14610" max="14610" width="16.33203125" style="30" customWidth="1"/>
    <col min="14611" max="14611" width="1.109375" style="30" customWidth="1"/>
    <col min="14612" max="14612" width="2.44140625" style="30" customWidth="1"/>
    <col min="14613" max="14613" width="10.6640625" style="30" customWidth="1"/>
    <col min="14614" max="14614" width="8.6640625" style="30" customWidth="1"/>
    <col min="14615" max="14618" width="2.44140625" style="30" customWidth="1"/>
    <col min="14619" max="14835" width="20.6640625" style="30"/>
    <col min="14836" max="14836" width="4.6640625" style="30" customWidth="1"/>
    <col min="14837" max="14837" width="59.6640625" style="30" customWidth="1"/>
    <col min="14838" max="14838" width="13.6640625" style="30" customWidth="1"/>
    <col min="14839" max="14839" width="13" style="30" customWidth="1"/>
    <col min="14840" max="14840" width="11.33203125" style="30" customWidth="1"/>
    <col min="14841" max="14841" width="13.88671875" style="30" customWidth="1"/>
    <col min="14842" max="14842" width="12.5546875" style="30" customWidth="1"/>
    <col min="14843" max="14843" width="11.33203125" style="30" customWidth="1"/>
    <col min="14844" max="14844" width="13.88671875" style="30" customWidth="1"/>
    <col min="14845" max="14852" width="11.33203125" style="30" customWidth="1"/>
    <col min="14853" max="14853" width="14.44140625" style="30" customWidth="1"/>
    <col min="14854" max="14855" width="11.33203125" style="30" customWidth="1"/>
    <col min="14856" max="14856" width="14.33203125" style="30" customWidth="1"/>
    <col min="14857" max="14857" width="11.33203125" style="30" customWidth="1"/>
    <col min="14858" max="14858" width="15.5546875" style="30" customWidth="1"/>
    <col min="14859" max="14859" width="13" style="30" customWidth="1"/>
    <col min="14860" max="14860" width="12.33203125" style="30" customWidth="1"/>
    <col min="14861" max="14861" width="12.6640625" style="30" customWidth="1"/>
    <col min="14862" max="14862" width="11.33203125" style="30" customWidth="1"/>
    <col min="14863" max="14863" width="14.6640625" style="30" customWidth="1"/>
    <col min="14864" max="14864" width="16.109375" style="30" customWidth="1"/>
    <col min="14865" max="14865" width="11.33203125" style="30" customWidth="1"/>
    <col min="14866" max="14866" width="16.33203125" style="30" customWidth="1"/>
    <col min="14867" max="14867" width="1.109375" style="30" customWidth="1"/>
    <col min="14868" max="14868" width="2.44140625" style="30" customWidth="1"/>
    <col min="14869" max="14869" width="10.6640625" style="30" customWidth="1"/>
    <col min="14870" max="14870" width="8.6640625" style="30" customWidth="1"/>
    <col min="14871" max="14874" width="2.44140625" style="30" customWidth="1"/>
    <col min="14875" max="15091" width="20.6640625" style="30"/>
    <col min="15092" max="15092" width="4.6640625" style="30" customWidth="1"/>
    <col min="15093" max="15093" width="59.6640625" style="30" customWidth="1"/>
    <col min="15094" max="15094" width="13.6640625" style="30" customWidth="1"/>
    <col min="15095" max="15095" width="13" style="30" customWidth="1"/>
    <col min="15096" max="15096" width="11.33203125" style="30" customWidth="1"/>
    <col min="15097" max="15097" width="13.88671875" style="30" customWidth="1"/>
    <col min="15098" max="15098" width="12.5546875" style="30" customWidth="1"/>
    <col min="15099" max="15099" width="11.33203125" style="30" customWidth="1"/>
    <col min="15100" max="15100" width="13.88671875" style="30" customWidth="1"/>
    <col min="15101" max="15108" width="11.33203125" style="30" customWidth="1"/>
    <col min="15109" max="15109" width="14.44140625" style="30" customWidth="1"/>
    <col min="15110" max="15111" width="11.33203125" style="30" customWidth="1"/>
    <col min="15112" max="15112" width="14.33203125" style="30" customWidth="1"/>
    <col min="15113" max="15113" width="11.33203125" style="30" customWidth="1"/>
    <col min="15114" max="15114" width="15.5546875" style="30" customWidth="1"/>
    <col min="15115" max="15115" width="13" style="30" customWidth="1"/>
    <col min="15116" max="15116" width="12.33203125" style="30" customWidth="1"/>
    <col min="15117" max="15117" width="12.6640625" style="30" customWidth="1"/>
    <col min="15118" max="15118" width="11.33203125" style="30" customWidth="1"/>
    <col min="15119" max="15119" width="14.6640625" style="30" customWidth="1"/>
    <col min="15120" max="15120" width="16.109375" style="30" customWidth="1"/>
    <col min="15121" max="15121" width="11.33203125" style="30" customWidth="1"/>
    <col min="15122" max="15122" width="16.33203125" style="30" customWidth="1"/>
    <col min="15123" max="15123" width="1.109375" style="30" customWidth="1"/>
    <col min="15124" max="15124" width="2.44140625" style="30" customWidth="1"/>
    <col min="15125" max="15125" width="10.6640625" style="30" customWidth="1"/>
    <col min="15126" max="15126" width="8.6640625" style="30" customWidth="1"/>
    <col min="15127" max="15130" width="2.44140625" style="30" customWidth="1"/>
    <col min="15131" max="15347" width="20.6640625" style="30"/>
    <col min="15348" max="15348" width="4.6640625" style="30" customWidth="1"/>
    <col min="15349" max="15349" width="59.6640625" style="30" customWidth="1"/>
    <col min="15350" max="15350" width="13.6640625" style="30" customWidth="1"/>
    <col min="15351" max="15351" width="13" style="30" customWidth="1"/>
    <col min="15352" max="15352" width="11.33203125" style="30" customWidth="1"/>
    <col min="15353" max="15353" width="13.88671875" style="30" customWidth="1"/>
    <col min="15354" max="15354" width="12.5546875" style="30" customWidth="1"/>
    <col min="15355" max="15355" width="11.33203125" style="30" customWidth="1"/>
    <col min="15356" max="15356" width="13.88671875" style="30" customWidth="1"/>
    <col min="15357" max="15364" width="11.33203125" style="30" customWidth="1"/>
    <col min="15365" max="15365" width="14.44140625" style="30" customWidth="1"/>
    <col min="15366" max="15367" width="11.33203125" style="30" customWidth="1"/>
    <col min="15368" max="15368" width="14.33203125" style="30" customWidth="1"/>
    <col min="15369" max="15369" width="11.33203125" style="30" customWidth="1"/>
    <col min="15370" max="15370" width="15.5546875" style="30" customWidth="1"/>
    <col min="15371" max="15371" width="13" style="30" customWidth="1"/>
    <col min="15372" max="15372" width="12.33203125" style="30" customWidth="1"/>
    <col min="15373" max="15373" width="12.6640625" style="30" customWidth="1"/>
    <col min="15374" max="15374" width="11.33203125" style="30" customWidth="1"/>
    <col min="15375" max="15375" width="14.6640625" style="30" customWidth="1"/>
    <col min="15376" max="15376" width="16.109375" style="30" customWidth="1"/>
    <col min="15377" max="15377" width="11.33203125" style="30" customWidth="1"/>
    <col min="15378" max="15378" width="16.33203125" style="30" customWidth="1"/>
    <col min="15379" max="15379" width="1.109375" style="30" customWidth="1"/>
    <col min="15380" max="15380" width="2.44140625" style="30" customWidth="1"/>
    <col min="15381" max="15381" width="10.6640625" style="30" customWidth="1"/>
    <col min="15382" max="15382" width="8.6640625" style="30" customWidth="1"/>
    <col min="15383" max="15386" width="2.44140625" style="30" customWidth="1"/>
    <col min="15387" max="15603" width="20.6640625" style="30"/>
    <col min="15604" max="15604" width="4.6640625" style="30" customWidth="1"/>
    <col min="15605" max="15605" width="59.6640625" style="30" customWidth="1"/>
    <col min="15606" max="15606" width="13.6640625" style="30" customWidth="1"/>
    <col min="15607" max="15607" width="13" style="30" customWidth="1"/>
    <col min="15608" max="15608" width="11.33203125" style="30" customWidth="1"/>
    <col min="15609" max="15609" width="13.88671875" style="30" customWidth="1"/>
    <col min="15610" max="15610" width="12.5546875" style="30" customWidth="1"/>
    <col min="15611" max="15611" width="11.33203125" style="30" customWidth="1"/>
    <col min="15612" max="15612" width="13.88671875" style="30" customWidth="1"/>
    <col min="15613" max="15620" width="11.33203125" style="30" customWidth="1"/>
    <col min="15621" max="15621" width="14.44140625" style="30" customWidth="1"/>
    <col min="15622" max="15623" width="11.33203125" style="30" customWidth="1"/>
    <col min="15624" max="15624" width="14.33203125" style="30" customWidth="1"/>
    <col min="15625" max="15625" width="11.33203125" style="30" customWidth="1"/>
    <col min="15626" max="15626" width="15.5546875" style="30" customWidth="1"/>
    <col min="15627" max="15627" width="13" style="30" customWidth="1"/>
    <col min="15628" max="15628" width="12.33203125" style="30" customWidth="1"/>
    <col min="15629" max="15629" width="12.6640625" style="30" customWidth="1"/>
    <col min="15630" max="15630" width="11.33203125" style="30" customWidth="1"/>
    <col min="15631" max="15631" width="14.6640625" style="30" customWidth="1"/>
    <col min="15632" max="15632" width="16.109375" style="30" customWidth="1"/>
    <col min="15633" max="15633" width="11.33203125" style="30" customWidth="1"/>
    <col min="15634" max="15634" width="16.33203125" style="30" customWidth="1"/>
    <col min="15635" max="15635" width="1.109375" style="30" customWidth="1"/>
    <col min="15636" max="15636" width="2.44140625" style="30" customWidth="1"/>
    <col min="15637" max="15637" width="10.6640625" style="30" customWidth="1"/>
    <col min="15638" max="15638" width="8.6640625" style="30" customWidth="1"/>
    <col min="15639" max="15642" width="2.44140625" style="30" customWidth="1"/>
    <col min="15643" max="15859" width="20.6640625" style="30"/>
    <col min="15860" max="15860" width="4.6640625" style="30" customWidth="1"/>
    <col min="15861" max="15861" width="59.6640625" style="30" customWidth="1"/>
    <col min="15862" max="15862" width="13.6640625" style="30" customWidth="1"/>
    <col min="15863" max="15863" width="13" style="30" customWidth="1"/>
    <col min="15864" max="15864" width="11.33203125" style="30" customWidth="1"/>
    <col min="15865" max="15865" width="13.88671875" style="30" customWidth="1"/>
    <col min="15866" max="15866" width="12.5546875" style="30" customWidth="1"/>
    <col min="15867" max="15867" width="11.33203125" style="30" customWidth="1"/>
    <col min="15868" max="15868" width="13.88671875" style="30" customWidth="1"/>
    <col min="15869" max="15876" width="11.33203125" style="30" customWidth="1"/>
    <col min="15877" max="15877" width="14.44140625" style="30" customWidth="1"/>
    <col min="15878" max="15879" width="11.33203125" style="30" customWidth="1"/>
    <col min="15880" max="15880" width="14.33203125" style="30" customWidth="1"/>
    <col min="15881" max="15881" width="11.33203125" style="30" customWidth="1"/>
    <col min="15882" max="15882" width="15.5546875" style="30" customWidth="1"/>
    <col min="15883" max="15883" width="13" style="30" customWidth="1"/>
    <col min="15884" max="15884" width="12.33203125" style="30" customWidth="1"/>
    <col min="15885" max="15885" width="12.6640625" style="30" customWidth="1"/>
    <col min="15886" max="15886" width="11.33203125" style="30" customWidth="1"/>
    <col min="15887" max="15887" width="14.6640625" style="30" customWidth="1"/>
    <col min="15888" max="15888" width="16.109375" style="30" customWidth="1"/>
    <col min="15889" max="15889" width="11.33203125" style="30" customWidth="1"/>
    <col min="15890" max="15890" width="16.33203125" style="30" customWidth="1"/>
    <col min="15891" max="15891" width="1.109375" style="30" customWidth="1"/>
    <col min="15892" max="15892" width="2.44140625" style="30" customWidth="1"/>
    <col min="15893" max="15893" width="10.6640625" style="30" customWidth="1"/>
    <col min="15894" max="15894" width="8.6640625" style="30" customWidth="1"/>
    <col min="15895" max="15898" width="2.44140625" style="30" customWidth="1"/>
    <col min="15899" max="16115" width="20.6640625" style="30"/>
    <col min="16116" max="16116" width="4.6640625" style="30" customWidth="1"/>
    <col min="16117" max="16117" width="59.6640625" style="30" customWidth="1"/>
    <col min="16118" max="16118" width="13.6640625" style="30" customWidth="1"/>
    <col min="16119" max="16119" width="13" style="30" customWidth="1"/>
    <col min="16120" max="16120" width="11.33203125" style="30" customWidth="1"/>
    <col min="16121" max="16121" width="13.88671875" style="30" customWidth="1"/>
    <col min="16122" max="16122" width="12.5546875" style="30" customWidth="1"/>
    <col min="16123" max="16123" width="11.33203125" style="30" customWidth="1"/>
    <col min="16124" max="16124" width="13.88671875" style="30" customWidth="1"/>
    <col min="16125" max="16132" width="11.33203125" style="30" customWidth="1"/>
    <col min="16133" max="16133" width="14.44140625" style="30" customWidth="1"/>
    <col min="16134" max="16135" width="11.33203125" style="30" customWidth="1"/>
    <col min="16136" max="16136" width="14.33203125" style="30" customWidth="1"/>
    <col min="16137" max="16137" width="11.33203125" style="30" customWidth="1"/>
    <col min="16138" max="16138" width="15.5546875" style="30" customWidth="1"/>
    <col min="16139" max="16139" width="13" style="30" customWidth="1"/>
    <col min="16140" max="16140" width="12.33203125" style="30" customWidth="1"/>
    <col min="16141" max="16141" width="12.6640625" style="30" customWidth="1"/>
    <col min="16142" max="16142" width="11.33203125" style="30" customWidth="1"/>
    <col min="16143" max="16143" width="14.6640625" style="30" customWidth="1"/>
    <col min="16144" max="16144" width="16.109375" style="30" customWidth="1"/>
    <col min="16145" max="16145" width="11.33203125" style="30" customWidth="1"/>
    <col min="16146" max="16146" width="16.33203125" style="30" customWidth="1"/>
    <col min="16147" max="16147" width="1.109375" style="30" customWidth="1"/>
    <col min="16148" max="16148" width="2.44140625" style="30" customWidth="1"/>
    <col min="16149" max="16149" width="10.6640625" style="30" customWidth="1"/>
    <col min="16150" max="16150" width="8.6640625" style="30" customWidth="1"/>
    <col min="16151" max="16154" width="2.44140625" style="30" customWidth="1"/>
    <col min="16155" max="16384" width="20.6640625" style="30"/>
  </cols>
  <sheetData>
    <row r="1" spans="1:34" ht="25.35" customHeight="1">
      <c r="C1" s="210"/>
      <c r="D1" s="210"/>
      <c r="E1" s="210"/>
      <c r="F1" s="210"/>
      <c r="G1" s="210"/>
      <c r="H1" s="210"/>
      <c r="O1" s="361" t="s">
        <v>0</v>
      </c>
      <c r="P1" s="361"/>
      <c r="R1" s="30"/>
    </row>
    <row r="2" spans="1:34" ht="25.35" customHeight="1">
      <c r="C2" s="210"/>
      <c r="D2" s="210"/>
      <c r="E2" s="210"/>
      <c r="F2" s="210"/>
      <c r="G2" s="210"/>
      <c r="H2" s="210"/>
      <c r="I2" s="201"/>
      <c r="O2" s="361" t="s">
        <v>1</v>
      </c>
      <c r="P2" s="361"/>
      <c r="R2" s="30"/>
    </row>
    <row r="3" spans="1:34" ht="25.35" customHeight="1">
      <c r="C3" s="210"/>
      <c r="D3" s="210"/>
      <c r="E3" s="210"/>
      <c r="F3" s="210"/>
      <c r="G3" s="210"/>
      <c r="H3" s="210"/>
      <c r="O3" s="361" t="s">
        <v>2</v>
      </c>
      <c r="P3" s="361"/>
      <c r="R3" s="30"/>
    </row>
    <row r="4" spans="1:34" ht="25.35" customHeight="1">
      <c r="C4" s="41"/>
      <c r="D4" s="41"/>
      <c r="E4" s="41"/>
      <c r="F4" s="41"/>
      <c r="G4" s="41"/>
      <c r="H4" s="41"/>
      <c r="O4" s="211"/>
      <c r="P4" s="211"/>
      <c r="R4" s="30"/>
    </row>
    <row r="5" spans="1:34" ht="25.35" customHeight="1">
      <c r="C5" s="212"/>
      <c r="D5" s="213"/>
      <c r="E5" s="213"/>
      <c r="F5" s="213"/>
      <c r="G5" s="213"/>
      <c r="H5" s="213"/>
      <c r="O5" s="362" t="s">
        <v>152</v>
      </c>
      <c r="P5" s="362"/>
      <c r="R5" s="30"/>
    </row>
    <row r="6" spans="1:34" ht="25.35" customHeight="1">
      <c r="A6" s="28"/>
      <c r="B6" s="33"/>
      <c r="R6" s="30"/>
    </row>
    <row r="7" spans="1:34" ht="25.35" customHeight="1" thickBot="1">
      <c r="A7" s="208"/>
      <c r="B7" s="209"/>
      <c r="R7" s="30"/>
    </row>
    <row r="8" spans="1:34" ht="26.45" customHeight="1" thickBot="1">
      <c r="A8" s="207"/>
      <c r="B8" s="35" t="s">
        <v>4</v>
      </c>
      <c r="C8" s="36" t="s">
        <v>120</v>
      </c>
      <c r="D8" s="36" t="s">
        <v>121</v>
      </c>
      <c r="E8" s="36" t="s">
        <v>122</v>
      </c>
      <c r="F8" s="36" t="s">
        <v>123</v>
      </c>
      <c r="G8" s="36" t="s">
        <v>124</v>
      </c>
      <c r="H8" s="36" t="s">
        <v>125</v>
      </c>
      <c r="I8" s="36" t="s">
        <v>126</v>
      </c>
      <c r="J8" s="36" t="s">
        <v>127</v>
      </c>
      <c r="K8" s="36" t="s">
        <v>128</v>
      </c>
      <c r="L8" s="36" t="s">
        <v>129</v>
      </c>
      <c r="M8" s="36" t="s">
        <v>130</v>
      </c>
      <c r="N8" s="36" t="s">
        <v>131</v>
      </c>
      <c r="O8" s="36" t="s">
        <v>132</v>
      </c>
      <c r="P8" s="36" t="s">
        <v>133</v>
      </c>
      <c r="Q8" s="36" t="s">
        <v>134</v>
      </c>
      <c r="R8" s="36" t="s">
        <v>135</v>
      </c>
      <c r="S8" s="36" t="s">
        <v>136</v>
      </c>
      <c r="T8" s="36" t="s">
        <v>137</v>
      </c>
      <c r="U8" s="36" t="s">
        <v>138</v>
      </c>
      <c r="V8" s="37" t="s">
        <v>139</v>
      </c>
      <c r="W8" s="37" t="s">
        <v>140</v>
      </c>
      <c r="X8" s="36" t="s">
        <v>141</v>
      </c>
      <c r="Y8" s="36" t="s">
        <v>142</v>
      </c>
      <c r="Z8" s="36" t="s">
        <v>143</v>
      </c>
      <c r="AA8" s="37" t="s">
        <v>144</v>
      </c>
      <c r="AB8" s="36" t="s">
        <v>145</v>
      </c>
      <c r="AC8" s="37" t="s">
        <v>146</v>
      </c>
      <c r="AD8" s="37" t="s">
        <v>147</v>
      </c>
      <c r="AE8" s="37" t="s">
        <v>9</v>
      </c>
    </row>
    <row r="9" spans="1:34" ht="24.95" customHeight="1">
      <c r="A9" s="38" t="s">
        <v>10</v>
      </c>
      <c r="B9" s="39" t="s">
        <v>11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4" ht="24.95" customHeight="1">
      <c r="A10" s="42">
        <v>1</v>
      </c>
      <c r="B10" s="43" t="s">
        <v>12</v>
      </c>
      <c r="C10" s="44">
        <f>'Eastern Florida'!F10</f>
        <v>0</v>
      </c>
      <c r="D10" s="44">
        <f>Broward!F10</f>
        <v>0</v>
      </c>
      <c r="E10" s="44">
        <f>'Central Florida'!F10</f>
        <v>0</v>
      </c>
      <c r="F10" s="44">
        <f>Chipola!F10</f>
        <v>0</v>
      </c>
      <c r="G10" s="44">
        <f>Daytona!F10</f>
        <v>0</v>
      </c>
      <c r="H10" s="44">
        <f>'Florida SouthWestern'!F10</f>
        <v>0</v>
      </c>
      <c r="I10" s="44">
        <f>'Florida State College'!F10</f>
        <v>0</v>
      </c>
      <c r="J10" s="44">
        <f>'Florida Keys'!F10</f>
        <v>0</v>
      </c>
      <c r="K10" s="44">
        <f>'Gulf Coast'!F10</f>
        <v>0</v>
      </c>
      <c r="L10" s="44">
        <f>Hillsborough!F10</f>
        <v>0</v>
      </c>
      <c r="M10" s="44">
        <f>'Indian River'!F10</f>
        <v>0</v>
      </c>
      <c r="N10" s="44">
        <f>'Florida Gateway'!F10</f>
        <v>0</v>
      </c>
      <c r="O10" s="44">
        <f>'Lake-Sumter'!F10</f>
        <v>0</v>
      </c>
      <c r="P10" s="44">
        <f>'SCF, Manatee'!F10</f>
        <v>0</v>
      </c>
      <c r="Q10" s="44">
        <f>Miami!F10</f>
        <v>0</v>
      </c>
      <c r="R10" s="44">
        <f>'North Florida '!F10</f>
        <v>0</v>
      </c>
      <c r="S10" s="44">
        <f>'Northwest Florida'!F10</f>
        <v>0</v>
      </c>
      <c r="T10" s="44">
        <f>'Palm Beach'!F10</f>
        <v>0</v>
      </c>
      <c r="U10" s="44">
        <f>'Pasco-Hernando'!F10</f>
        <v>0</v>
      </c>
      <c r="V10" s="44">
        <f>Pensacola!F10</f>
        <v>0</v>
      </c>
      <c r="W10" s="44">
        <f>Polk!F10</f>
        <v>0</v>
      </c>
      <c r="X10" s="44">
        <f>'St. Johns River'!F10</f>
        <v>0</v>
      </c>
      <c r="Y10" s="44">
        <f>'St. Pete'!F10</f>
        <v>0</v>
      </c>
      <c r="Z10" s="44">
        <f>'Santa Fe'!F10</f>
        <v>112257.97</v>
      </c>
      <c r="AA10" s="44">
        <f>Seminole!F10</f>
        <v>0</v>
      </c>
      <c r="AB10" s="44">
        <f>'South Florida'!F10</f>
        <v>0</v>
      </c>
      <c r="AC10" s="44">
        <f>Tallahassee!F10</f>
        <v>0</v>
      </c>
      <c r="AD10" s="44">
        <f>Valencia!F10</f>
        <v>0</v>
      </c>
      <c r="AE10" s="45">
        <f>SUM(C10:AD10)</f>
        <v>112257.97</v>
      </c>
      <c r="AF10" s="41"/>
      <c r="AG10" s="46">
        <v>0</v>
      </c>
      <c r="AH10" s="183">
        <f t="shared" ref="AH10:AH40" si="0">AG10-AE10</f>
        <v>-112257.97</v>
      </c>
    </row>
    <row r="11" spans="1:34" ht="24.95" customHeight="1">
      <c r="A11" s="42">
        <v>2</v>
      </c>
      <c r="B11" s="43" t="s">
        <v>13</v>
      </c>
      <c r="C11" s="44">
        <f>'Eastern Florida'!F11</f>
        <v>0</v>
      </c>
      <c r="D11" s="44">
        <f>Broward!F11</f>
        <v>0</v>
      </c>
      <c r="E11" s="44">
        <f>'Central Florida'!F11</f>
        <v>0</v>
      </c>
      <c r="F11" s="44">
        <f>Chipola!F11</f>
        <v>0</v>
      </c>
      <c r="G11" s="44">
        <f>Daytona!F11</f>
        <v>0</v>
      </c>
      <c r="H11" s="44">
        <f>'Florida SouthWestern'!F11</f>
        <v>0</v>
      </c>
      <c r="I11" s="44">
        <f>'Florida State College'!F11</f>
        <v>0</v>
      </c>
      <c r="J11" s="44">
        <f>'Florida Keys'!F11</f>
        <v>0</v>
      </c>
      <c r="K11" s="44">
        <f>'Gulf Coast'!F11</f>
        <v>0</v>
      </c>
      <c r="L11" s="44">
        <f>Hillsborough!F11</f>
        <v>0</v>
      </c>
      <c r="M11" s="44">
        <f>'Indian River'!F11</f>
        <v>0</v>
      </c>
      <c r="N11" s="44">
        <f>'Florida Gateway'!F11</f>
        <v>0</v>
      </c>
      <c r="O11" s="44">
        <f>'Lake-Sumter'!F11</f>
        <v>0</v>
      </c>
      <c r="P11" s="44">
        <f>'SCF, Manatee'!F11</f>
        <v>0</v>
      </c>
      <c r="Q11" s="44">
        <f>Miami!F11</f>
        <v>0</v>
      </c>
      <c r="R11" s="44">
        <f>'North Florida '!F11</f>
        <v>0</v>
      </c>
      <c r="S11" s="44">
        <f>'Northwest Florida'!F11</f>
        <v>0</v>
      </c>
      <c r="T11" s="44">
        <f>'Palm Beach'!F11</f>
        <v>0</v>
      </c>
      <c r="U11" s="44">
        <f>'Pasco-Hernando'!F11</f>
        <v>0</v>
      </c>
      <c r="V11" s="44">
        <f>Pensacola!F11</f>
        <v>0</v>
      </c>
      <c r="W11" s="44">
        <f>Polk!F11</f>
        <v>0</v>
      </c>
      <c r="X11" s="44">
        <f>'St. Johns River'!F11</f>
        <v>0</v>
      </c>
      <c r="Y11" s="44">
        <f>'St. Pete'!F11</f>
        <v>0</v>
      </c>
      <c r="Z11" s="44">
        <f>'Santa Fe'!F11</f>
        <v>0</v>
      </c>
      <c r="AA11" s="44">
        <f>Seminole!F11</f>
        <v>0</v>
      </c>
      <c r="AB11" s="44">
        <f>'South Florida'!F11</f>
        <v>0</v>
      </c>
      <c r="AC11" s="44">
        <f>Tallahassee!F11</f>
        <v>0</v>
      </c>
      <c r="AD11" s="44">
        <f>Valencia!F11</f>
        <v>0</v>
      </c>
      <c r="AE11" s="45">
        <f>SUM(C11:AD11)</f>
        <v>0</v>
      </c>
      <c r="AF11" s="47"/>
      <c r="AG11" s="46">
        <v>0</v>
      </c>
      <c r="AH11" s="183">
        <f t="shared" si="0"/>
        <v>0</v>
      </c>
    </row>
    <row r="12" spans="1:34" ht="24.95" customHeight="1">
      <c r="A12" s="42">
        <v>3</v>
      </c>
      <c r="B12" s="43" t="s">
        <v>14</v>
      </c>
      <c r="C12" s="44">
        <f>'Eastern Florida'!F12</f>
        <v>0</v>
      </c>
      <c r="D12" s="44">
        <f>Broward!F12</f>
        <v>0</v>
      </c>
      <c r="E12" s="44">
        <f>'Central Florida'!F12</f>
        <v>0</v>
      </c>
      <c r="F12" s="44">
        <f>Chipola!F12</f>
        <v>0</v>
      </c>
      <c r="G12" s="44">
        <f>Daytona!F12</f>
        <v>0</v>
      </c>
      <c r="H12" s="44">
        <f>'Florida SouthWestern'!F12</f>
        <v>0</v>
      </c>
      <c r="I12" s="44">
        <f>'Florida State College'!F12</f>
        <v>0</v>
      </c>
      <c r="J12" s="44">
        <f>'Florida Keys'!F12</f>
        <v>0</v>
      </c>
      <c r="K12" s="44">
        <f>'Gulf Coast'!F12</f>
        <v>0</v>
      </c>
      <c r="L12" s="44">
        <f>Hillsborough!F12</f>
        <v>0</v>
      </c>
      <c r="M12" s="44">
        <f>'Indian River'!F12</f>
        <v>0</v>
      </c>
      <c r="N12" s="44">
        <f>'Florida Gateway'!F12</f>
        <v>0</v>
      </c>
      <c r="O12" s="44">
        <f>'Lake-Sumter'!F12</f>
        <v>0</v>
      </c>
      <c r="P12" s="44">
        <f>'SCF, Manatee'!F12</f>
        <v>0</v>
      </c>
      <c r="Q12" s="44">
        <f>Miami!F12</f>
        <v>0</v>
      </c>
      <c r="R12" s="44">
        <f>'North Florida '!F12</f>
        <v>0</v>
      </c>
      <c r="S12" s="44">
        <f>'Northwest Florida'!F12</f>
        <v>0</v>
      </c>
      <c r="T12" s="44">
        <f>'Palm Beach'!F12</f>
        <v>0</v>
      </c>
      <c r="U12" s="44">
        <f>'Pasco-Hernando'!F12</f>
        <v>0</v>
      </c>
      <c r="V12" s="44">
        <f>Pensacola!F12</f>
        <v>0</v>
      </c>
      <c r="W12" s="44">
        <f>Polk!F12</f>
        <v>0</v>
      </c>
      <c r="X12" s="44">
        <f>'St. Johns River'!F12</f>
        <v>0</v>
      </c>
      <c r="Y12" s="44">
        <f>'St. Pete'!F12</f>
        <v>0</v>
      </c>
      <c r="Z12" s="44">
        <f>'Santa Fe'!F12</f>
        <v>17971.009999999998</v>
      </c>
      <c r="AA12" s="44">
        <f>Seminole!F12</f>
        <v>0</v>
      </c>
      <c r="AB12" s="44">
        <f>'South Florida'!F12</f>
        <v>0</v>
      </c>
      <c r="AC12" s="44">
        <f>Tallahassee!F12</f>
        <v>0</v>
      </c>
      <c r="AD12" s="44">
        <f>Valencia!F12</f>
        <v>0</v>
      </c>
      <c r="AE12" s="45">
        <f>SUM(C12:AD12)</f>
        <v>17971.009999999998</v>
      </c>
      <c r="AF12" s="41"/>
      <c r="AG12" s="46">
        <v>0</v>
      </c>
      <c r="AH12" s="183">
        <f t="shared" si="0"/>
        <v>-17971.009999999998</v>
      </c>
    </row>
    <row r="13" spans="1:34" ht="24.95" customHeight="1">
      <c r="A13" s="48">
        <v>4</v>
      </c>
      <c r="B13" s="43" t="s">
        <v>15</v>
      </c>
      <c r="C13" s="44">
        <f>'Eastern Florida'!F13</f>
        <v>0</v>
      </c>
      <c r="D13" s="44">
        <f>Broward!F13</f>
        <v>0</v>
      </c>
      <c r="E13" s="44">
        <f>'Central Florida'!F13</f>
        <v>0</v>
      </c>
      <c r="F13" s="44">
        <f>Chipola!F13</f>
        <v>0</v>
      </c>
      <c r="G13" s="44">
        <f>Daytona!F13</f>
        <v>0</v>
      </c>
      <c r="H13" s="44">
        <f>'Florida SouthWestern'!F13</f>
        <v>0</v>
      </c>
      <c r="I13" s="44">
        <f>'Florida State College'!F13</f>
        <v>0</v>
      </c>
      <c r="J13" s="44">
        <f>'Florida Keys'!F13</f>
        <v>0</v>
      </c>
      <c r="K13" s="44">
        <f>'Gulf Coast'!F13</f>
        <v>0</v>
      </c>
      <c r="L13" s="44">
        <f>Hillsborough!F13</f>
        <v>0</v>
      </c>
      <c r="M13" s="44">
        <f>'Indian River'!F13</f>
        <v>0</v>
      </c>
      <c r="N13" s="44">
        <f>'Florida Gateway'!F13</f>
        <v>0</v>
      </c>
      <c r="O13" s="44">
        <f>'Lake-Sumter'!F13</f>
        <v>0</v>
      </c>
      <c r="P13" s="44">
        <f>'SCF, Manatee'!F13</f>
        <v>0</v>
      </c>
      <c r="Q13" s="44">
        <f>Miami!F13</f>
        <v>0</v>
      </c>
      <c r="R13" s="44">
        <f>'North Florida '!F13</f>
        <v>0</v>
      </c>
      <c r="S13" s="44">
        <f>'Northwest Florida'!F13</f>
        <v>0</v>
      </c>
      <c r="T13" s="44">
        <f>'Palm Beach'!F13</f>
        <v>0</v>
      </c>
      <c r="U13" s="44">
        <f>'Pasco-Hernando'!F13</f>
        <v>0</v>
      </c>
      <c r="V13" s="44">
        <f>Pensacola!F13</f>
        <v>0</v>
      </c>
      <c r="W13" s="44">
        <f>Polk!F13</f>
        <v>0</v>
      </c>
      <c r="X13" s="44">
        <f>'St. Johns River'!F13</f>
        <v>0</v>
      </c>
      <c r="Y13" s="44">
        <f>'St. Pete'!F13</f>
        <v>0</v>
      </c>
      <c r="Z13" s="44">
        <f>'Santa Fe'!F13</f>
        <v>0</v>
      </c>
      <c r="AA13" s="44">
        <f>Seminole!F13</f>
        <v>0</v>
      </c>
      <c r="AB13" s="44">
        <f>'South Florida'!F13</f>
        <v>0</v>
      </c>
      <c r="AC13" s="44">
        <f>Tallahassee!F13</f>
        <v>0</v>
      </c>
      <c r="AD13" s="44">
        <f>Valencia!F13</f>
        <v>0</v>
      </c>
      <c r="AE13" s="45">
        <f>SUM(C13:AD13)</f>
        <v>0</v>
      </c>
      <c r="AF13" s="41"/>
      <c r="AG13" s="46">
        <v>0</v>
      </c>
      <c r="AH13" s="183">
        <f t="shared" si="0"/>
        <v>0</v>
      </c>
    </row>
    <row r="14" spans="1:34" ht="24.95" customHeight="1">
      <c r="A14" s="49"/>
      <c r="B14" s="50" t="s">
        <v>16</v>
      </c>
      <c r="C14" s="51">
        <f>SUM(C10:C13)</f>
        <v>0</v>
      </c>
      <c r="D14" s="51">
        <f t="shared" ref="D14:AD14" si="1">SUM(D10:D13)</f>
        <v>0</v>
      </c>
      <c r="E14" s="51">
        <f t="shared" si="1"/>
        <v>0</v>
      </c>
      <c r="F14" s="51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>SUM(J10:J13)</f>
        <v>0</v>
      </c>
      <c r="K14" s="51">
        <f t="shared" si="1"/>
        <v>0</v>
      </c>
      <c r="L14" s="51">
        <f t="shared" si="1"/>
        <v>0</v>
      </c>
      <c r="M14" s="51">
        <f t="shared" si="1"/>
        <v>0</v>
      </c>
      <c r="N14" s="51">
        <f>SUM(N10:N13)</f>
        <v>0</v>
      </c>
      <c r="O14" s="51">
        <f t="shared" si="1"/>
        <v>0</v>
      </c>
      <c r="P14" s="51">
        <f>SUM(P10:P13)</f>
        <v>0</v>
      </c>
      <c r="Q14" s="51">
        <f t="shared" si="1"/>
        <v>0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0</v>
      </c>
      <c r="Z14" s="51">
        <f t="shared" si="1"/>
        <v>130228.98</v>
      </c>
      <c r="AA14" s="51">
        <f t="shared" si="1"/>
        <v>0</v>
      </c>
      <c r="AB14" s="51">
        <f t="shared" si="1"/>
        <v>0</v>
      </c>
      <c r="AC14" s="51">
        <f t="shared" si="1"/>
        <v>0</v>
      </c>
      <c r="AD14" s="51">
        <f t="shared" si="1"/>
        <v>0</v>
      </c>
      <c r="AE14" s="123">
        <f>SUM(AE10:AE13)</f>
        <v>130228.98</v>
      </c>
      <c r="AF14" s="47"/>
      <c r="AG14" s="46">
        <v>0</v>
      </c>
      <c r="AH14" s="183">
        <f t="shared" si="0"/>
        <v>-130228.98</v>
      </c>
    </row>
    <row r="15" spans="1:34" ht="39.950000000000003" customHeight="1">
      <c r="A15" s="54" t="s">
        <v>17</v>
      </c>
      <c r="B15" s="55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56"/>
      <c r="AF15" s="41"/>
      <c r="AG15" s="46"/>
      <c r="AH15" s="183">
        <f t="shared" si="0"/>
        <v>0</v>
      </c>
    </row>
    <row r="16" spans="1:34" ht="24.95" customHeight="1">
      <c r="A16" s="57">
        <v>1</v>
      </c>
      <c r="B16" s="58" t="s">
        <v>19</v>
      </c>
      <c r="C16" s="44">
        <f>'Eastern Florida'!F16</f>
        <v>0</v>
      </c>
      <c r="D16" s="44">
        <f>Broward!F16</f>
        <v>0</v>
      </c>
      <c r="E16" s="44">
        <f>'Central Florida'!F16</f>
        <v>0</v>
      </c>
      <c r="F16" s="44">
        <f>Chipola!F16</f>
        <v>0</v>
      </c>
      <c r="G16" s="44">
        <f>Daytona!F16</f>
        <v>0</v>
      </c>
      <c r="H16" s="44">
        <f>'Florida SouthWestern'!F16</f>
        <v>0</v>
      </c>
      <c r="I16" s="44">
        <f>'Florida State College'!F16</f>
        <v>0</v>
      </c>
      <c r="J16" s="44">
        <f>'Florida Keys'!F16</f>
        <v>0</v>
      </c>
      <c r="K16" s="44">
        <f>'Gulf Coast'!F16</f>
        <v>0</v>
      </c>
      <c r="L16" s="44">
        <f>Hillsborough!F16</f>
        <v>0</v>
      </c>
      <c r="M16" s="44">
        <f>'Indian River'!F16</f>
        <v>0</v>
      </c>
      <c r="N16" s="44">
        <f>'Florida Gateway'!F16</f>
        <v>0</v>
      </c>
      <c r="O16" s="44">
        <f>'Lake-Sumter'!F16</f>
        <v>0</v>
      </c>
      <c r="P16" s="44">
        <f>'SCF, Manatee'!F16</f>
        <v>0</v>
      </c>
      <c r="Q16" s="44">
        <f>Miami!F16</f>
        <v>0</v>
      </c>
      <c r="R16" s="44">
        <f>'North Florida '!F16</f>
        <v>0</v>
      </c>
      <c r="S16" s="44">
        <f>'Northwest Florida'!F16</f>
        <v>0</v>
      </c>
      <c r="T16" s="44">
        <f>'Palm Beach'!F16</f>
        <v>0</v>
      </c>
      <c r="U16" s="44">
        <f>'Pasco-Hernando'!F16</f>
        <v>0</v>
      </c>
      <c r="V16" s="44">
        <f>Pensacola!F16</f>
        <v>0</v>
      </c>
      <c r="W16" s="44">
        <f>Polk!F16</f>
        <v>0</v>
      </c>
      <c r="X16" s="44">
        <f>'St. Johns River'!F16</f>
        <v>0</v>
      </c>
      <c r="Y16" s="44">
        <f>'St. Pete'!F16</f>
        <v>0</v>
      </c>
      <c r="Z16" s="44">
        <f>'Santa Fe'!F16</f>
        <v>0</v>
      </c>
      <c r="AA16" s="44">
        <f>Seminole!F16</f>
        <v>0</v>
      </c>
      <c r="AB16" s="44">
        <f>'South Florida'!F16</f>
        <v>0</v>
      </c>
      <c r="AC16" s="44">
        <f>Tallahassee!F16</f>
        <v>0</v>
      </c>
      <c r="AD16" s="44">
        <f>Valencia!F16</f>
        <v>0</v>
      </c>
      <c r="AE16" s="45">
        <f>SUM(C16:AD16)</f>
        <v>0</v>
      </c>
      <c r="AF16" s="41"/>
      <c r="AG16" s="46">
        <v>0</v>
      </c>
      <c r="AH16" s="183">
        <f t="shared" si="0"/>
        <v>0</v>
      </c>
    </row>
    <row r="17" spans="1:35" ht="39.950000000000003" customHeight="1">
      <c r="A17" s="59"/>
      <c r="B17" s="60" t="s">
        <v>20</v>
      </c>
      <c r="C17" s="51">
        <f>C16</f>
        <v>0</v>
      </c>
      <c r="D17" s="51">
        <f t="shared" ref="D17:AD17" si="2">D16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>J16</f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>N16</f>
        <v>0</v>
      </c>
      <c r="O17" s="51">
        <f t="shared" si="2"/>
        <v>0</v>
      </c>
      <c r="P17" s="51">
        <f>P16</f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123">
        <f>SUM(AE16)</f>
        <v>0</v>
      </c>
      <c r="AF17" s="47"/>
      <c r="AG17" s="46">
        <v>0</v>
      </c>
      <c r="AH17" s="183">
        <f t="shared" si="0"/>
        <v>0</v>
      </c>
    </row>
    <row r="18" spans="1:35" ht="39.950000000000003" customHeight="1">
      <c r="A18" s="54" t="s">
        <v>21</v>
      </c>
      <c r="B18" s="55" t="s">
        <v>149</v>
      </c>
      <c r="C18" s="44">
        <f>'Eastern Florida'!F18</f>
        <v>0</v>
      </c>
      <c r="D18" s="44">
        <f>Broward!F18</f>
        <v>42231</v>
      </c>
      <c r="E18" s="44">
        <f>'Central Florida'!F18</f>
        <v>0</v>
      </c>
      <c r="F18" s="44">
        <f>Chipola!F18</f>
        <v>0</v>
      </c>
      <c r="G18" s="44">
        <f>Daytona!F18</f>
        <v>0</v>
      </c>
      <c r="H18" s="44">
        <f>'Florida SouthWestern'!F18</f>
        <v>0</v>
      </c>
      <c r="I18" s="44">
        <f>'Florida State College'!F18</f>
        <v>0</v>
      </c>
      <c r="J18" s="44">
        <f>'Florida Keys'!F18</f>
        <v>72335</v>
      </c>
      <c r="K18" s="44">
        <f>'Gulf Coast'!F18</f>
        <v>0</v>
      </c>
      <c r="L18" s="44">
        <f>Hillsborough!F18</f>
        <v>0</v>
      </c>
      <c r="M18" s="44">
        <f>'Indian River'!F18</f>
        <v>0</v>
      </c>
      <c r="N18" s="44">
        <f>'Florida Gateway'!F18</f>
        <v>0</v>
      </c>
      <c r="O18" s="44">
        <f>'Lake-Sumter'!F18</f>
        <v>0</v>
      </c>
      <c r="P18" s="44">
        <f>'SCF, Manatee'!F18</f>
        <v>0</v>
      </c>
      <c r="Q18" s="44">
        <f>Miami!F18</f>
        <v>0</v>
      </c>
      <c r="R18" s="44">
        <f>'North Florida '!F18</f>
        <v>0</v>
      </c>
      <c r="S18" s="44">
        <f>'Northwest Florida'!F18</f>
        <v>0</v>
      </c>
      <c r="T18" s="44">
        <f>'Palm Beach'!F18</f>
        <v>0</v>
      </c>
      <c r="U18" s="44">
        <f>'Pasco-Hernando'!F18</f>
        <v>0</v>
      </c>
      <c r="V18" s="44">
        <f>Pensacola!F18</f>
        <v>0</v>
      </c>
      <c r="W18" s="44">
        <f>Polk!F18</f>
        <v>0</v>
      </c>
      <c r="X18" s="44">
        <f>'St. Johns River'!F18</f>
        <v>0</v>
      </c>
      <c r="Y18" s="44">
        <f>'St. Pete'!F18</f>
        <v>0</v>
      </c>
      <c r="Z18" s="44">
        <f>'Santa Fe'!F18</f>
        <v>0</v>
      </c>
      <c r="AA18" s="44">
        <f>Seminole!F18</f>
        <v>0</v>
      </c>
      <c r="AB18" s="44">
        <f>'South Florida'!F18</f>
        <v>0</v>
      </c>
      <c r="AC18" s="44">
        <f>Tallahassee!F18</f>
        <v>0</v>
      </c>
      <c r="AD18" s="44">
        <f>Valencia!F18</f>
        <v>0</v>
      </c>
      <c r="AE18" s="45">
        <f>SUM(C18:AD18)</f>
        <v>114566</v>
      </c>
      <c r="AF18" s="41"/>
      <c r="AG18" s="46">
        <v>28804.91</v>
      </c>
      <c r="AH18" s="183">
        <f t="shared" si="0"/>
        <v>-85761.09</v>
      </c>
    </row>
    <row r="19" spans="1:35" ht="24.95" customHeight="1">
      <c r="A19" s="59"/>
      <c r="B19" s="60" t="s">
        <v>23</v>
      </c>
      <c r="C19" s="51">
        <f>C18</f>
        <v>0</v>
      </c>
      <c r="D19" s="51">
        <f t="shared" ref="D19:AD19" si="3">D18</f>
        <v>42231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>J18</f>
        <v>72335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>N18</f>
        <v>0</v>
      </c>
      <c r="O19" s="51">
        <f t="shared" si="3"/>
        <v>0</v>
      </c>
      <c r="P19" s="51">
        <f>P18</f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51">
        <f t="shared" si="3"/>
        <v>0</v>
      </c>
      <c r="AB19" s="51">
        <f t="shared" si="3"/>
        <v>0</v>
      </c>
      <c r="AC19" s="51">
        <f t="shared" si="3"/>
        <v>0</v>
      </c>
      <c r="AD19" s="51">
        <f t="shared" si="3"/>
        <v>0</v>
      </c>
      <c r="AE19" s="123">
        <f>SUM(AE18)</f>
        <v>114566</v>
      </c>
      <c r="AF19" s="47"/>
      <c r="AG19" s="46">
        <v>28804.91</v>
      </c>
      <c r="AH19" s="183">
        <f t="shared" si="0"/>
        <v>-85761.09</v>
      </c>
      <c r="AI19" s="53">
        <f>AE19/AE40</f>
        <v>0.46011369385840634</v>
      </c>
    </row>
    <row r="20" spans="1:35" ht="24.95" customHeight="1">
      <c r="A20" s="54" t="s">
        <v>24</v>
      </c>
      <c r="B20" s="55" t="s">
        <v>25</v>
      </c>
      <c r="C20" s="44"/>
      <c r="D20" s="44"/>
      <c r="E20" s="61"/>
      <c r="F20" s="62"/>
      <c r="G20" s="63"/>
      <c r="H20" s="44"/>
      <c r="I20" s="64"/>
      <c r="J20" s="64"/>
      <c r="K20" s="65"/>
      <c r="L20" s="66"/>
      <c r="M20" s="44"/>
      <c r="N20" s="44"/>
      <c r="O20" s="44"/>
      <c r="P20" s="44"/>
      <c r="Q20" s="67"/>
      <c r="R20" s="44"/>
      <c r="S20" s="44"/>
      <c r="T20" s="44"/>
      <c r="U20" s="44"/>
      <c r="V20" s="44"/>
      <c r="W20" s="68"/>
      <c r="X20" s="69"/>
      <c r="Y20" s="70"/>
      <c r="Z20" s="44"/>
      <c r="AA20" s="44"/>
      <c r="AB20" s="44"/>
      <c r="AC20" s="44"/>
      <c r="AD20" s="71"/>
      <c r="AE20" s="56"/>
      <c r="AF20" s="41"/>
      <c r="AG20" s="46"/>
      <c r="AH20" s="183">
        <f t="shared" si="0"/>
        <v>0</v>
      </c>
    </row>
    <row r="21" spans="1:35" ht="24.95" customHeight="1">
      <c r="A21" s="42">
        <v>1</v>
      </c>
      <c r="B21" s="43" t="s">
        <v>26</v>
      </c>
      <c r="C21" s="44">
        <f>'Eastern Florida'!F21</f>
        <v>0</v>
      </c>
      <c r="D21" s="44">
        <f>Broward!F21</f>
        <v>0</v>
      </c>
      <c r="E21" s="44">
        <f>'Central Florida'!F21</f>
        <v>0</v>
      </c>
      <c r="F21" s="44">
        <f>Chipola!F21</f>
        <v>0</v>
      </c>
      <c r="G21" s="44">
        <f>Daytona!F21</f>
        <v>0</v>
      </c>
      <c r="H21" s="44">
        <f>'Florida SouthWestern'!F21</f>
        <v>0</v>
      </c>
      <c r="I21" s="44">
        <f>'Florida State College'!F21</f>
        <v>0</v>
      </c>
      <c r="J21" s="44">
        <f>'Florida Keys'!F21</f>
        <v>0</v>
      </c>
      <c r="K21" s="44">
        <f>'Gulf Coast'!F21</f>
        <v>0</v>
      </c>
      <c r="L21" s="44">
        <f>Hillsborough!F21</f>
        <v>0</v>
      </c>
      <c r="M21" s="44">
        <f>'Indian River'!F21</f>
        <v>0</v>
      </c>
      <c r="N21" s="44">
        <f>'Florida Gateway'!F21</f>
        <v>0</v>
      </c>
      <c r="O21" s="44">
        <f>'Lake-Sumter'!F21</f>
        <v>0</v>
      </c>
      <c r="P21" s="44">
        <f>'SCF, Manatee'!F21</f>
        <v>0</v>
      </c>
      <c r="Q21" s="44">
        <f>Miami!F21</f>
        <v>0</v>
      </c>
      <c r="R21" s="44">
        <f>'North Florida '!F21</f>
        <v>0</v>
      </c>
      <c r="S21" s="44">
        <f>'Northwest Florida'!F21</f>
        <v>0</v>
      </c>
      <c r="T21" s="44">
        <f>'Palm Beach'!F21</f>
        <v>0</v>
      </c>
      <c r="U21" s="44">
        <f>'Pasco-Hernando'!F21</f>
        <v>0</v>
      </c>
      <c r="V21" s="44">
        <f>Pensacola!F21</f>
        <v>0</v>
      </c>
      <c r="W21" s="44">
        <f>Polk!F21</f>
        <v>0</v>
      </c>
      <c r="X21" s="44">
        <f>'St. Johns River'!F21</f>
        <v>0</v>
      </c>
      <c r="Y21" s="44">
        <f>'St. Pete'!F21</f>
        <v>0</v>
      </c>
      <c r="Z21" s="44">
        <f>'Santa Fe'!F21</f>
        <v>0</v>
      </c>
      <c r="AA21" s="44">
        <f>Seminole!F21</f>
        <v>0</v>
      </c>
      <c r="AB21" s="44">
        <f>'South Florida'!F21</f>
        <v>0</v>
      </c>
      <c r="AC21" s="44">
        <f>Tallahassee!F21</f>
        <v>0</v>
      </c>
      <c r="AD21" s="44">
        <f>Valencia!F21</f>
        <v>0</v>
      </c>
      <c r="AE21" s="45">
        <f t="shared" ref="AE21:AE27" si="4">SUM(C21:AD21)</f>
        <v>0</v>
      </c>
      <c r="AF21" s="41"/>
      <c r="AG21" s="46">
        <v>0</v>
      </c>
      <c r="AH21" s="183">
        <f t="shared" si="0"/>
        <v>0</v>
      </c>
    </row>
    <row r="22" spans="1:35" ht="24.95" customHeight="1">
      <c r="A22" s="42">
        <v>2</v>
      </c>
      <c r="B22" s="43" t="s">
        <v>27</v>
      </c>
      <c r="C22" s="44">
        <f>'Eastern Florida'!F22</f>
        <v>0</v>
      </c>
      <c r="D22" s="44">
        <f>Broward!F22</f>
        <v>0</v>
      </c>
      <c r="E22" s="44">
        <f>'Central Florida'!F22</f>
        <v>0</v>
      </c>
      <c r="F22" s="44">
        <f>Chipola!F22</f>
        <v>0</v>
      </c>
      <c r="G22" s="44">
        <f>Daytona!F22</f>
        <v>0</v>
      </c>
      <c r="H22" s="44">
        <f>'Florida SouthWestern'!F22</f>
        <v>0</v>
      </c>
      <c r="I22" s="44">
        <f>'Florida State College'!F22</f>
        <v>0</v>
      </c>
      <c r="J22" s="44">
        <f>'Florida Keys'!F22</f>
        <v>0</v>
      </c>
      <c r="K22" s="44">
        <f>'Gulf Coast'!F22</f>
        <v>0</v>
      </c>
      <c r="L22" s="44">
        <f>Hillsborough!F22</f>
        <v>0</v>
      </c>
      <c r="M22" s="44">
        <f>'Indian River'!F22</f>
        <v>0</v>
      </c>
      <c r="N22" s="44">
        <f>'Florida Gateway'!F22</f>
        <v>0</v>
      </c>
      <c r="O22" s="44">
        <f>'Lake-Sumter'!F22</f>
        <v>0</v>
      </c>
      <c r="P22" s="44">
        <f>'SCF, Manatee'!F22</f>
        <v>0</v>
      </c>
      <c r="Q22" s="44">
        <f>Miami!F22</f>
        <v>0</v>
      </c>
      <c r="R22" s="44">
        <f>'North Florida '!F22</f>
        <v>0</v>
      </c>
      <c r="S22" s="44">
        <f>'Northwest Florida'!F22</f>
        <v>0</v>
      </c>
      <c r="T22" s="44">
        <f>'Palm Beach'!F22</f>
        <v>0</v>
      </c>
      <c r="U22" s="44">
        <f>'Pasco-Hernando'!F22</f>
        <v>0</v>
      </c>
      <c r="V22" s="44">
        <f>Pensacola!F22</f>
        <v>0</v>
      </c>
      <c r="W22" s="44">
        <f>Polk!F22</f>
        <v>0</v>
      </c>
      <c r="X22" s="44">
        <f>'St. Johns River'!F22</f>
        <v>0</v>
      </c>
      <c r="Y22" s="44">
        <f>'St. Pete'!F22</f>
        <v>0</v>
      </c>
      <c r="Z22" s="44">
        <f>'Santa Fe'!F22</f>
        <v>0</v>
      </c>
      <c r="AA22" s="44">
        <f>Seminole!F22</f>
        <v>0</v>
      </c>
      <c r="AB22" s="44">
        <f>'South Florida'!F22</f>
        <v>0</v>
      </c>
      <c r="AC22" s="44">
        <f>Tallahassee!F22</f>
        <v>0</v>
      </c>
      <c r="AD22" s="44">
        <f>Valencia!F22</f>
        <v>0</v>
      </c>
      <c r="AE22" s="45">
        <f t="shared" si="4"/>
        <v>0</v>
      </c>
      <c r="AF22" s="41"/>
      <c r="AG22" s="46">
        <v>0</v>
      </c>
      <c r="AH22" s="183">
        <f t="shared" si="0"/>
        <v>0</v>
      </c>
    </row>
    <row r="23" spans="1:35" ht="24.95" customHeight="1">
      <c r="A23" s="42">
        <v>3</v>
      </c>
      <c r="B23" s="43" t="s">
        <v>28</v>
      </c>
      <c r="C23" s="44">
        <f>'Eastern Florida'!F23</f>
        <v>0</v>
      </c>
      <c r="D23" s="44">
        <f>Broward!F23</f>
        <v>0</v>
      </c>
      <c r="E23" s="44">
        <f>'Central Florida'!F23</f>
        <v>0</v>
      </c>
      <c r="F23" s="44">
        <f>Chipola!F23</f>
        <v>0</v>
      </c>
      <c r="G23" s="44">
        <f>Daytona!F23</f>
        <v>0</v>
      </c>
      <c r="H23" s="44">
        <f>'Florida SouthWestern'!F23</f>
        <v>0</v>
      </c>
      <c r="I23" s="44">
        <f>'Florida State College'!F23</f>
        <v>0</v>
      </c>
      <c r="J23" s="44">
        <f>'Florida Keys'!F23</f>
        <v>0</v>
      </c>
      <c r="K23" s="44">
        <f>'Gulf Coast'!F23</f>
        <v>0</v>
      </c>
      <c r="L23" s="44">
        <f>Hillsborough!F23</f>
        <v>0</v>
      </c>
      <c r="M23" s="44">
        <f>'Indian River'!F23</f>
        <v>0</v>
      </c>
      <c r="N23" s="44">
        <f>'Florida Gateway'!F23</f>
        <v>0</v>
      </c>
      <c r="O23" s="44">
        <f>'Lake-Sumter'!F23</f>
        <v>0</v>
      </c>
      <c r="P23" s="44">
        <f>'SCF, Manatee'!F23</f>
        <v>0</v>
      </c>
      <c r="Q23" s="44">
        <f>Miami!F23</f>
        <v>0</v>
      </c>
      <c r="R23" s="44">
        <f>'North Florida '!F23</f>
        <v>0</v>
      </c>
      <c r="S23" s="44">
        <f>'Northwest Florida'!F23</f>
        <v>0</v>
      </c>
      <c r="T23" s="44">
        <f>'Palm Beach'!F23</f>
        <v>0</v>
      </c>
      <c r="U23" s="44">
        <f>'Pasco-Hernando'!F23</f>
        <v>0</v>
      </c>
      <c r="V23" s="44">
        <f>Pensacola!F23</f>
        <v>0</v>
      </c>
      <c r="W23" s="44">
        <f>Polk!F23</f>
        <v>0</v>
      </c>
      <c r="X23" s="44">
        <f>'St. Johns River'!F23</f>
        <v>0</v>
      </c>
      <c r="Y23" s="44">
        <f>'St. Pete'!F23</f>
        <v>0</v>
      </c>
      <c r="Z23" s="44">
        <f>'Santa Fe'!F23</f>
        <v>0</v>
      </c>
      <c r="AA23" s="44">
        <f>Seminole!F23</f>
        <v>0</v>
      </c>
      <c r="AB23" s="44">
        <f>'South Florida'!F23</f>
        <v>0</v>
      </c>
      <c r="AC23" s="44">
        <f>Tallahassee!F23</f>
        <v>0</v>
      </c>
      <c r="AD23" s="44">
        <f>Valencia!F23</f>
        <v>0</v>
      </c>
      <c r="AE23" s="45">
        <f t="shared" si="4"/>
        <v>0</v>
      </c>
      <c r="AF23" s="41"/>
      <c r="AG23" s="46">
        <v>0</v>
      </c>
      <c r="AH23" s="183">
        <f t="shared" si="0"/>
        <v>0</v>
      </c>
    </row>
    <row r="24" spans="1:35" ht="24.95" customHeight="1">
      <c r="A24" s="42">
        <v>4</v>
      </c>
      <c r="B24" s="43" t="s">
        <v>29</v>
      </c>
      <c r="C24" s="44">
        <f>'Eastern Florida'!F24</f>
        <v>0</v>
      </c>
      <c r="D24" s="44">
        <f>Broward!F24</f>
        <v>0</v>
      </c>
      <c r="E24" s="44">
        <f>'Central Florida'!F24</f>
        <v>0</v>
      </c>
      <c r="F24" s="44">
        <f>Chipola!F24</f>
        <v>0</v>
      </c>
      <c r="G24" s="44">
        <f>Daytona!F24</f>
        <v>0</v>
      </c>
      <c r="H24" s="44">
        <f>'Florida SouthWestern'!F24</f>
        <v>0</v>
      </c>
      <c r="I24" s="44">
        <f>'Florida State College'!F24</f>
        <v>0</v>
      </c>
      <c r="J24" s="44">
        <f>'Florida Keys'!F24</f>
        <v>0</v>
      </c>
      <c r="K24" s="44">
        <f>'Gulf Coast'!F24</f>
        <v>0</v>
      </c>
      <c r="L24" s="44">
        <f>Hillsborough!F24</f>
        <v>0</v>
      </c>
      <c r="M24" s="44">
        <f>'Indian River'!F24</f>
        <v>0</v>
      </c>
      <c r="N24" s="44">
        <f>'Florida Gateway'!F24</f>
        <v>0</v>
      </c>
      <c r="O24" s="44">
        <f>'Lake-Sumter'!F24</f>
        <v>0</v>
      </c>
      <c r="P24" s="44">
        <f>'SCF, Manatee'!F24</f>
        <v>0</v>
      </c>
      <c r="Q24" s="44">
        <f>Miami!F24</f>
        <v>0</v>
      </c>
      <c r="R24" s="44">
        <f>'North Florida '!F24</f>
        <v>0</v>
      </c>
      <c r="S24" s="44">
        <f>'Northwest Florida'!F24</f>
        <v>0</v>
      </c>
      <c r="T24" s="44">
        <f>'Palm Beach'!F24</f>
        <v>0</v>
      </c>
      <c r="U24" s="44">
        <f>'Pasco-Hernando'!F24</f>
        <v>0</v>
      </c>
      <c r="V24" s="44">
        <f>Pensacola!F24</f>
        <v>0</v>
      </c>
      <c r="W24" s="44">
        <f>Polk!F24</f>
        <v>0</v>
      </c>
      <c r="X24" s="44">
        <f>'St. Johns River'!F24</f>
        <v>0</v>
      </c>
      <c r="Y24" s="44">
        <f>'St. Pete'!F24</f>
        <v>0</v>
      </c>
      <c r="Z24" s="44">
        <f>'Santa Fe'!F24</f>
        <v>0</v>
      </c>
      <c r="AA24" s="44">
        <f>Seminole!F24</f>
        <v>0</v>
      </c>
      <c r="AB24" s="44">
        <f>'South Florida'!F24</f>
        <v>0</v>
      </c>
      <c r="AC24" s="44">
        <f>Tallahassee!F24</f>
        <v>0</v>
      </c>
      <c r="AD24" s="44">
        <f>Valencia!F24</f>
        <v>0</v>
      </c>
      <c r="AE24" s="45">
        <f t="shared" si="4"/>
        <v>0</v>
      </c>
      <c r="AF24" s="41"/>
      <c r="AG24" s="46">
        <v>0</v>
      </c>
      <c r="AH24" s="183">
        <f t="shared" si="0"/>
        <v>0</v>
      </c>
    </row>
    <row r="25" spans="1:35" ht="24.95" customHeight="1">
      <c r="A25" s="42">
        <v>5</v>
      </c>
      <c r="B25" s="43" t="s">
        <v>30</v>
      </c>
      <c r="C25" s="44">
        <f>'Eastern Florida'!F25</f>
        <v>0</v>
      </c>
      <c r="D25" s="44">
        <f>Broward!F25</f>
        <v>0</v>
      </c>
      <c r="E25" s="44">
        <f>'Central Florida'!F25</f>
        <v>0</v>
      </c>
      <c r="F25" s="44">
        <f>Chipola!F25</f>
        <v>0</v>
      </c>
      <c r="G25" s="44">
        <f>Daytona!F25</f>
        <v>0</v>
      </c>
      <c r="H25" s="44">
        <f>'Florida SouthWestern'!F25</f>
        <v>0</v>
      </c>
      <c r="I25" s="44">
        <f>'Florida State College'!F25</f>
        <v>0</v>
      </c>
      <c r="J25" s="44">
        <f>'Florida Keys'!F25</f>
        <v>0</v>
      </c>
      <c r="K25" s="44">
        <f>'Gulf Coast'!F25</f>
        <v>0</v>
      </c>
      <c r="L25" s="44">
        <f>Hillsborough!F25</f>
        <v>0</v>
      </c>
      <c r="M25" s="44">
        <f>'Indian River'!F25</f>
        <v>0</v>
      </c>
      <c r="N25" s="44">
        <f>'Florida Gateway'!F25</f>
        <v>0</v>
      </c>
      <c r="O25" s="44">
        <f>'Lake-Sumter'!F25</f>
        <v>0</v>
      </c>
      <c r="P25" s="44">
        <f>'SCF, Manatee'!F25</f>
        <v>0</v>
      </c>
      <c r="Q25" s="44">
        <f>Miami!F25</f>
        <v>0</v>
      </c>
      <c r="R25" s="44">
        <f>'North Florida '!F25</f>
        <v>0</v>
      </c>
      <c r="S25" s="44">
        <f>'Northwest Florida'!F25</f>
        <v>0</v>
      </c>
      <c r="T25" s="44">
        <f>'Palm Beach'!F25</f>
        <v>0</v>
      </c>
      <c r="U25" s="44">
        <f>'Pasco-Hernando'!F25</f>
        <v>0</v>
      </c>
      <c r="V25" s="44">
        <f>Pensacola!F25</f>
        <v>0</v>
      </c>
      <c r="W25" s="44">
        <f>Polk!F25</f>
        <v>0</v>
      </c>
      <c r="X25" s="44">
        <f>'St. Johns River'!F25</f>
        <v>0</v>
      </c>
      <c r="Y25" s="44">
        <f>'St. Pete'!F25</f>
        <v>0</v>
      </c>
      <c r="Z25" s="44">
        <f>'Santa Fe'!F25</f>
        <v>0</v>
      </c>
      <c r="AA25" s="44">
        <f>Seminole!F25</f>
        <v>0</v>
      </c>
      <c r="AB25" s="44">
        <f>'South Florida'!F25</f>
        <v>0</v>
      </c>
      <c r="AC25" s="44">
        <f>Tallahassee!F25</f>
        <v>0</v>
      </c>
      <c r="AD25" s="44">
        <f>Valencia!F25</f>
        <v>0</v>
      </c>
      <c r="AE25" s="45">
        <f t="shared" si="4"/>
        <v>0</v>
      </c>
      <c r="AF25" s="41"/>
      <c r="AG25" s="46">
        <v>0</v>
      </c>
      <c r="AH25" s="183">
        <f t="shared" si="0"/>
        <v>0</v>
      </c>
    </row>
    <row r="26" spans="1:35" ht="24.95" customHeight="1">
      <c r="A26" s="42">
        <v>6</v>
      </c>
      <c r="B26" s="43" t="s">
        <v>31</v>
      </c>
      <c r="C26" s="44">
        <f>'Eastern Florida'!F26</f>
        <v>0</v>
      </c>
      <c r="D26" s="44">
        <f>Broward!F26</f>
        <v>0</v>
      </c>
      <c r="E26" s="44">
        <f>'Central Florida'!F26</f>
        <v>0</v>
      </c>
      <c r="F26" s="44">
        <f>Chipola!F26</f>
        <v>0</v>
      </c>
      <c r="G26" s="44">
        <f>Daytona!F26</f>
        <v>0</v>
      </c>
      <c r="H26" s="44">
        <f>'Florida SouthWestern'!F26</f>
        <v>0</v>
      </c>
      <c r="I26" s="44">
        <f>'Florida State College'!F26</f>
        <v>0</v>
      </c>
      <c r="J26" s="44">
        <f>'Florida Keys'!F26</f>
        <v>0</v>
      </c>
      <c r="K26" s="44">
        <f>'Gulf Coast'!F26</f>
        <v>0</v>
      </c>
      <c r="L26" s="44">
        <f>Hillsborough!F26</f>
        <v>0</v>
      </c>
      <c r="M26" s="44">
        <f>'Indian River'!F26</f>
        <v>0</v>
      </c>
      <c r="N26" s="44">
        <f>'Florida Gateway'!F26</f>
        <v>0</v>
      </c>
      <c r="O26" s="44">
        <f>'Lake-Sumter'!F26</f>
        <v>0</v>
      </c>
      <c r="P26" s="44">
        <f>'SCF, Manatee'!F26</f>
        <v>0</v>
      </c>
      <c r="Q26" s="44">
        <f>Miami!F26</f>
        <v>0</v>
      </c>
      <c r="R26" s="44">
        <f>'North Florida '!F26</f>
        <v>0</v>
      </c>
      <c r="S26" s="44">
        <f>'Northwest Florida'!F26</f>
        <v>0</v>
      </c>
      <c r="T26" s="44">
        <f>'Palm Beach'!F26</f>
        <v>0</v>
      </c>
      <c r="U26" s="44">
        <f>'Pasco-Hernando'!F26</f>
        <v>0</v>
      </c>
      <c r="V26" s="44">
        <f>Pensacola!F26</f>
        <v>0</v>
      </c>
      <c r="W26" s="44">
        <f>Polk!F26</f>
        <v>0</v>
      </c>
      <c r="X26" s="44">
        <f>'St. Johns River'!F26</f>
        <v>0</v>
      </c>
      <c r="Y26" s="44">
        <f>'St. Pete'!F26</f>
        <v>0</v>
      </c>
      <c r="Z26" s="44">
        <f>'Santa Fe'!F26</f>
        <v>0</v>
      </c>
      <c r="AA26" s="44">
        <f>Seminole!F26</f>
        <v>0</v>
      </c>
      <c r="AB26" s="44">
        <f>'South Florida'!F26</f>
        <v>0</v>
      </c>
      <c r="AC26" s="44">
        <f>Tallahassee!F26</f>
        <v>0</v>
      </c>
      <c r="AD26" s="44">
        <f>Valencia!F26</f>
        <v>0</v>
      </c>
      <c r="AE26" s="45">
        <f t="shared" si="4"/>
        <v>0</v>
      </c>
      <c r="AF26" s="41"/>
      <c r="AG26" s="46">
        <v>0</v>
      </c>
      <c r="AH26" s="183">
        <f t="shared" si="0"/>
        <v>0</v>
      </c>
    </row>
    <row r="27" spans="1:35" ht="24.95" customHeight="1">
      <c r="A27" s="42">
        <v>7</v>
      </c>
      <c r="B27" s="43" t="s">
        <v>32</v>
      </c>
      <c r="C27" s="44">
        <f>'Eastern Florida'!F27</f>
        <v>0</v>
      </c>
      <c r="D27" s="44">
        <f>Broward!F27</f>
        <v>0</v>
      </c>
      <c r="E27" s="44">
        <f>'Central Florida'!F27</f>
        <v>0</v>
      </c>
      <c r="F27" s="44">
        <f>Chipola!F27</f>
        <v>0</v>
      </c>
      <c r="G27" s="44">
        <f>Daytona!F27</f>
        <v>0</v>
      </c>
      <c r="H27" s="44">
        <f>'Florida SouthWestern'!F27</f>
        <v>0</v>
      </c>
      <c r="I27" s="44">
        <f>'Florida State College'!F27</f>
        <v>0</v>
      </c>
      <c r="J27" s="44">
        <f>'Florida Keys'!F27</f>
        <v>0</v>
      </c>
      <c r="K27" s="44">
        <f>'Gulf Coast'!F27</f>
        <v>0</v>
      </c>
      <c r="L27" s="44">
        <f>Hillsborough!F27</f>
        <v>0</v>
      </c>
      <c r="M27" s="44">
        <f>'Indian River'!F27</f>
        <v>0</v>
      </c>
      <c r="N27" s="44">
        <f>'Florida Gateway'!F27</f>
        <v>0</v>
      </c>
      <c r="O27" s="44">
        <f>'Lake-Sumter'!F27</f>
        <v>0</v>
      </c>
      <c r="P27" s="44">
        <f>'SCF, Manatee'!F27</f>
        <v>0</v>
      </c>
      <c r="Q27" s="44">
        <f>Miami!F27</f>
        <v>0</v>
      </c>
      <c r="R27" s="44">
        <f>'North Florida '!F27</f>
        <v>0</v>
      </c>
      <c r="S27" s="44">
        <f>'Northwest Florida'!F27</f>
        <v>0</v>
      </c>
      <c r="T27" s="44">
        <f>'Palm Beach'!F27</f>
        <v>0</v>
      </c>
      <c r="U27" s="44">
        <f>'Pasco-Hernando'!F27</f>
        <v>0</v>
      </c>
      <c r="V27" s="44">
        <f>Pensacola!F27</f>
        <v>0</v>
      </c>
      <c r="W27" s="44">
        <f>Polk!F27</f>
        <v>0</v>
      </c>
      <c r="X27" s="44">
        <f>'St. Johns River'!F27</f>
        <v>0</v>
      </c>
      <c r="Y27" s="44">
        <f>'St. Pete'!F27</f>
        <v>0</v>
      </c>
      <c r="Z27" s="44">
        <f>'Santa Fe'!F27</f>
        <v>4200</v>
      </c>
      <c r="AA27" s="44">
        <f>Seminole!F27</f>
        <v>0</v>
      </c>
      <c r="AB27" s="44">
        <f>'South Florida'!F27</f>
        <v>0</v>
      </c>
      <c r="AC27" s="44">
        <f>Tallahassee!F27</f>
        <v>0</v>
      </c>
      <c r="AD27" s="44">
        <f>Valencia!F27</f>
        <v>0</v>
      </c>
      <c r="AE27" s="45">
        <f t="shared" si="4"/>
        <v>4200</v>
      </c>
      <c r="AF27" s="41"/>
      <c r="AG27" s="46">
        <v>0</v>
      </c>
      <c r="AH27" s="183">
        <f t="shared" si="0"/>
        <v>-4200</v>
      </c>
    </row>
    <row r="28" spans="1:35" ht="24.95" customHeight="1">
      <c r="A28" s="72"/>
      <c r="B28" s="60" t="s">
        <v>33</v>
      </c>
      <c r="C28" s="51">
        <f>SUM(C21:C26)</f>
        <v>0</v>
      </c>
      <c r="D28" s="51">
        <f t="shared" ref="D28:AD28" si="5">SUM(D21:D26)</f>
        <v>0</v>
      </c>
      <c r="E28" s="51">
        <f t="shared" si="5"/>
        <v>0</v>
      </c>
      <c r="F28" s="51">
        <f t="shared" si="5"/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>SUM(J21:J26)</f>
        <v>0</v>
      </c>
      <c r="K28" s="51">
        <f t="shared" si="5"/>
        <v>0</v>
      </c>
      <c r="L28" s="51">
        <f t="shared" si="5"/>
        <v>0</v>
      </c>
      <c r="M28" s="51">
        <f t="shared" si="5"/>
        <v>0</v>
      </c>
      <c r="N28" s="51">
        <f>SUM(N21:N26)</f>
        <v>0</v>
      </c>
      <c r="O28" s="51">
        <f t="shared" si="5"/>
        <v>0</v>
      </c>
      <c r="P28" s="51">
        <f>SUM(P21:P26)</f>
        <v>0</v>
      </c>
      <c r="Q28" s="51">
        <f t="shared" si="5"/>
        <v>0</v>
      </c>
      <c r="R28" s="51">
        <f t="shared" si="5"/>
        <v>0</v>
      </c>
      <c r="S28" s="51">
        <f t="shared" si="5"/>
        <v>0</v>
      </c>
      <c r="T28" s="51">
        <f t="shared" si="5"/>
        <v>0</v>
      </c>
      <c r="U28" s="51">
        <f t="shared" si="5"/>
        <v>0</v>
      </c>
      <c r="V28" s="51">
        <f t="shared" si="5"/>
        <v>0</v>
      </c>
      <c r="W28" s="51">
        <f t="shared" si="5"/>
        <v>0</v>
      </c>
      <c r="X28" s="51">
        <f t="shared" si="5"/>
        <v>0</v>
      </c>
      <c r="Y28" s="51">
        <f t="shared" si="5"/>
        <v>0</v>
      </c>
      <c r="Z28" s="51">
        <f t="shared" si="5"/>
        <v>0</v>
      </c>
      <c r="AA28" s="51">
        <f t="shared" si="5"/>
        <v>0</v>
      </c>
      <c r="AB28" s="51">
        <f t="shared" si="5"/>
        <v>0</v>
      </c>
      <c r="AC28" s="51">
        <f t="shared" si="5"/>
        <v>0</v>
      </c>
      <c r="AD28" s="51">
        <f t="shared" si="5"/>
        <v>0</v>
      </c>
      <c r="AE28" s="123">
        <f>SUM(AE21:AE27)</f>
        <v>4200</v>
      </c>
      <c r="AF28" s="47"/>
      <c r="AG28" s="46">
        <v>0</v>
      </c>
      <c r="AH28" s="183">
        <f t="shared" si="0"/>
        <v>-4200</v>
      </c>
    </row>
    <row r="29" spans="1:35" ht="24.95" customHeight="1">
      <c r="A29" s="54" t="s">
        <v>34</v>
      </c>
      <c r="B29" s="55" t="s">
        <v>150</v>
      </c>
      <c r="C29" s="44"/>
      <c r="D29" s="44"/>
      <c r="E29" s="61"/>
      <c r="F29" s="62"/>
      <c r="G29" s="63"/>
      <c r="H29" s="44"/>
      <c r="I29" s="73"/>
      <c r="J29" s="73"/>
      <c r="K29" s="65"/>
      <c r="L29" s="66"/>
      <c r="M29" s="44"/>
      <c r="N29" s="44"/>
      <c r="O29" s="44"/>
      <c r="P29" s="44"/>
      <c r="Q29" s="67"/>
      <c r="R29" s="44"/>
      <c r="S29" s="44"/>
      <c r="T29" s="44"/>
      <c r="U29" s="44"/>
      <c r="V29" s="44"/>
      <c r="W29" s="68"/>
      <c r="X29" s="69"/>
      <c r="Y29" s="70"/>
      <c r="Z29" s="44"/>
      <c r="AA29" s="44"/>
      <c r="AB29" s="44"/>
      <c r="AC29" s="44"/>
      <c r="AD29" s="71"/>
      <c r="AE29" s="45"/>
      <c r="AF29" s="41"/>
      <c r="AG29" s="46"/>
      <c r="AH29" s="183">
        <f t="shared" si="0"/>
        <v>0</v>
      </c>
    </row>
    <row r="30" spans="1:35" ht="24.95" customHeight="1">
      <c r="A30" s="42">
        <v>1</v>
      </c>
      <c r="B30" s="43" t="s">
        <v>36</v>
      </c>
      <c r="C30" s="44">
        <f>'Eastern Florida'!F30</f>
        <v>0</v>
      </c>
      <c r="D30" s="44">
        <f>Broward!F30</f>
        <v>0</v>
      </c>
      <c r="E30" s="44">
        <f>'Central Florida'!F30</f>
        <v>0</v>
      </c>
      <c r="F30" s="44">
        <f>Chipola!F30</f>
        <v>0</v>
      </c>
      <c r="G30" s="44">
        <f>Daytona!F30</f>
        <v>0</v>
      </c>
      <c r="H30" s="44">
        <f>'Florida SouthWestern'!F30</f>
        <v>0</v>
      </c>
      <c r="I30" s="44">
        <f>'Florida State College'!F30</f>
        <v>0</v>
      </c>
      <c r="J30" s="44">
        <f>'Florida Keys'!F30</f>
        <v>0</v>
      </c>
      <c r="K30" s="44">
        <f>'Gulf Coast'!F30</f>
        <v>0</v>
      </c>
      <c r="L30" s="44">
        <f>Hillsborough!F30</f>
        <v>0</v>
      </c>
      <c r="M30" s="44">
        <f>'Indian River'!F30</f>
        <v>0</v>
      </c>
      <c r="N30" s="44">
        <f>'Florida Gateway'!F30</f>
        <v>0</v>
      </c>
      <c r="O30" s="44">
        <f>'Lake-Sumter'!F30</f>
        <v>0</v>
      </c>
      <c r="P30" s="44">
        <f>'SCF, Manatee'!F30</f>
        <v>0</v>
      </c>
      <c r="Q30" s="44">
        <f>Miami!F30</f>
        <v>0</v>
      </c>
      <c r="R30" s="44">
        <f>'North Florida '!F30</f>
        <v>0</v>
      </c>
      <c r="S30" s="44">
        <f>'Northwest Florida'!F30</f>
        <v>0</v>
      </c>
      <c r="T30" s="44">
        <f>'Palm Beach'!F30</f>
        <v>0</v>
      </c>
      <c r="U30" s="44">
        <f>'Pasco-Hernando'!F30</f>
        <v>0</v>
      </c>
      <c r="V30" s="44">
        <f>Pensacola!F30</f>
        <v>0</v>
      </c>
      <c r="W30" s="44">
        <f>Polk!F30</f>
        <v>0</v>
      </c>
      <c r="X30" s="44">
        <f>'St. Johns River'!F30</f>
        <v>0</v>
      </c>
      <c r="Y30" s="44">
        <f>'St. Pete'!F30</f>
        <v>0</v>
      </c>
      <c r="Z30" s="44">
        <f>'Santa Fe'!F30</f>
        <v>0</v>
      </c>
      <c r="AA30" s="44">
        <f>Seminole!F30</f>
        <v>0</v>
      </c>
      <c r="AB30" s="44">
        <f>'South Florida'!F30</f>
        <v>0</v>
      </c>
      <c r="AC30" s="44">
        <f>Tallahassee!F30</f>
        <v>0</v>
      </c>
      <c r="AD30" s="44">
        <f>Valencia!F30</f>
        <v>0</v>
      </c>
      <c r="AE30" s="45">
        <f t="shared" ref="AE30:AE37" si="6">SUM(C30:AD30)</f>
        <v>0</v>
      </c>
      <c r="AF30" s="41"/>
      <c r="AG30" s="46">
        <v>0</v>
      </c>
      <c r="AH30" s="183">
        <f t="shared" si="0"/>
        <v>0</v>
      </c>
    </row>
    <row r="31" spans="1:35" ht="24.95" customHeight="1">
      <c r="A31" s="42">
        <v>2</v>
      </c>
      <c r="B31" s="74" t="s">
        <v>37</v>
      </c>
      <c r="C31" s="44">
        <f>'Eastern Florida'!F31</f>
        <v>0</v>
      </c>
      <c r="D31" s="44">
        <f>Broward!F31</f>
        <v>0</v>
      </c>
      <c r="E31" s="44">
        <f>'Central Florida'!F31</f>
        <v>0</v>
      </c>
      <c r="F31" s="44">
        <f>Chipola!F31</f>
        <v>0</v>
      </c>
      <c r="G31" s="44">
        <f>Daytona!F31</f>
        <v>0</v>
      </c>
      <c r="H31" s="44">
        <f>'Florida SouthWestern'!F31</f>
        <v>0</v>
      </c>
      <c r="I31" s="44">
        <f>'Florida State College'!F31</f>
        <v>0</v>
      </c>
      <c r="J31" s="44">
        <f>'Florida Keys'!F31</f>
        <v>0</v>
      </c>
      <c r="K31" s="44">
        <f>'Gulf Coast'!F31</f>
        <v>0</v>
      </c>
      <c r="L31" s="44">
        <f>Hillsborough!F31</f>
        <v>0</v>
      </c>
      <c r="M31" s="44">
        <f>'Indian River'!F31</f>
        <v>0</v>
      </c>
      <c r="N31" s="44">
        <f>'Florida Gateway'!F31</f>
        <v>0</v>
      </c>
      <c r="O31" s="44">
        <f>'Lake-Sumter'!F31</f>
        <v>0</v>
      </c>
      <c r="P31" s="44">
        <f>'SCF, Manatee'!F31</f>
        <v>0</v>
      </c>
      <c r="Q31" s="44">
        <f>Miami!F31</f>
        <v>0</v>
      </c>
      <c r="R31" s="44">
        <f>'North Florida '!F31</f>
        <v>0</v>
      </c>
      <c r="S31" s="44">
        <f>'Northwest Florida'!F31</f>
        <v>0</v>
      </c>
      <c r="T31" s="44">
        <f>'Palm Beach'!F31</f>
        <v>0</v>
      </c>
      <c r="U31" s="44">
        <f>'Pasco-Hernando'!F31</f>
        <v>0</v>
      </c>
      <c r="V31" s="44">
        <f>Pensacola!F31</f>
        <v>0</v>
      </c>
      <c r="W31" s="44">
        <f>Polk!F31</f>
        <v>0</v>
      </c>
      <c r="X31" s="44">
        <f>'St. Johns River'!F31</f>
        <v>0</v>
      </c>
      <c r="Y31" s="44">
        <f>'St. Pete'!F31</f>
        <v>0</v>
      </c>
      <c r="Z31" s="44">
        <f>'Santa Fe'!F31</f>
        <v>0</v>
      </c>
      <c r="AA31" s="44">
        <f>Seminole!F31</f>
        <v>0</v>
      </c>
      <c r="AB31" s="44">
        <f>'South Florida'!F31</f>
        <v>0</v>
      </c>
      <c r="AC31" s="44">
        <f>Tallahassee!F31</f>
        <v>0</v>
      </c>
      <c r="AD31" s="44">
        <f>Valencia!F31</f>
        <v>0</v>
      </c>
      <c r="AE31" s="45">
        <f t="shared" si="6"/>
        <v>0</v>
      </c>
      <c r="AF31" s="41"/>
      <c r="AG31" s="46">
        <v>0</v>
      </c>
      <c r="AH31" s="183">
        <f t="shared" si="0"/>
        <v>0</v>
      </c>
    </row>
    <row r="32" spans="1:35" ht="24.95" customHeight="1">
      <c r="A32" s="42">
        <v>3</v>
      </c>
      <c r="B32" s="74" t="s">
        <v>38</v>
      </c>
      <c r="C32" s="44">
        <f>'Eastern Florida'!F32</f>
        <v>0</v>
      </c>
      <c r="D32" s="44">
        <f>Broward!F32</f>
        <v>0</v>
      </c>
      <c r="E32" s="44">
        <f>'Central Florida'!F32</f>
        <v>0</v>
      </c>
      <c r="F32" s="44">
        <f>Chipola!F32</f>
        <v>0</v>
      </c>
      <c r="G32" s="44">
        <f>Daytona!F32</f>
        <v>0</v>
      </c>
      <c r="H32" s="44">
        <f>'Florida SouthWestern'!F32</f>
        <v>0</v>
      </c>
      <c r="I32" s="44">
        <f>'Florida State College'!F32</f>
        <v>0</v>
      </c>
      <c r="J32" s="44">
        <f>'Florida Keys'!F32</f>
        <v>0</v>
      </c>
      <c r="K32" s="44">
        <f>'Gulf Coast'!F32</f>
        <v>0</v>
      </c>
      <c r="L32" s="44">
        <f>Hillsborough!F32</f>
        <v>0</v>
      </c>
      <c r="M32" s="44">
        <f>'Indian River'!F32</f>
        <v>0</v>
      </c>
      <c r="N32" s="44">
        <f>'Florida Gateway'!F32</f>
        <v>0</v>
      </c>
      <c r="O32" s="44">
        <f>'Lake-Sumter'!F32</f>
        <v>0</v>
      </c>
      <c r="P32" s="44">
        <f>'SCF, Manatee'!F32</f>
        <v>0</v>
      </c>
      <c r="Q32" s="44">
        <f>Miami!F32</f>
        <v>0</v>
      </c>
      <c r="R32" s="44">
        <f>'North Florida '!F32</f>
        <v>0</v>
      </c>
      <c r="S32" s="44">
        <f>'Northwest Florida'!F32</f>
        <v>0</v>
      </c>
      <c r="T32" s="44">
        <f>'Palm Beach'!F32</f>
        <v>0</v>
      </c>
      <c r="U32" s="44">
        <f>'Pasco-Hernando'!F32</f>
        <v>0</v>
      </c>
      <c r="V32" s="44">
        <f>Pensacola!F32</f>
        <v>0</v>
      </c>
      <c r="W32" s="44">
        <f>Polk!F32</f>
        <v>0</v>
      </c>
      <c r="X32" s="44">
        <f>'St. Johns River'!F32</f>
        <v>0</v>
      </c>
      <c r="Y32" s="44">
        <f>'St. Pete'!F32</f>
        <v>0</v>
      </c>
      <c r="Z32" s="44">
        <f>'Santa Fe'!F32</f>
        <v>0</v>
      </c>
      <c r="AA32" s="44">
        <f>Seminole!F32</f>
        <v>0</v>
      </c>
      <c r="AB32" s="44">
        <f>'South Florida'!F32</f>
        <v>0</v>
      </c>
      <c r="AC32" s="44">
        <f>Tallahassee!F32</f>
        <v>0</v>
      </c>
      <c r="AD32" s="44">
        <f>Valencia!F32</f>
        <v>0</v>
      </c>
      <c r="AE32" s="45">
        <f t="shared" si="6"/>
        <v>0</v>
      </c>
      <c r="AF32" s="41"/>
      <c r="AG32" s="46">
        <v>0</v>
      </c>
      <c r="AH32" s="183">
        <f t="shared" si="0"/>
        <v>0</v>
      </c>
    </row>
    <row r="33" spans="1:34" ht="24.95" customHeight="1">
      <c r="A33" s="42">
        <v>4</v>
      </c>
      <c r="B33" s="74" t="s">
        <v>39</v>
      </c>
      <c r="C33" s="44">
        <f>'Eastern Florida'!F33</f>
        <v>0</v>
      </c>
      <c r="D33" s="44">
        <f>Broward!F33</f>
        <v>0</v>
      </c>
      <c r="E33" s="44">
        <f>'Central Florida'!F33</f>
        <v>0</v>
      </c>
      <c r="F33" s="44">
        <f>Chipola!F33</f>
        <v>0</v>
      </c>
      <c r="G33" s="44">
        <f>Daytona!F33</f>
        <v>0</v>
      </c>
      <c r="H33" s="44">
        <f>'Florida SouthWestern'!F33</f>
        <v>0</v>
      </c>
      <c r="I33" s="44">
        <f>'Florida State College'!F33</f>
        <v>0</v>
      </c>
      <c r="J33" s="44">
        <f>'Florida Keys'!F33</f>
        <v>0</v>
      </c>
      <c r="K33" s="44">
        <f>'Gulf Coast'!F33</f>
        <v>0</v>
      </c>
      <c r="L33" s="44">
        <f>Hillsborough!F33</f>
        <v>0</v>
      </c>
      <c r="M33" s="44">
        <f>'Indian River'!F33</f>
        <v>0</v>
      </c>
      <c r="N33" s="44">
        <f>'Florida Gateway'!F33</f>
        <v>0</v>
      </c>
      <c r="O33" s="44">
        <f>'Lake-Sumter'!F33</f>
        <v>0</v>
      </c>
      <c r="P33" s="44">
        <f>'SCF, Manatee'!F33</f>
        <v>0</v>
      </c>
      <c r="Q33" s="44">
        <f>Miami!F33</f>
        <v>0</v>
      </c>
      <c r="R33" s="44">
        <f>'North Florida '!F33</f>
        <v>0</v>
      </c>
      <c r="S33" s="44">
        <f>'Northwest Florida'!F33</f>
        <v>0</v>
      </c>
      <c r="T33" s="44">
        <f>'Palm Beach'!F33</f>
        <v>0</v>
      </c>
      <c r="U33" s="44">
        <f>'Pasco-Hernando'!F33</f>
        <v>0</v>
      </c>
      <c r="V33" s="44">
        <f>Pensacola!F33</f>
        <v>0</v>
      </c>
      <c r="W33" s="44">
        <f>Polk!F33</f>
        <v>0</v>
      </c>
      <c r="X33" s="44">
        <f>'St. Johns River'!F33</f>
        <v>0</v>
      </c>
      <c r="Y33" s="44">
        <f>'St. Pete'!F33</f>
        <v>0</v>
      </c>
      <c r="Z33" s="44">
        <f>'Santa Fe'!F33</f>
        <v>0</v>
      </c>
      <c r="AA33" s="44">
        <f>Seminole!F33</f>
        <v>0</v>
      </c>
      <c r="AB33" s="44">
        <f>'South Florida'!F33</f>
        <v>0</v>
      </c>
      <c r="AC33" s="44">
        <f>Tallahassee!F33</f>
        <v>0</v>
      </c>
      <c r="AD33" s="44">
        <f>Valencia!F33</f>
        <v>0</v>
      </c>
      <c r="AE33" s="45">
        <f t="shared" si="6"/>
        <v>0</v>
      </c>
      <c r="AF33" s="41"/>
      <c r="AG33" s="46">
        <v>0</v>
      </c>
      <c r="AH33" s="183">
        <f t="shared" si="0"/>
        <v>0</v>
      </c>
    </row>
    <row r="34" spans="1:34" ht="24.95" customHeight="1">
      <c r="A34" s="42">
        <v>5</v>
      </c>
      <c r="B34" s="74" t="s">
        <v>40</v>
      </c>
      <c r="C34" s="44">
        <f>'Eastern Florida'!F34</f>
        <v>0</v>
      </c>
      <c r="D34" s="44">
        <f>Broward!F34</f>
        <v>0</v>
      </c>
      <c r="E34" s="44">
        <f>'Central Florida'!F34</f>
        <v>0</v>
      </c>
      <c r="F34" s="44">
        <f>Chipola!F34</f>
        <v>0</v>
      </c>
      <c r="G34" s="44">
        <f>Daytona!F34</f>
        <v>0</v>
      </c>
      <c r="H34" s="44">
        <f>'Florida SouthWestern'!F34</f>
        <v>0</v>
      </c>
      <c r="I34" s="44">
        <f>'Florida State College'!F34</f>
        <v>0</v>
      </c>
      <c r="J34" s="44">
        <f>'Florida Keys'!F34</f>
        <v>0</v>
      </c>
      <c r="K34" s="44">
        <f>'Gulf Coast'!F34</f>
        <v>0</v>
      </c>
      <c r="L34" s="44">
        <f>Hillsborough!F34</f>
        <v>0</v>
      </c>
      <c r="M34" s="44">
        <f>'Indian River'!F34</f>
        <v>0</v>
      </c>
      <c r="N34" s="44">
        <f>'Florida Gateway'!F34</f>
        <v>0</v>
      </c>
      <c r="O34" s="44">
        <f>'Lake-Sumter'!F34</f>
        <v>0</v>
      </c>
      <c r="P34" s="44">
        <f>'SCF, Manatee'!F34</f>
        <v>0</v>
      </c>
      <c r="Q34" s="44">
        <f>Miami!F34</f>
        <v>0</v>
      </c>
      <c r="R34" s="44">
        <f>'North Florida '!F34</f>
        <v>0</v>
      </c>
      <c r="S34" s="44">
        <f>'Northwest Florida'!F34</f>
        <v>0</v>
      </c>
      <c r="T34" s="44">
        <f>'Palm Beach'!F34</f>
        <v>0</v>
      </c>
      <c r="U34" s="44">
        <f>'Pasco-Hernando'!F34</f>
        <v>0</v>
      </c>
      <c r="V34" s="44">
        <f>Pensacola!F34</f>
        <v>0</v>
      </c>
      <c r="W34" s="44">
        <f>Polk!F34</f>
        <v>0</v>
      </c>
      <c r="X34" s="44">
        <f>'St. Johns River'!F34</f>
        <v>0</v>
      </c>
      <c r="Y34" s="44">
        <f>'St. Pete'!F34</f>
        <v>0</v>
      </c>
      <c r="Z34" s="44">
        <f>'Santa Fe'!F34</f>
        <v>0</v>
      </c>
      <c r="AA34" s="44">
        <f>Seminole!F34</f>
        <v>0</v>
      </c>
      <c r="AB34" s="44">
        <f>'South Florida'!F34</f>
        <v>0</v>
      </c>
      <c r="AC34" s="44">
        <f>Tallahassee!F34</f>
        <v>0</v>
      </c>
      <c r="AD34" s="44">
        <f>Valencia!F34</f>
        <v>0</v>
      </c>
      <c r="AE34" s="45">
        <f t="shared" si="6"/>
        <v>0</v>
      </c>
      <c r="AF34" s="41"/>
      <c r="AG34" s="46">
        <v>0</v>
      </c>
      <c r="AH34" s="183">
        <f t="shared" si="0"/>
        <v>0</v>
      </c>
    </row>
    <row r="35" spans="1:34" ht="24.95" customHeight="1">
      <c r="A35" s="42">
        <v>6</v>
      </c>
      <c r="B35" s="58" t="s">
        <v>41</v>
      </c>
      <c r="C35" s="44">
        <f>'Eastern Florida'!F35</f>
        <v>0</v>
      </c>
      <c r="D35" s="44">
        <f>Broward!F35</f>
        <v>0</v>
      </c>
      <c r="E35" s="44">
        <f>'Central Florida'!F35</f>
        <v>0</v>
      </c>
      <c r="F35" s="44">
        <f>Chipola!F35</f>
        <v>0</v>
      </c>
      <c r="G35" s="44">
        <f>Daytona!F35</f>
        <v>0</v>
      </c>
      <c r="H35" s="44">
        <f>'Florida SouthWestern'!F35</f>
        <v>0</v>
      </c>
      <c r="I35" s="44">
        <f>'Florida State College'!F35</f>
        <v>0</v>
      </c>
      <c r="J35" s="44">
        <f>'Florida Keys'!F35</f>
        <v>0</v>
      </c>
      <c r="K35" s="44">
        <f>'Gulf Coast'!F35</f>
        <v>0</v>
      </c>
      <c r="L35" s="44">
        <f>Hillsborough!F35</f>
        <v>0</v>
      </c>
      <c r="M35" s="44">
        <f>'Indian River'!F35</f>
        <v>0</v>
      </c>
      <c r="N35" s="44">
        <f>'Florida Gateway'!F35</f>
        <v>0</v>
      </c>
      <c r="O35" s="44">
        <f>'Lake-Sumter'!F35</f>
        <v>0</v>
      </c>
      <c r="P35" s="44">
        <f>'SCF, Manatee'!F35</f>
        <v>0</v>
      </c>
      <c r="Q35" s="44">
        <f>Miami!F35</f>
        <v>0</v>
      </c>
      <c r="R35" s="44">
        <f>'North Florida '!F35</f>
        <v>0</v>
      </c>
      <c r="S35" s="44">
        <f>'Northwest Florida'!F35</f>
        <v>0</v>
      </c>
      <c r="T35" s="44">
        <f>'Palm Beach'!F35</f>
        <v>0</v>
      </c>
      <c r="U35" s="44">
        <f>'Pasco-Hernando'!F35</f>
        <v>0</v>
      </c>
      <c r="V35" s="44">
        <f>Pensacola!F35</f>
        <v>0</v>
      </c>
      <c r="W35" s="44">
        <f>Polk!F35</f>
        <v>0</v>
      </c>
      <c r="X35" s="44">
        <f>'St. Johns River'!F35</f>
        <v>0</v>
      </c>
      <c r="Y35" s="44">
        <f>'St. Pete'!F35</f>
        <v>0</v>
      </c>
      <c r="Z35" s="44">
        <f>'Santa Fe'!F35</f>
        <v>0</v>
      </c>
      <c r="AA35" s="44">
        <f>Seminole!F35</f>
        <v>0</v>
      </c>
      <c r="AB35" s="44">
        <f>'South Florida'!F35</f>
        <v>0</v>
      </c>
      <c r="AC35" s="44">
        <f>Tallahassee!F35</f>
        <v>0</v>
      </c>
      <c r="AD35" s="44">
        <f>Valencia!F35</f>
        <v>0</v>
      </c>
      <c r="AE35" s="45">
        <f t="shared" si="6"/>
        <v>0</v>
      </c>
      <c r="AF35" s="41"/>
      <c r="AG35" s="46">
        <v>0</v>
      </c>
      <c r="AH35" s="183">
        <f t="shared" si="0"/>
        <v>0</v>
      </c>
    </row>
    <row r="36" spans="1:34" ht="24.95" customHeight="1">
      <c r="A36" s="42">
        <v>7</v>
      </c>
      <c r="B36" s="58" t="s">
        <v>42</v>
      </c>
      <c r="C36" s="44">
        <f>'Eastern Florida'!F36</f>
        <v>0</v>
      </c>
      <c r="D36" s="44">
        <f>Broward!F36</f>
        <v>0</v>
      </c>
      <c r="E36" s="44">
        <f>'Central Florida'!F36</f>
        <v>0</v>
      </c>
      <c r="F36" s="44">
        <f>Chipola!F36</f>
        <v>0</v>
      </c>
      <c r="G36" s="44">
        <f>Daytona!F36</f>
        <v>0</v>
      </c>
      <c r="H36" s="44">
        <f>'Florida SouthWestern'!F36</f>
        <v>0</v>
      </c>
      <c r="I36" s="44">
        <f>'Florida State College'!F36</f>
        <v>0</v>
      </c>
      <c r="J36" s="44">
        <f>'Florida Keys'!F36</f>
        <v>0</v>
      </c>
      <c r="K36" s="44">
        <f>'Gulf Coast'!F36</f>
        <v>0</v>
      </c>
      <c r="L36" s="44">
        <f>Hillsborough!F36</f>
        <v>0</v>
      </c>
      <c r="M36" s="44">
        <f>'Indian River'!F36</f>
        <v>0</v>
      </c>
      <c r="N36" s="44">
        <f>'Florida Gateway'!F36</f>
        <v>0</v>
      </c>
      <c r="O36" s="44">
        <f>'Lake-Sumter'!F36</f>
        <v>0</v>
      </c>
      <c r="P36" s="44">
        <f>'SCF, Manatee'!F36</f>
        <v>0</v>
      </c>
      <c r="Q36" s="44">
        <f>Miami!F36</f>
        <v>0</v>
      </c>
      <c r="R36" s="44">
        <f>'North Florida '!F36</f>
        <v>0</v>
      </c>
      <c r="S36" s="44">
        <f>'Northwest Florida'!F36</f>
        <v>0</v>
      </c>
      <c r="T36" s="44">
        <f>'Palm Beach'!F36</f>
        <v>0</v>
      </c>
      <c r="U36" s="44">
        <f>'Pasco-Hernando'!F36</f>
        <v>0</v>
      </c>
      <c r="V36" s="44">
        <f>Pensacola!F36</f>
        <v>0</v>
      </c>
      <c r="W36" s="44">
        <f>Polk!F36</f>
        <v>0</v>
      </c>
      <c r="X36" s="44">
        <f>'St. Johns River'!F36</f>
        <v>0</v>
      </c>
      <c r="Y36" s="44">
        <f>'St. Pete'!F36</f>
        <v>0</v>
      </c>
      <c r="Z36" s="44">
        <f>'Santa Fe'!F36</f>
        <v>0</v>
      </c>
      <c r="AA36" s="44">
        <f>Seminole!F36</f>
        <v>0</v>
      </c>
      <c r="AB36" s="44">
        <f>'South Florida'!F36</f>
        <v>0</v>
      </c>
      <c r="AC36" s="44">
        <f>Tallahassee!F36</f>
        <v>0</v>
      </c>
      <c r="AD36" s="44">
        <f>Valencia!F36</f>
        <v>0</v>
      </c>
      <c r="AE36" s="45">
        <f t="shared" si="6"/>
        <v>0</v>
      </c>
      <c r="AF36" s="41"/>
      <c r="AG36" s="46">
        <v>0</v>
      </c>
      <c r="AH36" s="183">
        <f t="shared" si="0"/>
        <v>0</v>
      </c>
    </row>
    <row r="37" spans="1:34" ht="24.95" customHeight="1">
      <c r="A37" s="42">
        <v>8</v>
      </c>
      <c r="B37" s="58" t="s">
        <v>43</v>
      </c>
      <c r="C37" s="44">
        <f>'Eastern Florida'!F37</f>
        <v>0</v>
      </c>
      <c r="D37" s="44">
        <f>Broward!F37</f>
        <v>0</v>
      </c>
      <c r="E37" s="44">
        <f>'Central Florida'!F37</f>
        <v>0</v>
      </c>
      <c r="F37" s="44">
        <f>Chipola!F37</f>
        <v>0</v>
      </c>
      <c r="G37" s="44">
        <f>Daytona!F37</f>
        <v>0</v>
      </c>
      <c r="H37" s="44">
        <f>'Florida SouthWestern'!F37</f>
        <v>0</v>
      </c>
      <c r="I37" s="44">
        <f>'Florida State College'!F37</f>
        <v>0</v>
      </c>
      <c r="J37" s="44">
        <f>'Florida Keys'!F37</f>
        <v>0</v>
      </c>
      <c r="K37" s="44">
        <f>'Gulf Coast'!F37</f>
        <v>0</v>
      </c>
      <c r="L37" s="44">
        <f>Hillsborough!F37</f>
        <v>0</v>
      </c>
      <c r="M37" s="44">
        <f>'Indian River'!F37</f>
        <v>0</v>
      </c>
      <c r="N37" s="44">
        <f>'Florida Gateway'!F37</f>
        <v>0</v>
      </c>
      <c r="O37" s="44">
        <f>'Lake-Sumter'!F37</f>
        <v>0</v>
      </c>
      <c r="P37" s="44">
        <f>'SCF, Manatee'!F37</f>
        <v>0</v>
      </c>
      <c r="Q37" s="44">
        <f>Miami!F37</f>
        <v>0</v>
      </c>
      <c r="R37" s="44">
        <f>'North Florida '!F37</f>
        <v>0</v>
      </c>
      <c r="S37" s="44">
        <f>'Northwest Florida'!F37</f>
        <v>0</v>
      </c>
      <c r="T37" s="44">
        <f>'Palm Beach'!F37</f>
        <v>0</v>
      </c>
      <c r="U37" s="44">
        <f>'Pasco-Hernando'!F37</f>
        <v>0</v>
      </c>
      <c r="V37" s="44">
        <f>Pensacola!F37</f>
        <v>0</v>
      </c>
      <c r="W37" s="44">
        <f>Polk!F37</f>
        <v>0</v>
      </c>
      <c r="X37" s="44">
        <f>'St. Johns River'!F37</f>
        <v>0</v>
      </c>
      <c r="Y37" s="44">
        <f>'St. Pete'!F37</f>
        <v>0</v>
      </c>
      <c r="Z37" s="44">
        <f>'Santa Fe'!F37</f>
        <v>0</v>
      </c>
      <c r="AA37" s="44">
        <f>Seminole!F37</f>
        <v>0</v>
      </c>
      <c r="AB37" s="44">
        <f>'South Florida'!F37</f>
        <v>0</v>
      </c>
      <c r="AC37" s="44">
        <f>Tallahassee!F37</f>
        <v>0</v>
      </c>
      <c r="AD37" s="44">
        <f>Valencia!F37</f>
        <v>0</v>
      </c>
      <c r="AE37" s="45">
        <f t="shared" si="6"/>
        <v>0</v>
      </c>
      <c r="AF37" s="41"/>
      <c r="AG37" s="46">
        <v>0</v>
      </c>
      <c r="AH37" s="183">
        <f t="shared" si="0"/>
        <v>0</v>
      </c>
    </row>
    <row r="38" spans="1:34" ht="24.95" customHeight="1">
      <c r="A38" s="75"/>
      <c r="B38" s="60" t="s">
        <v>44</v>
      </c>
      <c r="C38" s="51">
        <f>SUM(C30:C37)</f>
        <v>0</v>
      </c>
      <c r="D38" s="51">
        <f t="shared" ref="D38:AD38" si="7">SUM(D30:D37)</f>
        <v>0</v>
      </c>
      <c r="E38" s="51">
        <f t="shared" si="7"/>
        <v>0</v>
      </c>
      <c r="F38" s="51">
        <f t="shared" si="7"/>
        <v>0</v>
      </c>
      <c r="G38" s="51">
        <f t="shared" si="7"/>
        <v>0</v>
      </c>
      <c r="H38" s="51">
        <f t="shared" si="7"/>
        <v>0</v>
      </c>
      <c r="I38" s="51">
        <f t="shared" si="7"/>
        <v>0</v>
      </c>
      <c r="J38" s="51">
        <f>SUM(J30:J37)</f>
        <v>0</v>
      </c>
      <c r="K38" s="51">
        <f t="shared" si="7"/>
        <v>0</v>
      </c>
      <c r="L38" s="51">
        <f t="shared" si="7"/>
        <v>0</v>
      </c>
      <c r="M38" s="51">
        <f t="shared" si="7"/>
        <v>0</v>
      </c>
      <c r="N38" s="51">
        <f>SUM(N30:N37)</f>
        <v>0</v>
      </c>
      <c r="O38" s="51">
        <f t="shared" si="7"/>
        <v>0</v>
      </c>
      <c r="P38" s="51">
        <f>SUM(P30:P37)</f>
        <v>0</v>
      </c>
      <c r="Q38" s="51">
        <f t="shared" si="7"/>
        <v>0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51">
        <f t="shared" si="7"/>
        <v>0</v>
      </c>
      <c r="V38" s="51">
        <f t="shared" si="7"/>
        <v>0</v>
      </c>
      <c r="W38" s="51">
        <f t="shared" si="7"/>
        <v>0</v>
      </c>
      <c r="X38" s="51">
        <f t="shared" si="7"/>
        <v>0</v>
      </c>
      <c r="Y38" s="51">
        <f t="shared" si="7"/>
        <v>0</v>
      </c>
      <c r="Z38" s="51">
        <f t="shared" si="7"/>
        <v>0</v>
      </c>
      <c r="AA38" s="51">
        <f t="shared" si="7"/>
        <v>0</v>
      </c>
      <c r="AB38" s="51">
        <f t="shared" si="7"/>
        <v>0</v>
      </c>
      <c r="AC38" s="51">
        <f t="shared" si="7"/>
        <v>0</v>
      </c>
      <c r="AD38" s="51">
        <f t="shared" si="7"/>
        <v>0</v>
      </c>
      <c r="AE38" s="76">
        <f>SUM(AE30:AE37)</f>
        <v>0</v>
      </c>
      <c r="AF38" s="47"/>
      <c r="AG38" s="46">
        <v>0</v>
      </c>
      <c r="AH38" s="183">
        <f t="shared" si="0"/>
        <v>0</v>
      </c>
    </row>
    <row r="39" spans="1:34" ht="39.950000000000003" customHeight="1" thickBot="1">
      <c r="A39" s="77"/>
      <c r="B39" s="78"/>
      <c r="C39" s="184"/>
      <c r="D39" s="184"/>
      <c r="E39" s="185"/>
      <c r="F39" s="186"/>
      <c r="G39" s="187"/>
      <c r="H39" s="184"/>
      <c r="I39" s="188"/>
      <c r="J39" s="188"/>
      <c r="K39" s="189"/>
      <c r="L39" s="190"/>
      <c r="M39" s="184"/>
      <c r="N39" s="184"/>
      <c r="O39" s="184"/>
      <c r="P39" s="184"/>
      <c r="Q39" s="191"/>
      <c r="R39" s="184"/>
      <c r="S39" s="184"/>
      <c r="T39" s="184"/>
      <c r="U39" s="184"/>
      <c r="V39" s="184"/>
      <c r="W39" s="192"/>
      <c r="X39" s="193"/>
      <c r="Y39" s="194"/>
      <c r="Z39" s="184"/>
      <c r="AA39" s="184"/>
      <c r="AB39" s="184"/>
      <c r="AC39" s="184"/>
      <c r="AD39" s="195"/>
      <c r="AE39" s="91"/>
      <c r="AF39" s="41"/>
      <c r="AG39" s="46"/>
      <c r="AH39" s="183">
        <f t="shared" si="0"/>
        <v>0</v>
      </c>
    </row>
    <row r="40" spans="1:34" ht="39.950000000000003" customHeight="1" thickBot="1">
      <c r="A40" s="92"/>
      <c r="B40" s="93" t="s">
        <v>45</v>
      </c>
      <c r="C40" s="94">
        <f>SUM(C14+C17+C19+C28+C38)</f>
        <v>0</v>
      </c>
      <c r="D40" s="94">
        <f t="shared" ref="D40:AD40" si="8">SUM(D14+D17+D19+D28+D38)</f>
        <v>42231</v>
      </c>
      <c r="E40" s="94">
        <f t="shared" si="8"/>
        <v>0</v>
      </c>
      <c r="F40" s="94">
        <f t="shared" si="8"/>
        <v>0</v>
      </c>
      <c r="G40" s="94">
        <f t="shared" si="8"/>
        <v>0</v>
      </c>
      <c r="H40" s="94">
        <f t="shared" si="8"/>
        <v>0</v>
      </c>
      <c r="I40" s="94">
        <f t="shared" si="8"/>
        <v>0</v>
      </c>
      <c r="J40" s="94">
        <f>SUM(J14+J17+J19+J28+J38)</f>
        <v>72335</v>
      </c>
      <c r="K40" s="94">
        <f t="shared" si="8"/>
        <v>0</v>
      </c>
      <c r="L40" s="94">
        <f t="shared" si="8"/>
        <v>0</v>
      </c>
      <c r="M40" s="94">
        <f t="shared" si="8"/>
        <v>0</v>
      </c>
      <c r="N40" s="94">
        <f>SUM(N14+N17+N19+N28+N38)</f>
        <v>0</v>
      </c>
      <c r="O40" s="94">
        <f t="shared" si="8"/>
        <v>0</v>
      </c>
      <c r="P40" s="94">
        <f>SUM(P14+P17+P19+P28+P38)</f>
        <v>0</v>
      </c>
      <c r="Q40" s="94">
        <f t="shared" si="8"/>
        <v>0</v>
      </c>
      <c r="R40" s="94">
        <f t="shared" si="8"/>
        <v>0</v>
      </c>
      <c r="S40" s="94">
        <f t="shared" si="8"/>
        <v>0</v>
      </c>
      <c r="T40" s="94">
        <f t="shared" si="8"/>
        <v>0</v>
      </c>
      <c r="U40" s="94">
        <f t="shared" si="8"/>
        <v>0</v>
      </c>
      <c r="V40" s="94">
        <f t="shared" si="8"/>
        <v>0</v>
      </c>
      <c r="W40" s="94">
        <f t="shared" si="8"/>
        <v>0</v>
      </c>
      <c r="X40" s="94">
        <f t="shared" si="8"/>
        <v>0</v>
      </c>
      <c r="Y40" s="94">
        <f t="shared" si="8"/>
        <v>0</v>
      </c>
      <c r="Z40" s="94">
        <f t="shared" si="8"/>
        <v>130228.98</v>
      </c>
      <c r="AA40" s="94">
        <f t="shared" si="8"/>
        <v>0</v>
      </c>
      <c r="AB40" s="94">
        <f t="shared" si="8"/>
        <v>0</v>
      </c>
      <c r="AC40" s="94">
        <f t="shared" si="8"/>
        <v>0</v>
      </c>
      <c r="AD40" s="94">
        <f t="shared" si="8"/>
        <v>0</v>
      </c>
      <c r="AE40" s="95">
        <f>SUM(AE14+AE17+AE19+AE28+AE38)</f>
        <v>248994.97999999998</v>
      </c>
      <c r="AF40" s="47"/>
      <c r="AG40" s="46">
        <v>28804.91</v>
      </c>
      <c r="AH40" s="183">
        <f t="shared" si="0"/>
        <v>-220190.06999999998</v>
      </c>
    </row>
    <row r="41" spans="1:34" s="202" customFormat="1" ht="20.100000000000001" customHeight="1">
      <c r="B41" s="203"/>
      <c r="C41" s="203"/>
      <c r="D41" s="203"/>
      <c r="E41" s="203"/>
      <c r="F41" s="203"/>
      <c r="G41" s="203"/>
      <c r="H41" s="203"/>
      <c r="AE41" s="156"/>
    </row>
    <row r="42" spans="1:34" s="202" customFormat="1" ht="20.100000000000001" customHeight="1">
      <c r="B42" s="204"/>
      <c r="C42" s="204"/>
      <c r="D42" s="204"/>
    </row>
    <row r="43" spans="1:34" ht="14.1" customHeight="1">
      <c r="R43" s="30"/>
    </row>
    <row r="44" spans="1:34" ht="14.1" customHeight="1">
      <c r="R44" s="30"/>
      <c r="AE44" s="102"/>
    </row>
  </sheetData>
  <printOptions horizontalCentered="1"/>
  <pageMargins left="0" right="0" top="1" bottom="0.25" header="0" footer="0.15"/>
  <pageSetup paperSize="5" scale="33" fitToWidth="0" orientation="landscape"/>
  <headerFooter alignWithMargins="0">
    <oddFooter xml:space="preserve">&amp;C     </oddFooter>
  </headerFooter>
  <ignoredErrors>
    <ignoredError sqref="C18:AE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GridLines="0" showOutlineSymbols="0" zoomScale="50" zoomScaleNormal="50" zoomScaleSheetLayoutView="40" zoomScalePageLayoutView="5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16" width="12.6640625" style="30" customWidth="1"/>
    <col min="17" max="17" width="15.109375" style="30" customWidth="1"/>
    <col min="18" max="18" width="12.6640625" style="103" customWidth="1"/>
    <col min="19" max="24" width="12.6640625" style="30" customWidth="1"/>
    <col min="25" max="25" width="14.33203125" style="30" customWidth="1"/>
    <col min="26" max="29" width="12.6640625" style="30" customWidth="1"/>
    <col min="30" max="30" width="14.6640625" style="30" customWidth="1"/>
    <col min="31" max="31" width="15.44140625" style="30" bestFit="1" customWidth="1"/>
    <col min="32" max="32" width="1.6640625" style="30" customWidth="1"/>
    <col min="33" max="33" width="14.88671875" style="30" hidden="1" customWidth="1"/>
    <col min="34" max="35" width="0" style="30" hidden="1" customWidth="1"/>
    <col min="36" max="256" width="20.6640625" style="30"/>
    <col min="257" max="257" width="4.6640625" style="30" customWidth="1"/>
    <col min="258" max="258" width="59.6640625" style="30" customWidth="1"/>
    <col min="259" max="260" width="15.33203125" style="30" bestFit="1" customWidth="1"/>
    <col min="261" max="261" width="13.88671875" style="30" bestFit="1" customWidth="1"/>
    <col min="262" max="265" width="15.33203125" style="30" bestFit="1" customWidth="1"/>
    <col min="266" max="266" width="13.6640625" style="30" bestFit="1" customWidth="1"/>
    <col min="267" max="267" width="17" style="30" customWidth="1"/>
    <col min="268" max="268" width="15.109375" style="30" customWidth="1"/>
    <col min="269" max="269" width="18.109375" style="30" customWidth="1"/>
    <col min="270" max="270" width="15.33203125" style="30" customWidth="1"/>
    <col min="271" max="271" width="16.33203125" style="30" customWidth="1"/>
    <col min="272" max="272" width="17.109375" style="30" customWidth="1"/>
    <col min="273" max="273" width="14.109375" style="30" customWidth="1"/>
    <col min="274" max="275" width="15.5546875" style="30" customWidth="1"/>
    <col min="276" max="276" width="15" style="30" customWidth="1"/>
    <col min="277" max="277" width="14.6640625" style="30" customWidth="1"/>
    <col min="278" max="278" width="16.33203125" style="30" customWidth="1"/>
    <col min="279" max="279" width="15" style="30" customWidth="1"/>
    <col min="280" max="280" width="18.44140625" style="30" customWidth="1"/>
    <col min="281" max="281" width="15.6640625" style="30" customWidth="1"/>
    <col min="282" max="282" width="16.33203125" style="30" customWidth="1"/>
    <col min="283" max="283" width="14" style="30" customWidth="1"/>
    <col min="284" max="284" width="15" style="30" customWidth="1"/>
    <col min="285" max="285" width="16" style="30" customWidth="1"/>
    <col min="286" max="286" width="17.33203125" style="30" customWidth="1"/>
    <col min="287" max="287" width="19.33203125" style="30" customWidth="1"/>
    <col min="288" max="288" width="4.109375" style="30" customWidth="1"/>
    <col min="289" max="289" width="9.109375" style="30" customWidth="1"/>
    <col min="290" max="512" width="20.6640625" style="30"/>
    <col min="513" max="513" width="4.6640625" style="30" customWidth="1"/>
    <col min="514" max="514" width="59.6640625" style="30" customWidth="1"/>
    <col min="515" max="516" width="15.33203125" style="30" bestFit="1" customWidth="1"/>
    <col min="517" max="517" width="13.88671875" style="30" bestFit="1" customWidth="1"/>
    <col min="518" max="521" width="15.33203125" style="30" bestFit="1" customWidth="1"/>
    <col min="522" max="522" width="13.6640625" style="30" bestFit="1" customWidth="1"/>
    <col min="523" max="523" width="17" style="30" customWidth="1"/>
    <col min="524" max="524" width="15.109375" style="30" customWidth="1"/>
    <col min="525" max="525" width="18.109375" style="30" customWidth="1"/>
    <col min="526" max="526" width="15.33203125" style="30" customWidth="1"/>
    <col min="527" max="527" width="16.33203125" style="30" customWidth="1"/>
    <col min="528" max="528" width="17.109375" style="30" customWidth="1"/>
    <col min="529" max="529" width="14.109375" style="30" customWidth="1"/>
    <col min="530" max="531" width="15.5546875" style="30" customWidth="1"/>
    <col min="532" max="532" width="15" style="30" customWidth="1"/>
    <col min="533" max="533" width="14.6640625" style="30" customWidth="1"/>
    <col min="534" max="534" width="16.33203125" style="30" customWidth="1"/>
    <col min="535" max="535" width="15" style="30" customWidth="1"/>
    <col min="536" max="536" width="18.44140625" style="30" customWidth="1"/>
    <col min="537" max="537" width="15.6640625" style="30" customWidth="1"/>
    <col min="538" max="538" width="16.33203125" style="30" customWidth="1"/>
    <col min="539" max="539" width="14" style="30" customWidth="1"/>
    <col min="540" max="540" width="15" style="30" customWidth="1"/>
    <col min="541" max="541" width="16" style="30" customWidth="1"/>
    <col min="542" max="542" width="17.33203125" style="30" customWidth="1"/>
    <col min="543" max="543" width="19.33203125" style="30" customWidth="1"/>
    <col min="544" max="544" width="4.109375" style="30" customWidth="1"/>
    <col min="545" max="545" width="9.109375" style="30" customWidth="1"/>
    <col min="546" max="768" width="20.6640625" style="30"/>
    <col min="769" max="769" width="4.6640625" style="30" customWidth="1"/>
    <col min="770" max="770" width="59.6640625" style="30" customWidth="1"/>
    <col min="771" max="772" width="15.33203125" style="30" bestFit="1" customWidth="1"/>
    <col min="773" max="773" width="13.88671875" style="30" bestFit="1" customWidth="1"/>
    <col min="774" max="777" width="15.33203125" style="30" bestFit="1" customWidth="1"/>
    <col min="778" max="778" width="13.6640625" style="30" bestFit="1" customWidth="1"/>
    <col min="779" max="779" width="17" style="30" customWidth="1"/>
    <col min="780" max="780" width="15.109375" style="30" customWidth="1"/>
    <col min="781" max="781" width="18.109375" style="30" customWidth="1"/>
    <col min="782" max="782" width="15.33203125" style="30" customWidth="1"/>
    <col min="783" max="783" width="16.33203125" style="30" customWidth="1"/>
    <col min="784" max="784" width="17.109375" style="30" customWidth="1"/>
    <col min="785" max="785" width="14.109375" style="30" customWidth="1"/>
    <col min="786" max="787" width="15.5546875" style="30" customWidth="1"/>
    <col min="788" max="788" width="15" style="30" customWidth="1"/>
    <col min="789" max="789" width="14.6640625" style="30" customWidth="1"/>
    <col min="790" max="790" width="16.33203125" style="30" customWidth="1"/>
    <col min="791" max="791" width="15" style="30" customWidth="1"/>
    <col min="792" max="792" width="18.44140625" style="30" customWidth="1"/>
    <col min="793" max="793" width="15.6640625" style="30" customWidth="1"/>
    <col min="794" max="794" width="16.33203125" style="30" customWidth="1"/>
    <col min="795" max="795" width="14" style="30" customWidth="1"/>
    <col min="796" max="796" width="15" style="30" customWidth="1"/>
    <col min="797" max="797" width="16" style="30" customWidth="1"/>
    <col min="798" max="798" width="17.33203125" style="30" customWidth="1"/>
    <col min="799" max="799" width="19.33203125" style="30" customWidth="1"/>
    <col min="800" max="800" width="4.109375" style="30" customWidth="1"/>
    <col min="801" max="801" width="9.109375" style="30" customWidth="1"/>
    <col min="802" max="1024" width="20.6640625" style="30"/>
    <col min="1025" max="1025" width="4.6640625" style="30" customWidth="1"/>
    <col min="1026" max="1026" width="59.6640625" style="30" customWidth="1"/>
    <col min="1027" max="1028" width="15.33203125" style="30" bestFit="1" customWidth="1"/>
    <col min="1029" max="1029" width="13.88671875" style="30" bestFit="1" customWidth="1"/>
    <col min="1030" max="1033" width="15.33203125" style="30" bestFit="1" customWidth="1"/>
    <col min="1034" max="1034" width="13.6640625" style="30" bestFit="1" customWidth="1"/>
    <col min="1035" max="1035" width="17" style="30" customWidth="1"/>
    <col min="1036" max="1036" width="15.109375" style="30" customWidth="1"/>
    <col min="1037" max="1037" width="18.109375" style="30" customWidth="1"/>
    <col min="1038" max="1038" width="15.33203125" style="30" customWidth="1"/>
    <col min="1039" max="1039" width="16.33203125" style="30" customWidth="1"/>
    <col min="1040" max="1040" width="17.109375" style="30" customWidth="1"/>
    <col min="1041" max="1041" width="14.109375" style="30" customWidth="1"/>
    <col min="1042" max="1043" width="15.5546875" style="30" customWidth="1"/>
    <col min="1044" max="1044" width="15" style="30" customWidth="1"/>
    <col min="1045" max="1045" width="14.6640625" style="30" customWidth="1"/>
    <col min="1046" max="1046" width="16.33203125" style="30" customWidth="1"/>
    <col min="1047" max="1047" width="15" style="30" customWidth="1"/>
    <col min="1048" max="1048" width="18.44140625" style="30" customWidth="1"/>
    <col min="1049" max="1049" width="15.6640625" style="30" customWidth="1"/>
    <col min="1050" max="1050" width="16.33203125" style="30" customWidth="1"/>
    <col min="1051" max="1051" width="14" style="30" customWidth="1"/>
    <col min="1052" max="1052" width="15" style="30" customWidth="1"/>
    <col min="1053" max="1053" width="16" style="30" customWidth="1"/>
    <col min="1054" max="1054" width="17.33203125" style="30" customWidth="1"/>
    <col min="1055" max="1055" width="19.33203125" style="30" customWidth="1"/>
    <col min="1056" max="1056" width="4.109375" style="30" customWidth="1"/>
    <col min="1057" max="1057" width="9.109375" style="30" customWidth="1"/>
    <col min="1058" max="1280" width="20.6640625" style="30"/>
    <col min="1281" max="1281" width="4.6640625" style="30" customWidth="1"/>
    <col min="1282" max="1282" width="59.6640625" style="30" customWidth="1"/>
    <col min="1283" max="1284" width="15.33203125" style="30" bestFit="1" customWidth="1"/>
    <col min="1285" max="1285" width="13.88671875" style="30" bestFit="1" customWidth="1"/>
    <col min="1286" max="1289" width="15.33203125" style="30" bestFit="1" customWidth="1"/>
    <col min="1290" max="1290" width="13.6640625" style="30" bestFit="1" customWidth="1"/>
    <col min="1291" max="1291" width="17" style="30" customWidth="1"/>
    <col min="1292" max="1292" width="15.109375" style="30" customWidth="1"/>
    <col min="1293" max="1293" width="18.109375" style="30" customWidth="1"/>
    <col min="1294" max="1294" width="15.33203125" style="30" customWidth="1"/>
    <col min="1295" max="1295" width="16.33203125" style="30" customWidth="1"/>
    <col min="1296" max="1296" width="17.109375" style="30" customWidth="1"/>
    <col min="1297" max="1297" width="14.109375" style="30" customWidth="1"/>
    <col min="1298" max="1299" width="15.5546875" style="30" customWidth="1"/>
    <col min="1300" max="1300" width="15" style="30" customWidth="1"/>
    <col min="1301" max="1301" width="14.6640625" style="30" customWidth="1"/>
    <col min="1302" max="1302" width="16.33203125" style="30" customWidth="1"/>
    <col min="1303" max="1303" width="15" style="30" customWidth="1"/>
    <col min="1304" max="1304" width="18.44140625" style="30" customWidth="1"/>
    <col min="1305" max="1305" width="15.6640625" style="30" customWidth="1"/>
    <col min="1306" max="1306" width="16.33203125" style="30" customWidth="1"/>
    <col min="1307" max="1307" width="14" style="30" customWidth="1"/>
    <col min="1308" max="1308" width="15" style="30" customWidth="1"/>
    <col min="1309" max="1309" width="16" style="30" customWidth="1"/>
    <col min="1310" max="1310" width="17.33203125" style="30" customWidth="1"/>
    <col min="1311" max="1311" width="19.33203125" style="30" customWidth="1"/>
    <col min="1312" max="1312" width="4.109375" style="30" customWidth="1"/>
    <col min="1313" max="1313" width="9.109375" style="30" customWidth="1"/>
    <col min="1314" max="1536" width="20.6640625" style="30"/>
    <col min="1537" max="1537" width="4.6640625" style="30" customWidth="1"/>
    <col min="1538" max="1538" width="59.6640625" style="30" customWidth="1"/>
    <col min="1539" max="1540" width="15.33203125" style="30" bestFit="1" customWidth="1"/>
    <col min="1541" max="1541" width="13.88671875" style="30" bestFit="1" customWidth="1"/>
    <col min="1542" max="1545" width="15.33203125" style="30" bestFit="1" customWidth="1"/>
    <col min="1546" max="1546" width="13.6640625" style="30" bestFit="1" customWidth="1"/>
    <col min="1547" max="1547" width="17" style="30" customWidth="1"/>
    <col min="1548" max="1548" width="15.109375" style="30" customWidth="1"/>
    <col min="1549" max="1549" width="18.109375" style="30" customWidth="1"/>
    <col min="1550" max="1550" width="15.33203125" style="30" customWidth="1"/>
    <col min="1551" max="1551" width="16.33203125" style="30" customWidth="1"/>
    <col min="1552" max="1552" width="17.109375" style="30" customWidth="1"/>
    <col min="1553" max="1553" width="14.109375" style="30" customWidth="1"/>
    <col min="1554" max="1555" width="15.5546875" style="30" customWidth="1"/>
    <col min="1556" max="1556" width="15" style="30" customWidth="1"/>
    <col min="1557" max="1557" width="14.6640625" style="30" customWidth="1"/>
    <col min="1558" max="1558" width="16.33203125" style="30" customWidth="1"/>
    <col min="1559" max="1559" width="15" style="30" customWidth="1"/>
    <col min="1560" max="1560" width="18.44140625" style="30" customWidth="1"/>
    <col min="1561" max="1561" width="15.6640625" style="30" customWidth="1"/>
    <col min="1562" max="1562" width="16.33203125" style="30" customWidth="1"/>
    <col min="1563" max="1563" width="14" style="30" customWidth="1"/>
    <col min="1564" max="1564" width="15" style="30" customWidth="1"/>
    <col min="1565" max="1565" width="16" style="30" customWidth="1"/>
    <col min="1566" max="1566" width="17.33203125" style="30" customWidth="1"/>
    <col min="1567" max="1567" width="19.33203125" style="30" customWidth="1"/>
    <col min="1568" max="1568" width="4.109375" style="30" customWidth="1"/>
    <col min="1569" max="1569" width="9.109375" style="30" customWidth="1"/>
    <col min="1570" max="1792" width="20.6640625" style="30"/>
    <col min="1793" max="1793" width="4.6640625" style="30" customWidth="1"/>
    <col min="1794" max="1794" width="59.6640625" style="30" customWidth="1"/>
    <col min="1795" max="1796" width="15.33203125" style="30" bestFit="1" customWidth="1"/>
    <col min="1797" max="1797" width="13.88671875" style="30" bestFit="1" customWidth="1"/>
    <col min="1798" max="1801" width="15.33203125" style="30" bestFit="1" customWidth="1"/>
    <col min="1802" max="1802" width="13.6640625" style="30" bestFit="1" customWidth="1"/>
    <col min="1803" max="1803" width="17" style="30" customWidth="1"/>
    <col min="1804" max="1804" width="15.109375" style="30" customWidth="1"/>
    <col min="1805" max="1805" width="18.109375" style="30" customWidth="1"/>
    <col min="1806" max="1806" width="15.33203125" style="30" customWidth="1"/>
    <col min="1807" max="1807" width="16.33203125" style="30" customWidth="1"/>
    <col min="1808" max="1808" width="17.109375" style="30" customWidth="1"/>
    <col min="1809" max="1809" width="14.109375" style="30" customWidth="1"/>
    <col min="1810" max="1811" width="15.5546875" style="30" customWidth="1"/>
    <col min="1812" max="1812" width="15" style="30" customWidth="1"/>
    <col min="1813" max="1813" width="14.6640625" style="30" customWidth="1"/>
    <col min="1814" max="1814" width="16.33203125" style="30" customWidth="1"/>
    <col min="1815" max="1815" width="15" style="30" customWidth="1"/>
    <col min="1816" max="1816" width="18.44140625" style="30" customWidth="1"/>
    <col min="1817" max="1817" width="15.6640625" style="30" customWidth="1"/>
    <col min="1818" max="1818" width="16.33203125" style="30" customWidth="1"/>
    <col min="1819" max="1819" width="14" style="30" customWidth="1"/>
    <col min="1820" max="1820" width="15" style="30" customWidth="1"/>
    <col min="1821" max="1821" width="16" style="30" customWidth="1"/>
    <col min="1822" max="1822" width="17.33203125" style="30" customWidth="1"/>
    <col min="1823" max="1823" width="19.33203125" style="30" customWidth="1"/>
    <col min="1824" max="1824" width="4.109375" style="30" customWidth="1"/>
    <col min="1825" max="1825" width="9.109375" style="30" customWidth="1"/>
    <col min="1826" max="2048" width="20.6640625" style="30"/>
    <col min="2049" max="2049" width="4.6640625" style="30" customWidth="1"/>
    <col min="2050" max="2050" width="59.6640625" style="30" customWidth="1"/>
    <col min="2051" max="2052" width="15.33203125" style="30" bestFit="1" customWidth="1"/>
    <col min="2053" max="2053" width="13.88671875" style="30" bestFit="1" customWidth="1"/>
    <col min="2054" max="2057" width="15.33203125" style="30" bestFit="1" customWidth="1"/>
    <col min="2058" max="2058" width="13.6640625" style="30" bestFit="1" customWidth="1"/>
    <col min="2059" max="2059" width="17" style="30" customWidth="1"/>
    <col min="2060" max="2060" width="15.109375" style="30" customWidth="1"/>
    <col min="2061" max="2061" width="18.109375" style="30" customWidth="1"/>
    <col min="2062" max="2062" width="15.33203125" style="30" customWidth="1"/>
    <col min="2063" max="2063" width="16.33203125" style="30" customWidth="1"/>
    <col min="2064" max="2064" width="17.109375" style="30" customWidth="1"/>
    <col min="2065" max="2065" width="14.109375" style="30" customWidth="1"/>
    <col min="2066" max="2067" width="15.5546875" style="30" customWidth="1"/>
    <col min="2068" max="2068" width="15" style="30" customWidth="1"/>
    <col min="2069" max="2069" width="14.6640625" style="30" customWidth="1"/>
    <col min="2070" max="2070" width="16.33203125" style="30" customWidth="1"/>
    <col min="2071" max="2071" width="15" style="30" customWidth="1"/>
    <col min="2072" max="2072" width="18.44140625" style="30" customWidth="1"/>
    <col min="2073" max="2073" width="15.6640625" style="30" customWidth="1"/>
    <col min="2074" max="2074" width="16.33203125" style="30" customWidth="1"/>
    <col min="2075" max="2075" width="14" style="30" customWidth="1"/>
    <col min="2076" max="2076" width="15" style="30" customWidth="1"/>
    <col min="2077" max="2077" width="16" style="30" customWidth="1"/>
    <col min="2078" max="2078" width="17.33203125" style="30" customWidth="1"/>
    <col min="2079" max="2079" width="19.33203125" style="30" customWidth="1"/>
    <col min="2080" max="2080" width="4.109375" style="30" customWidth="1"/>
    <col min="2081" max="2081" width="9.109375" style="30" customWidth="1"/>
    <col min="2082" max="2304" width="20.6640625" style="30"/>
    <col min="2305" max="2305" width="4.6640625" style="30" customWidth="1"/>
    <col min="2306" max="2306" width="59.6640625" style="30" customWidth="1"/>
    <col min="2307" max="2308" width="15.33203125" style="30" bestFit="1" customWidth="1"/>
    <col min="2309" max="2309" width="13.88671875" style="30" bestFit="1" customWidth="1"/>
    <col min="2310" max="2313" width="15.33203125" style="30" bestFit="1" customWidth="1"/>
    <col min="2314" max="2314" width="13.6640625" style="30" bestFit="1" customWidth="1"/>
    <col min="2315" max="2315" width="17" style="30" customWidth="1"/>
    <col min="2316" max="2316" width="15.109375" style="30" customWidth="1"/>
    <col min="2317" max="2317" width="18.109375" style="30" customWidth="1"/>
    <col min="2318" max="2318" width="15.33203125" style="30" customWidth="1"/>
    <col min="2319" max="2319" width="16.33203125" style="30" customWidth="1"/>
    <col min="2320" max="2320" width="17.109375" style="30" customWidth="1"/>
    <col min="2321" max="2321" width="14.109375" style="30" customWidth="1"/>
    <col min="2322" max="2323" width="15.5546875" style="30" customWidth="1"/>
    <col min="2324" max="2324" width="15" style="30" customWidth="1"/>
    <col min="2325" max="2325" width="14.6640625" style="30" customWidth="1"/>
    <col min="2326" max="2326" width="16.33203125" style="30" customWidth="1"/>
    <col min="2327" max="2327" width="15" style="30" customWidth="1"/>
    <col min="2328" max="2328" width="18.44140625" style="30" customWidth="1"/>
    <col min="2329" max="2329" width="15.6640625" style="30" customWidth="1"/>
    <col min="2330" max="2330" width="16.33203125" style="30" customWidth="1"/>
    <col min="2331" max="2331" width="14" style="30" customWidth="1"/>
    <col min="2332" max="2332" width="15" style="30" customWidth="1"/>
    <col min="2333" max="2333" width="16" style="30" customWidth="1"/>
    <col min="2334" max="2334" width="17.33203125" style="30" customWidth="1"/>
    <col min="2335" max="2335" width="19.33203125" style="30" customWidth="1"/>
    <col min="2336" max="2336" width="4.109375" style="30" customWidth="1"/>
    <col min="2337" max="2337" width="9.109375" style="30" customWidth="1"/>
    <col min="2338" max="2560" width="20.6640625" style="30"/>
    <col min="2561" max="2561" width="4.6640625" style="30" customWidth="1"/>
    <col min="2562" max="2562" width="59.6640625" style="30" customWidth="1"/>
    <col min="2563" max="2564" width="15.33203125" style="30" bestFit="1" customWidth="1"/>
    <col min="2565" max="2565" width="13.88671875" style="30" bestFit="1" customWidth="1"/>
    <col min="2566" max="2569" width="15.33203125" style="30" bestFit="1" customWidth="1"/>
    <col min="2570" max="2570" width="13.6640625" style="30" bestFit="1" customWidth="1"/>
    <col min="2571" max="2571" width="17" style="30" customWidth="1"/>
    <col min="2572" max="2572" width="15.109375" style="30" customWidth="1"/>
    <col min="2573" max="2573" width="18.109375" style="30" customWidth="1"/>
    <col min="2574" max="2574" width="15.33203125" style="30" customWidth="1"/>
    <col min="2575" max="2575" width="16.33203125" style="30" customWidth="1"/>
    <col min="2576" max="2576" width="17.109375" style="30" customWidth="1"/>
    <col min="2577" max="2577" width="14.109375" style="30" customWidth="1"/>
    <col min="2578" max="2579" width="15.5546875" style="30" customWidth="1"/>
    <col min="2580" max="2580" width="15" style="30" customWidth="1"/>
    <col min="2581" max="2581" width="14.6640625" style="30" customWidth="1"/>
    <col min="2582" max="2582" width="16.33203125" style="30" customWidth="1"/>
    <col min="2583" max="2583" width="15" style="30" customWidth="1"/>
    <col min="2584" max="2584" width="18.44140625" style="30" customWidth="1"/>
    <col min="2585" max="2585" width="15.6640625" style="30" customWidth="1"/>
    <col min="2586" max="2586" width="16.33203125" style="30" customWidth="1"/>
    <col min="2587" max="2587" width="14" style="30" customWidth="1"/>
    <col min="2588" max="2588" width="15" style="30" customWidth="1"/>
    <col min="2589" max="2589" width="16" style="30" customWidth="1"/>
    <col min="2590" max="2590" width="17.33203125" style="30" customWidth="1"/>
    <col min="2591" max="2591" width="19.33203125" style="30" customWidth="1"/>
    <col min="2592" max="2592" width="4.109375" style="30" customWidth="1"/>
    <col min="2593" max="2593" width="9.109375" style="30" customWidth="1"/>
    <col min="2594" max="2816" width="20.6640625" style="30"/>
    <col min="2817" max="2817" width="4.6640625" style="30" customWidth="1"/>
    <col min="2818" max="2818" width="59.6640625" style="30" customWidth="1"/>
    <col min="2819" max="2820" width="15.33203125" style="30" bestFit="1" customWidth="1"/>
    <col min="2821" max="2821" width="13.88671875" style="30" bestFit="1" customWidth="1"/>
    <col min="2822" max="2825" width="15.33203125" style="30" bestFit="1" customWidth="1"/>
    <col min="2826" max="2826" width="13.6640625" style="30" bestFit="1" customWidth="1"/>
    <col min="2827" max="2827" width="17" style="30" customWidth="1"/>
    <col min="2828" max="2828" width="15.109375" style="30" customWidth="1"/>
    <col min="2829" max="2829" width="18.109375" style="30" customWidth="1"/>
    <col min="2830" max="2830" width="15.33203125" style="30" customWidth="1"/>
    <col min="2831" max="2831" width="16.33203125" style="30" customWidth="1"/>
    <col min="2832" max="2832" width="17.109375" style="30" customWidth="1"/>
    <col min="2833" max="2833" width="14.109375" style="30" customWidth="1"/>
    <col min="2834" max="2835" width="15.5546875" style="30" customWidth="1"/>
    <col min="2836" max="2836" width="15" style="30" customWidth="1"/>
    <col min="2837" max="2837" width="14.6640625" style="30" customWidth="1"/>
    <col min="2838" max="2838" width="16.33203125" style="30" customWidth="1"/>
    <col min="2839" max="2839" width="15" style="30" customWidth="1"/>
    <col min="2840" max="2840" width="18.44140625" style="30" customWidth="1"/>
    <col min="2841" max="2841" width="15.6640625" style="30" customWidth="1"/>
    <col min="2842" max="2842" width="16.33203125" style="30" customWidth="1"/>
    <col min="2843" max="2843" width="14" style="30" customWidth="1"/>
    <col min="2844" max="2844" width="15" style="30" customWidth="1"/>
    <col min="2845" max="2845" width="16" style="30" customWidth="1"/>
    <col min="2846" max="2846" width="17.33203125" style="30" customWidth="1"/>
    <col min="2847" max="2847" width="19.33203125" style="30" customWidth="1"/>
    <col min="2848" max="2848" width="4.109375" style="30" customWidth="1"/>
    <col min="2849" max="2849" width="9.109375" style="30" customWidth="1"/>
    <col min="2850" max="3072" width="20.6640625" style="30"/>
    <col min="3073" max="3073" width="4.6640625" style="30" customWidth="1"/>
    <col min="3074" max="3074" width="59.6640625" style="30" customWidth="1"/>
    <col min="3075" max="3076" width="15.33203125" style="30" bestFit="1" customWidth="1"/>
    <col min="3077" max="3077" width="13.88671875" style="30" bestFit="1" customWidth="1"/>
    <col min="3078" max="3081" width="15.33203125" style="30" bestFit="1" customWidth="1"/>
    <col min="3082" max="3082" width="13.6640625" style="30" bestFit="1" customWidth="1"/>
    <col min="3083" max="3083" width="17" style="30" customWidth="1"/>
    <col min="3084" max="3084" width="15.109375" style="30" customWidth="1"/>
    <col min="3085" max="3085" width="18.109375" style="30" customWidth="1"/>
    <col min="3086" max="3086" width="15.33203125" style="30" customWidth="1"/>
    <col min="3087" max="3087" width="16.33203125" style="30" customWidth="1"/>
    <col min="3088" max="3088" width="17.109375" style="30" customWidth="1"/>
    <col min="3089" max="3089" width="14.109375" style="30" customWidth="1"/>
    <col min="3090" max="3091" width="15.5546875" style="30" customWidth="1"/>
    <col min="3092" max="3092" width="15" style="30" customWidth="1"/>
    <col min="3093" max="3093" width="14.6640625" style="30" customWidth="1"/>
    <col min="3094" max="3094" width="16.33203125" style="30" customWidth="1"/>
    <col min="3095" max="3095" width="15" style="30" customWidth="1"/>
    <col min="3096" max="3096" width="18.44140625" style="30" customWidth="1"/>
    <col min="3097" max="3097" width="15.6640625" style="30" customWidth="1"/>
    <col min="3098" max="3098" width="16.33203125" style="30" customWidth="1"/>
    <col min="3099" max="3099" width="14" style="30" customWidth="1"/>
    <col min="3100" max="3100" width="15" style="30" customWidth="1"/>
    <col min="3101" max="3101" width="16" style="30" customWidth="1"/>
    <col min="3102" max="3102" width="17.33203125" style="30" customWidth="1"/>
    <col min="3103" max="3103" width="19.33203125" style="30" customWidth="1"/>
    <col min="3104" max="3104" width="4.109375" style="30" customWidth="1"/>
    <col min="3105" max="3105" width="9.109375" style="30" customWidth="1"/>
    <col min="3106" max="3328" width="20.6640625" style="30"/>
    <col min="3329" max="3329" width="4.6640625" style="30" customWidth="1"/>
    <col min="3330" max="3330" width="59.6640625" style="30" customWidth="1"/>
    <col min="3331" max="3332" width="15.33203125" style="30" bestFit="1" customWidth="1"/>
    <col min="3333" max="3333" width="13.88671875" style="30" bestFit="1" customWidth="1"/>
    <col min="3334" max="3337" width="15.33203125" style="30" bestFit="1" customWidth="1"/>
    <col min="3338" max="3338" width="13.6640625" style="30" bestFit="1" customWidth="1"/>
    <col min="3339" max="3339" width="17" style="30" customWidth="1"/>
    <col min="3340" max="3340" width="15.109375" style="30" customWidth="1"/>
    <col min="3341" max="3341" width="18.109375" style="30" customWidth="1"/>
    <col min="3342" max="3342" width="15.33203125" style="30" customWidth="1"/>
    <col min="3343" max="3343" width="16.33203125" style="30" customWidth="1"/>
    <col min="3344" max="3344" width="17.109375" style="30" customWidth="1"/>
    <col min="3345" max="3345" width="14.109375" style="30" customWidth="1"/>
    <col min="3346" max="3347" width="15.5546875" style="30" customWidth="1"/>
    <col min="3348" max="3348" width="15" style="30" customWidth="1"/>
    <col min="3349" max="3349" width="14.6640625" style="30" customWidth="1"/>
    <col min="3350" max="3350" width="16.33203125" style="30" customWidth="1"/>
    <col min="3351" max="3351" width="15" style="30" customWidth="1"/>
    <col min="3352" max="3352" width="18.44140625" style="30" customWidth="1"/>
    <col min="3353" max="3353" width="15.6640625" style="30" customWidth="1"/>
    <col min="3354" max="3354" width="16.33203125" style="30" customWidth="1"/>
    <col min="3355" max="3355" width="14" style="30" customWidth="1"/>
    <col min="3356" max="3356" width="15" style="30" customWidth="1"/>
    <col min="3357" max="3357" width="16" style="30" customWidth="1"/>
    <col min="3358" max="3358" width="17.33203125" style="30" customWidth="1"/>
    <col min="3359" max="3359" width="19.33203125" style="30" customWidth="1"/>
    <col min="3360" max="3360" width="4.109375" style="30" customWidth="1"/>
    <col min="3361" max="3361" width="9.109375" style="30" customWidth="1"/>
    <col min="3362" max="3584" width="20.6640625" style="30"/>
    <col min="3585" max="3585" width="4.6640625" style="30" customWidth="1"/>
    <col min="3586" max="3586" width="59.6640625" style="30" customWidth="1"/>
    <col min="3587" max="3588" width="15.33203125" style="30" bestFit="1" customWidth="1"/>
    <col min="3589" max="3589" width="13.88671875" style="30" bestFit="1" customWidth="1"/>
    <col min="3590" max="3593" width="15.33203125" style="30" bestFit="1" customWidth="1"/>
    <col min="3594" max="3594" width="13.6640625" style="30" bestFit="1" customWidth="1"/>
    <col min="3595" max="3595" width="17" style="30" customWidth="1"/>
    <col min="3596" max="3596" width="15.109375" style="30" customWidth="1"/>
    <col min="3597" max="3597" width="18.109375" style="30" customWidth="1"/>
    <col min="3598" max="3598" width="15.33203125" style="30" customWidth="1"/>
    <col min="3599" max="3599" width="16.33203125" style="30" customWidth="1"/>
    <col min="3600" max="3600" width="17.109375" style="30" customWidth="1"/>
    <col min="3601" max="3601" width="14.109375" style="30" customWidth="1"/>
    <col min="3602" max="3603" width="15.5546875" style="30" customWidth="1"/>
    <col min="3604" max="3604" width="15" style="30" customWidth="1"/>
    <col min="3605" max="3605" width="14.6640625" style="30" customWidth="1"/>
    <col min="3606" max="3606" width="16.33203125" style="30" customWidth="1"/>
    <col min="3607" max="3607" width="15" style="30" customWidth="1"/>
    <col min="3608" max="3608" width="18.44140625" style="30" customWidth="1"/>
    <col min="3609" max="3609" width="15.6640625" style="30" customWidth="1"/>
    <col min="3610" max="3610" width="16.33203125" style="30" customWidth="1"/>
    <col min="3611" max="3611" width="14" style="30" customWidth="1"/>
    <col min="3612" max="3612" width="15" style="30" customWidth="1"/>
    <col min="3613" max="3613" width="16" style="30" customWidth="1"/>
    <col min="3614" max="3614" width="17.33203125" style="30" customWidth="1"/>
    <col min="3615" max="3615" width="19.33203125" style="30" customWidth="1"/>
    <col min="3616" max="3616" width="4.109375" style="30" customWidth="1"/>
    <col min="3617" max="3617" width="9.109375" style="30" customWidth="1"/>
    <col min="3618" max="3840" width="20.6640625" style="30"/>
    <col min="3841" max="3841" width="4.6640625" style="30" customWidth="1"/>
    <col min="3842" max="3842" width="59.6640625" style="30" customWidth="1"/>
    <col min="3843" max="3844" width="15.33203125" style="30" bestFit="1" customWidth="1"/>
    <col min="3845" max="3845" width="13.88671875" style="30" bestFit="1" customWidth="1"/>
    <col min="3846" max="3849" width="15.33203125" style="30" bestFit="1" customWidth="1"/>
    <col min="3850" max="3850" width="13.6640625" style="30" bestFit="1" customWidth="1"/>
    <col min="3851" max="3851" width="17" style="30" customWidth="1"/>
    <col min="3852" max="3852" width="15.109375" style="30" customWidth="1"/>
    <col min="3853" max="3853" width="18.109375" style="30" customWidth="1"/>
    <col min="3854" max="3854" width="15.33203125" style="30" customWidth="1"/>
    <col min="3855" max="3855" width="16.33203125" style="30" customWidth="1"/>
    <col min="3856" max="3856" width="17.109375" style="30" customWidth="1"/>
    <col min="3857" max="3857" width="14.109375" style="30" customWidth="1"/>
    <col min="3858" max="3859" width="15.5546875" style="30" customWidth="1"/>
    <col min="3860" max="3860" width="15" style="30" customWidth="1"/>
    <col min="3861" max="3861" width="14.6640625" style="30" customWidth="1"/>
    <col min="3862" max="3862" width="16.33203125" style="30" customWidth="1"/>
    <col min="3863" max="3863" width="15" style="30" customWidth="1"/>
    <col min="3864" max="3864" width="18.44140625" style="30" customWidth="1"/>
    <col min="3865" max="3865" width="15.6640625" style="30" customWidth="1"/>
    <col min="3866" max="3866" width="16.33203125" style="30" customWidth="1"/>
    <col min="3867" max="3867" width="14" style="30" customWidth="1"/>
    <col min="3868" max="3868" width="15" style="30" customWidth="1"/>
    <col min="3869" max="3869" width="16" style="30" customWidth="1"/>
    <col min="3870" max="3870" width="17.33203125" style="30" customWidth="1"/>
    <col min="3871" max="3871" width="19.33203125" style="30" customWidth="1"/>
    <col min="3872" max="3872" width="4.109375" style="30" customWidth="1"/>
    <col min="3873" max="3873" width="9.109375" style="30" customWidth="1"/>
    <col min="3874" max="4096" width="20.6640625" style="30"/>
    <col min="4097" max="4097" width="4.6640625" style="30" customWidth="1"/>
    <col min="4098" max="4098" width="59.6640625" style="30" customWidth="1"/>
    <col min="4099" max="4100" width="15.33203125" style="30" bestFit="1" customWidth="1"/>
    <col min="4101" max="4101" width="13.88671875" style="30" bestFit="1" customWidth="1"/>
    <col min="4102" max="4105" width="15.33203125" style="30" bestFit="1" customWidth="1"/>
    <col min="4106" max="4106" width="13.6640625" style="30" bestFit="1" customWidth="1"/>
    <col min="4107" max="4107" width="17" style="30" customWidth="1"/>
    <col min="4108" max="4108" width="15.109375" style="30" customWidth="1"/>
    <col min="4109" max="4109" width="18.109375" style="30" customWidth="1"/>
    <col min="4110" max="4110" width="15.33203125" style="30" customWidth="1"/>
    <col min="4111" max="4111" width="16.33203125" style="30" customWidth="1"/>
    <col min="4112" max="4112" width="17.109375" style="30" customWidth="1"/>
    <col min="4113" max="4113" width="14.109375" style="30" customWidth="1"/>
    <col min="4114" max="4115" width="15.5546875" style="30" customWidth="1"/>
    <col min="4116" max="4116" width="15" style="30" customWidth="1"/>
    <col min="4117" max="4117" width="14.6640625" style="30" customWidth="1"/>
    <col min="4118" max="4118" width="16.33203125" style="30" customWidth="1"/>
    <col min="4119" max="4119" width="15" style="30" customWidth="1"/>
    <col min="4120" max="4120" width="18.44140625" style="30" customWidth="1"/>
    <col min="4121" max="4121" width="15.6640625" style="30" customWidth="1"/>
    <col min="4122" max="4122" width="16.33203125" style="30" customWidth="1"/>
    <col min="4123" max="4123" width="14" style="30" customWidth="1"/>
    <col min="4124" max="4124" width="15" style="30" customWidth="1"/>
    <col min="4125" max="4125" width="16" style="30" customWidth="1"/>
    <col min="4126" max="4126" width="17.33203125" style="30" customWidth="1"/>
    <col min="4127" max="4127" width="19.33203125" style="30" customWidth="1"/>
    <col min="4128" max="4128" width="4.109375" style="30" customWidth="1"/>
    <col min="4129" max="4129" width="9.109375" style="30" customWidth="1"/>
    <col min="4130" max="4352" width="20.6640625" style="30"/>
    <col min="4353" max="4353" width="4.6640625" style="30" customWidth="1"/>
    <col min="4354" max="4354" width="59.6640625" style="30" customWidth="1"/>
    <col min="4355" max="4356" width="15.33203125" style="30" bestFit="1" customWidth="1"/>
    <col min="4357" max="4357" width="13.88671875" style="30" bestFit="1" customWidth="1"/>
    <col min="4358" max="4361" width="15.33203125" style="30" bestFit="1" customWidth="1"/>
    <col min="4362" max="4362" width="13.6640625" style="30" bestFit="1" customWidth="1"/>
    <col min="4363" max="4363" width="17" style="30" customWidth="1"/>
    <col min="4364" max="4364" width="15.109375" style="30" customWidth="1"/>
    <col min="4365" max="4365" width="18.109375" style="30" customWidth="1"/>
    <col min="4366" max="4366" width="15.33203125" style="30" customWidth="1"/>
    <col min="4367" max="4367" width="16.33203125" style="30" customWidth="1"/>
    <col min="4368" max="4368" width="17.109375" style="30" customWidth="1"/>
    <col min="4369" max="4369" width="14.109375" style="30" customWidth="1"/>
    <col min="4370" max="4371" width="15.5546875" style="30" customWidth="1"/>
    <col min="4372" max="4372" width="15" style="30" customWidth="1"/>
    <col min="4373" max="4373" width="14.6640625" style="30" customWidth="1"/>
    <col min="4374" max="4374" width="16.33203125" style="30" customWidth="1"/>
    <col min="4375" max="4375" width="15" style="30" customWidth="1"/>
    <col min="4376" max="4376" width="18.44140625" style="30" customWidth="1"/>
    <col min="4377" max="4377" width="15.6640625" style="30" customWidth="1"/>
    <col min="4378" max="4378" width="16.33203125" style="30" customWidth="1"/>
    <col min="4379" max="4379" width="14" style="30" customWidth="1"/>
    <col min="4380" max="4380" width="15" style="30" customWidth="1"/>
    <col min="4381" max="4381" width="16" style="30" customWidth="1"/>
    <col min="4382" max="4382" width="17.33203125" style="30" customWidth="1"/>
    <col min="4383" max="4383" width="19.33203125" style="30" customWidth="1"/>
    <col min="4384" max="4384" width="4.109375" style="30" customWidth="1"/>
    <col min="4385" max="4385" width="9.109375" style="30" customWidth="1"/>
    <col min="4386" max="4608" width="20.6640625" style="30"/>
    <col min="4609" max="4609" width="4.6640625" style="30" customWidth="1"/>
    <col min="4610" max="4610" width="59.6640625" style="30" customWidth="1"/>
    <col min="4611" max="4612" width="15.33203125" style="30" bestFit="1" customWidth="1"/>
    <col min="4613" max="4613" width="13.88671875" style="30" bestFit="1" customWidth="1"/>
    <col min="4614" max="4617" width="15.33203125" style="30" bestFit="1" customWidth="1"/>
    <col min="4618" max="4618" width="13.6640625" style="30" bestFit="1" customWidth="1"/>
    <col min="4619" max="4619" width="17" style="30" customWidth="1"/>
    <col min="4620" max="4620" width="15.109375" style="30" customWidth="1"/>
    <col min="4621" max="4621" width="18.109375" style="30" customWidth="1"/>
    <col min="4622" max="4622" width="15.33203125" style="30" customWidth="1"/>
    <col min="4623" max="4623" width="16.33203125" style="30" customWidth="1"/>
    <col min="4624" max="4624" width="17.109375" style="30" customWidth="1"/>
    <col min="4625" max="4625" width="14.109375" style="30" customWidth="1"/>
    <col min="4626" max="4627" width="15.5546875" style="30" customWidth="1"/>
    <col min="4628" max="4628" width="15" style="30" customWidth="1"/>
    <col min="4629" max="4629" width="14.6640625" style="30" customWidth="1"/>
    <col min="4630" max="4630" width="16.33203125" style="30" customWidth="1"/>
    <col min="4631" max="4631" width="15" style="30" customWidth="1"/>
    <col min="4632" max="4632" width="18.44140625" style="30" customWidth="1"/>
    <col min="4633" max="4633" width="15.6640625" style="30" customWidth="1"/>
    <col min="4634" max="4634" width="16.33203125" style="30" customWidth="1"/>
    <col min="4635" max="4635" width="14" style="30" customWidth="1"/>
    <col min="4636" max="4636" width="15" style="30" customWidth="1"/>
    <col min="4637" max="4637" width="16" style="30" customWidth="1"/>
    <col min="4638" max="4638" width="17.33203125" style="30" customWidth="1"/>
    <col min="4639" max="4639" width="19.33203125" style="30" customWidth="1"/>
    <col min="4640" max="4640" width="4.109375" style="30" customWidth="1"/>
    <col min="4641" max="4641" width="9.109375" style="30" customWidth="1"/>
    <col min="4642" max="4864" width="20.6640625" style="30"/>
    <col min="4865" max="4865" width="4.6640625" style="30" customWidth="1"/>
    <col min="4866" max="4866" width="59.6640625" style="30" customWidth="1"/>
    <col min="4867" max="4868" width="15.33203125" style="30" bestFit="1" customWidth="1"/>
    <col min="4869" max="4869" width="13.88671875" style="30" bestFit="1" customWidth="1"/>
    <col min="4870" max="4873" width="15.33203125" style="30" bestFit="1" customWidth="1"/>
    <col min="4874" max="4874" width="13.6640625" style="30" bestFit="1" customWidth="1"/>
    <col min="4875" max="4875" width="17" style="30" customWidth="1"/>
    <col min="4876" max="4876" width="15.109375" style="30" customWidth="1"/>
    <col min="4877" max="4877" width="18.109375" style="30" customWidth="1"/>
    <col min="4878" max="4878" width="15.33203125" style="30" customWidth="1"/>
    <col min="4879" max="4879" width="16.33203125" style="30" customWidth="1"/>
    <col min="4880" max="4880" width="17.109375" style="30" customWidth="1"/>
    <col min="4881" max="4881" width="14.109375" style="30" customWidth="1"/>
    <col min="4882" max="4883" width="15.5546875" style="30" customWidth="1"/>
    <col min="4884" max="4884" width="15" style="30" customWidth="1"/>
    <col min="4885" max="4885" width="14.6640625" style="30" customWidth="1"/>
    <col min="4886" max="4886" width="16.33203125" style="30" customWidth="1"/>
    <col min="4887" max="4887" width="15" style="30" customWidth="1"/>
    <col min="4888" max="4888" width="18.44140625" style="30" customWidth="1"/>
    <col min="4889" max="4889" width="15.6640625" style="30" customWidth="1"/>
    <col min="4890" max="4890" width="16.33203125" style="30" customWidth="1"/>
    <col min="4891" max="4891" width="14" style="30" customWidth="1"/>
    <col min="4892" max="4892" width="15" style="30" customWidth="1"/>
    <col min="4893" max="4893" width="16" style="30" customWidth="1"/>
    <col min="4894" max="4894" width="17.33203125" style="30" customWidth="1"/>
    <col min="4895" max="4895" width="19.33203125" style="30" customWidth="1"/>
    <col min="4896" max="4896" width="4.109375" style="30" customWidth="1"/>
    <col min="4897" max="4897" width="9.109375" style="30" customWidth="1"/>
    <col min="4898" max="5120" width="20.6640625" style="30"/>
    <col min="5121" max="5121" width="4.6640625" style="30" customWidth="1"/>
    <col min="5122" max="5122" width="59.6640625" style="30" customWidth="1"/>
    <col min="5123" max="5124" width="15.33203125" style="30" bestFit="1" customWidth="1"/>
    <col min="5125" max="5125" width="13.88671875" style="30" bestFit="1" customWidth="1"/>
    <col min="5126" max="5129" width="15.33203125" style="30" bestFit="1" customWidth="1"/>
    <col min="5130" max="5130" width="13.6640625" style="30" bestFit="1" customWidth="1"/>
    <col min="5131" max="5131" width="17" style="30" customWidth="1"/>
    <col min="5132" max="5132" width="15.109375" style="30" customWidth="1"/>
    <col min="5133" max="5133" width="18.109375" style="30" customWidth="1"/>
    <col min="5134" max="5134" width="15.33203125" style="30" customWidth="1"/>
    <col min="5135" max="5135" width="16.33203125" style="30" customWidth="1"/>
    <col min="5136" max="5136" width="17.109375" style="30" customWidth="1"/>
    <col min="5137" max="5137" width="14.109375" style="30" customWidth="1"/>
    <col min="5138" max="5139" width="15.5546875" style="30" customWidth="1"/>
    <col min="5140" max="5140" width="15" style="30" customWidth="1"/>
    <col min="5141" max="5141" width="14.6640625" style="30" customWidth="1"/>
    <col min="5142" max="5142" width="16.33203125" style="30" customWidth="1"/>
    <col min="5143" max="5143" width="15" style="30" customWidth="1"/>
    <col min="5144" max="5144" width="18.44140625" style="30" customWidth="1"/>
    <col min="5145" max="5145" width="15.6640625" style="30" customWidth="1"/>
    <col min="5146" max="5146" width="16.33203125" style="30" customWidth="1"/>
    <col min="5147" max="5147" width="14" style="30" customWidth="1"/>
    <col min="5148" max="5148" width="15" style="30" customWidth="1"/>
    <col min="5149" max="5149" width="16" style="30" customWidth="1"/>
    <col min="5150" max="5150" width="17.33203125" style="30" customWidth="1"/>
    <col min="5151" max="5151" width="19.33203125" style="30" customWidth="1"/>
    <col min="5152" max="5152" width="4.109375" style="30" customWidth="1"/>
    <col min="5153" max="5153" width="9.109375" style="30" customWidth="1"/>
    <col min="5154" max="5376" width="20.6640625" style="30"/>
    <col min="5377" max="5377" width="4.6640625" style="30" customWidth="1"/>
    <col min="5378" max="5378" width="59.6640625" style="30" customWidth="1"/>
    <col min="5379" max="5380" width="15.33203125" style="30" bestFit="1" customWidth="1"/>
    <col min="5381" max="5381" width="13.88671875" style="30" bestFit="1" customWidth="1"/>
    <col min="5382" max="5385" width="15.33203125" style="30" bestFit="1" customWidth="1"/>
    <col min="5386" max="5386" width="13.6640625" style="30" bestFit="1" customWidth="1"/>
    <col min="5387" max="5387" width="17" style="30" customWidth="1"/>
    <col min="5388" max="5388" width="15.109375" style="30" customWidth="1"/>
    <col min="5389" max="5389" width="18.109375" style="30" customWidth="1"/>
    <col min="5390" max="5390" width="15.33203125" style="30" customWidth="1"/>
    <col min="5391" max="5391" width="16.33203125" style="30" customWidth="1"/>
    <col min="5392" max="5392" width="17.109375" style="30" customWidth="1"/>
    <col min="5393" max="5393" width="14.109375" style="30" customWidth="1"/>
    <col min="5394" max="5395" width="15.5546875" style="30" customWidth="1"/>
    <col min="5396" max="5396" width="15" style="30" customWidth="1"/>
    <col min="5397" max="5397" width="14.6640625" style="30" customWidth="1"/>
    <col min="5398" max="5398" width="16.33203125" style="30" customWidth="1"/>
    <col min="5399" max="5399" width="15" style="30" customWidth="1"/>
    <col min="5400" max="5400" width="18.44140625" style="30" customWidth="1"/>
    <col min="5401" max="5401" width="15.6640625" style="30" customWidth="1"/>
    <col min="5402" max="5402" width="16.33203125" style="30" customWidth="1"/>
    <col min="5403" max="5403" width="14" style="30" customWidth="1"/>
    <col min="5404" max="5404" width="15" style="30" customWidth="1"/>
    <col min="5405" max="5405" width="16" style="30" customWidth="1"/>
    <col min="5406" max="5406" width="17.33203125" style="30" customWidth="1"/>
    <col min="5407" max="5407" width="19.33203125" style="30" customWidth="1"/>
    <col min="5408" max="5408" width="4.109375" style="30" customWidth="1"/>
    <col min="5409" max="5409" width="9.109375" style="30" customWidth="1"/>
    <col min="5410" max="5632" width="20.6640625" style="30"/>
    <col min="5633" max="5633" width="4.6640625" style="30" customWidth="1"/>
    <col min="5634" max="5634" width="59.6640625" style="30" customWidth="1"/>
    <col min="5635" max="5636" width="15.33203125" style="30" bestFit="1" customWidth="1"/>
    <col min="5637" max="5637" width="13.88671875" style="30" bestFit="1" customWidth="1"/>
    <col min="5638" max="5641" width="15.33203125" style="30" bestFit="1" customWidth="1"/>
    <col min="5642" max="5642" width="13.6640625" style="30" bestFit="1" customWidth="1"/>
    <col min="5643" max="5643" width="17" style="30" customWidth="1"/>
    <col min="5644" max="5644" width="15.109375" style="30" customWidth="1"/>
    <col min="5645" max="5645" width="18.109375" style="30" customWidth="1"/>
    <col min="5646" max="5646" width="15.33203125" style="30" customWidth="1"/>
    <col min="5647" max="5647" width="16.33203125" style="30" customWidth="1"/>
    <col min="5648" max="5648" width="17.109375" style="30" customWidth="1"/>
    <col min="5649" max="5649" width="14.109375" style="30" customWidth="1"/>
    <col min="5650" max="5651" width="15.5546875" style="30" customWidth="1"/>
    <col min="5652" max="5652" width="15" style="30" customWidth="1"/>
    <col min="5653" max="5653" width="14.6640625" style="30" customWidth="1"/>
    <col min="5654" max="5654" width="16.33203125" style="30" customWidth="1"/>
    <col min="5655" max="5655" width="15" style="30" customWidth="1"/>
    <col min="5656" max="5656" width="18.44140625" style="30" customWidth="1"/>
    <col min="5657" max="5657" width="15.6640625" style="30" customWidth="1"/>
    <col min="5658" max="5658" width="16.33203125" style="30" customWidth="1"/>
    <col min="5659" max="5659" width="14" style="30" customWidth="1"/>
    <col min="5660" max="5660" width="15" style="30" customWidth="1"/>
    <col min="5661" max="5661" width="16" style="30" customWidth="1"/>
    <col min="5662" max="5662" width="17.33203125" style="30" customWidth="1"/>
    <col min="5663" max="5663" width="19.33203125" style="30" customWidth="1"/>
    <col min="5664" max="5664" width="4.109375" style="30" customWidth="1"/>
    <col min="5665" max="5665" width="9.109375" style="30" customWidth="1"/>
    <col min="5666" max="5888" width="20.6640625" style="30"/>
    <col min="5889" max="5889" width="4.6640625" style="30" customWidth="1"/>
    <col min="5890" max="5890" width="59.6640625" style="30" customWidth="1"/>
    <col min="5891" max="5892" width="15.33203125" style="30" bestFit="1" customWidth="1"/>
    <col min="5893" max="5893" width="13.88671875" style="30" bestFit="1" customWidth="1"/>
    <col min="5894" max="5897" width="15.33203125" style="30" bestFit="1" customWidth="1"/>
    <col min="5898" max="5898" width="13.6640625" style="30" bestFit="1" customWidth="1"/>
    <col min="5899" max="5899" width="17" style="30" customWidth="1"/>
    <col min="5900" max="5900" width="15.109375" style="30" customWidth="1"/>
    <col min="5901" max="5901" width="18.109375" style="30" customWidth="1"/>
    <col min="5902" max="5902" width="15.33203125" style="30" customWidth="1"/>
    <col min="5903" max="5903" width="16.33203125" style="30" customWidth="1"/>
    <col min="5904" max="5904" width="17.109375" style="30" customWidth="1"/>
    <col min="5905" max="5905" width="14.109375" style="30" customWidth="1"/>
    <col min="5906" max="5907" width="15.5546875" style="30" customWidth="1"/>
    <col min="5908" max="5908" width="15" style="30" customWidth="1"/>
    <col min="5909" max="5909" width="14.6640625" style="30" customWidth="1"/>
    <col min="5910" max="5910" width="16.33203125" style="30" customWidth="1"/>
    <col min="5911" max="5911" width="15" style="30" customWidth="1"/>
    <col min="5912" max="5912" width="18.44140625" style="30" customWidth="1"/>
    <col min="5913" max="5913" width="15.6640625" style="30" customWidth="1"/>
    <col min="5914" max="5914" width="16.33203125" style="30" customWidth="1"/>
    <col min="5915" max="5915" width="14" style="30" customWidth="1"/>
    <col min="5916" max="5916" width="15" style="30" customWidth="1"/>
    <col min="5917" max="5917" width="16" style="30" customWidth="1"/>
    <col min="5918" max="5918" width="17.33203125" style="30" customWidth="1"/>
    <col min="5919" max="5919" width="19.33203125" style="30" customWidth="1"/>
    <col min="5920" max="5920" width="4.109375" style="30" customWidth="1"/>
    <col min="5921" max="5921" width="9.109375" style="30" customWidth="1"/>
    <col min="5922" max="6144" width="20.6640625" style="30"/>
    <col min="6145" max="6145" width="4.6640625" style="30" customWidth="1"/>
    <col min="6146" max="6146" width="59.6640625" style="30" customWidth="1"/>
    <col min="6147" max="6148" width="15.33203125" style="30" bestFit="1" customWidth="1"/>
    <col min="6149" max="6149" width="13.88671875" style="30" bestFit="1" customWidth="1"/>
    <col min="6150" max="6153" width="15.33203125" style="30" bestFit="1" customWidth="1"/>
    <col min="6154" max="6154" width="13.6640625" style="30" bestFit="1" customWidth="1"/>
    <col min="6155" max="6155" width="17" style="30" customWidth="1"/>
    <col min="6156" max="6156" width="15.109375" style="30" customWidth="1"/>
    <col min="6157" max="6157" width="18.109375" style="30" customWidth="1"/>
    <col min="6158" max="6158" width="15.33203125" style="30" customWidth="1"/>
    <col min="6159" max="6159" width="16.33203125" style="30" customWidth="1"/>
    <col min="6160" max="6160" width="17.109375" style="30" customWidth="1"/>
    <col min="6161" max="6161" width="14.109375" style="30" customWidth="1"/>
    <col min="6162" max="6163" width="15.5546875" style="30" customWidth="1"/>
    <col min="6164" max="6164" width="15" style="30" customWidth="1"/>
    <col min="6165" max="6165" width="14.6640625" style="30" customWidth="1"/>
    <col min="6166" max="6166" width="16.33203125" style="30" customWidth="1"/>
    <col min="6167" max="6167" width="15" style="30" customWidth="1"/>
    <col min="6168" max="6168" width="18.44140625" style="30" customWidth="1"/>
    <col min="6169" max="6169" width="15.6640625" style="30" customWidth="1"/>
    <col min="6170" max="6170" width="16.33203125" style="30" customWidth="1"/>
    <col min="6171" max="6171" width="14" style="30" customWidth="1"/>
    <col min="6172" max="6172" width="15" style="30" customWidth="1"/>
    <col min="6173" max="6173" width="16" style="30" customWidth="1"/>
    <col min="6174" max="6174" width="17.33203125" style="30" customWidth="1"/>
    <col min="6175" max="6175" width="19.33203125" style="30" customWidth="1"/>
    <col min="6176" max="6176" width="4.109375" style="30" customWidth="1"/>
    <col min="6177" max="6177" width="9.109375" style="30" customWidth="1"/>
    <col min="6178" max="6400" width="20.6640625" style="30"/>
    <col min="6401" max="6401" width="4.6640625" style="30" customWidth="1"/>
    <col min="6402" max="6402" width="59.6640625" style="30" customWidth="1"/>
    <col min="6403" max="6404" width="15.33203125" style="30" bestFit="1" customWidth="1"/>
    <col min="6405" max="6405" width="13.88671875" style="30" bestFit="1" customWidth="1"/>
    <col min="6406" max="6409" width="15.33203125" style="30" bestFit="1" customWidth="1"/>
    <col min="6410" max="6410" width="13.6640625" style="30" bestFit="1" customWidth="1"/>
    <col min="6411" max="6411" width="17" style="30" customWidth="1"/>
    <col min="6412" max="6412" width="15.109375" style="30" customWidth="1"/>
    <col min="6413" max="6413" width="18.109375" style="30" customWidth="1"/>
    <col min="6414" max="6414" width="15.33203125" style="30" customWidth="1"/>
    <col min="6415" max="6415" width="16.33203125" style="30" customWidth="1"/>
    <col min="6416" max="6416" width="17.109375" style="30" customWidth="1"/>
    <col min="6417" max="6417" width="14.109375" style="30" customWidth="1"/>
    <col min="6418" max="6419" width="15.5546875" style="30" customWidth="1"/>
    <col min="6420" max="6420" width="15" style="30" customWidth="1"/>
    <col min="6421" max="6421" width="14.6640625" style="30" customWidth="1"/>
    <col min="6422" max="6422" width="16.33203125" style="30" customWidth="1"/>
    <col min="6423" max="6423" width="15" style="30" customWidth="1"/>
    <col min="6424" max="6424" width="18.44140625" style="30" customWidth="1"/>
    <col min="6425" max="6425" width="15.6640625" style="30" customWidth="1"/>
    <col min="6426" max="6426" width="16.33203125" style="30" customWidth="1"/>
    <col min="6427" max="6427" width="14" style="30" customWidth="1"/>
    <col min="6428" max="6428" width="15" style="30" customWidth="1"/>
    <col min="6429" max="6429" width="16" style="30" customWidth="1"/>
    <col min="6430" max="6430" width="17.33203125" style="30" customWidth="1"/>
    <col min="6431" max="6431" width="19.33203125" style="30" customWidth="1"/>
    <col min="6432" max="6432" width="4.109375" style="30" customWidth="1"/>
    <col min="6433" max="6433" width="9.109375" style="30" customWidth="1"/>
    <col min="6434" max="6656" width="20.6640625" style="30"/>
    <col min="6657" max="6657" width="4.6640625" style="30" customWidth="1"/>
    <col min="6658" max="6658" width="59.6640625" style="30" customWidth="1"/>
    <col min="6659" max="6660" width="15.33203125" style="30" bestFit="1" customWidth="1"/>
    <col min="6661" max="6661" width="13.88671875" style="30" bestFit="1" customWidth="1"/>
    <col min="6662" max="6665" width="15.33203125" style="30" bestFit="1" customWidth="1"/>
    <col min="6666" max="6666" width="13.6640625" style="30" bestFit="1" customWidth="1"/>
    <col min="6667" max="6667" width="17" style="30" customWidth="1"/>
    <col min="6668" max="6668" width="15.109375" style="30" customWidth="1"/>
    <col min="6669" max="6669" width="18.109375" style="30" customWidth="1"/>
    <col min="6670" max="6670" width="15.33203125" style="30" customWidth="1"/>
    <col min="6671" max="6671" width="16.33203125" style="30" customWidth="1"/>
    <col min="6672" max="6672" width="17.109375" style="30" customWidth="1"/>
    <col min="6673" max="6673" width="14.109375" style="30" customWidth="1"/>
    <col min="6674" max="6675" width="15.5546875" style="30" customWidth="1"/>
    <col min="6676" max="6676" width="15" style="30" customWidth="1"/>
    <col min="6677" max="6677" width="14.6640625" style="30" customWidth="1"/>
    <col min="6678" max="6678" width="16.33203125" style="30" customWidth="1"/>
    <col min="6679" max="6679" width="15" style="30" customWidth="1"/>
    <col min="6680" max="6680" width="18.44140625" style="30" customWidth="1"/>
    <col min="6681" max="6681" width="15.6640625" style="30" customWidth="1"/>
    <col min="6682" max="6682" width="16.33203125" style="30" customWidth="1"/>
    <col min="6683" max="6683" width="14" style="30" customWidth="1"/>
    <col min="6684" max="6684" width="15" style="30" customWidth="1"/>
    <col min="6685" max="6685" width="16" style="30" customWidth="1"/>
    <col min="6686" max="6686" width="17.33203125" style="30" customWidth="1"/>
    <col min="6687" max="6687" width="19.33203125" style="30" customWidth="1"/>
    <col min="6688" max="6688" width="4.109375" style="30" customWidth="1"/>
    <col min="6689" max="6689" width="9.109375" style="30" customWidth="1"/>
    <col min="6690" max="6912" width="20.6640625" style="30"/>
    <col min="6913" max="6913" width="4.6640625" style="30" customWidth="1"/>
    <col min="6914" max="6914" width="59.6640625" style="30" customWidth="1"/>
    <col min="6915" max="6916" width="15.33203125" style="30" bestFit="1" customWidth="1"/>
    <col min="6917" max="6917" width="13.88671875" style="30" bestFit="1" customWidth="1"/>
    <col min="6918" max="6921" width="15.33203125" style="30" bestFit="1" customWidth="1"/>
    <col min="6922" max="6922" width="13.6640625" style="30" bestFit="1" customWidth="1"/>
    <col min="6923" max="6923" width="17" style="30" customWidth="1"/>
    <col min="6924" max="6924" width="15.109375" style="30" customWidth="1"/>
    <col min="6925" max="6925" width="18.109375" style="30" customWidth="1"/>
    <col min="6926" max="6926" width="15.33203125" style="30" customWidth="1"/>
    <col min="6927" max="6927" width="16.33203125" style="30" customWidth="1"/>
    <col min="6928" max="6928" width="17.109375" style="30" customWidth="1"/>
    <col min="6929" max="6929" width="14.109375" style="30" customWidth="1"/>
    <col min="6930" max="6931" width="15.5546875" style="30" customWidth="1"/>
    <col min="6932" max="6932" width="15" style="30" customWidth="1"/>
    <col min="6933" max="6933" width="14.6640625" style="30" customWidth="1"/>
    <col min="6934" max="6934" width="16.33203125" style="30" customWidth="1"/>
    <col min="6935" max="6935" width="15" style="30" customWidth="1"/>
    <col min="6936" max="6936" width="18.44140625" style="30" customWidth="1"/>
    <col min="6937" max="6937" width="15.6640625" style="30" customWidth="1"/>
    <col min="6938" max="6938" width="16.33203125" style="30" customWidth="1"/>
    <col min="6939" max="6939" width="14" style="30" customWidth="1"/>
    <col min="6940" max="6940" width="15" style="30" customWidth="1"/>
    <col min="6941" max="6941" width="16" style="30" customWidth="1"/>
    <col min="6942" max="6942" width="17.33203125" style="30" customWidth="1"/>
    <col min="6943" max="6943" width="19.33203125" style="30" customWidth="1"/>
    <col min="6944" max="6944" width="4.109375" style="30" customWidth="1"/>
    <col min="6945" max="6945" width="9.109375" style="30" customWidth="1"/>
    <col min="6946" max="7168" width="20.6640625" style="30"/>
    <col min="7169" max="7169" width="4.6640625" style="30" customWidth="1"/>
    <col min="7170" max="7170" width="59.6640625" style="30" customWidth="1"/>
    <col min="7171" max="7172" width="15.33203125" style="30" bestFit="1" customWidth="1"/>
    <col min="7173" max="7173" width="13.88671875" style="30" bestFit="1" customWidth="1"/>
    <col min="7174" max="7177" width="15.33203125" style="30" bestFit="1" customWidth="1"/>
    <col min="7178" max="7178" width="13.6640625" style="30" bestFit="1" customWidth="1"/>
    <col min="7179" max="7179" width="17" style="30" customWidth="1"/>
    <col min="7180" max="7180" width="15.109375" style="30" customWidth="1"/>
    <col min="7181" max="7181" width="18.109375" style="30" customWidth="1"/>
    <col min="7182" max="7182" width="15.33203125" style="30" customWidth="1"/>
    <col min="7183" max="7183" width="16.33203125" style="30" customWidth="1"/>
    <col min="7184" max="7184" width="17.109375" style="30" customWidth="1"/>
    <col min="7185" max="7185" width="14.109375" style="30" customWidth="1"/>
    <col min="7186" max="7187" width="15.5546875" style="30" customWidth="1"/>
    <col min="7188" max="7188" width="15" style="30" customWidth="1"/>
    <col min="7189" max="7189" width="14.6640625" style="30" customWidth="1"/>
    <col min="7190" max="7190" width="16.33203125" style="30" customWidth="1"/>
    <col min="7191" max="7191" width="15" style="30" customWidth="1"/>
    <col min="7192" max="7192" width="18.44140625" style="30" customWidth="1"/>
    <col min="7193" max="7193" width="15.6640625" style="30" customWidth="1"/>
    <col min="7194" max="7194" width="16.33203125" style="30" customWidth="1"/>
    <col min="7195" max="7195" width="14" style="30" customWidth="1"/>
    <col min="7196" max="7196" width="15" style="30" customWidth="1"/>
    <col min="7197" max="7197" width="16" style="30" customWidth="1"/>
    <col min="7198" max="7198" width="17.33203125" style="30" customWidth="1"/>
    <col min="7199" max="7199" width="19.33203125" style="30" customWidth="1"/>
    <col min="7200" max="7200" width="4.109375" style="30" customWidth="1"/>
    <col min="7201" max="7201" width="9.109375" style="30" customWidth="1"/>
    <col min="7202" max="7424" width="20.6640625" style="30"/>
    <col min="7425" max="7425" width="4.6640625" style="30" customWidth="1"/>
    <col min="7426" max="7426" width="59.6640625" style="30" customWidth="1"/>
    <col min="7427" max="7428" width="15.33203125" style="30" bestFit="1" customWidth="1"/>
    <col min="7429" max="7429" width="13.88671875" style="30" bestFit="1" customWidth="1"/>
    <col min="7430" max="7433" width="15.33203125" style="30" bestFit="1" customWidth="1"/>
    <col min="7434" max="7434" width="13.6640625" style="30" bestFit="1" customWidth="1"/>
    <col min="7435" max="7435" width="17" style="30" customWidth="1"/>
    <col min="7436" max="7436" width="15.109375" style="30" customWidth="1"/>
    <col min="7437" max="7437" width="18.109375" style="30" customWidth="1"/>
    <col min="7438" max="7438" width="15.33203125" style="30" customWidth="1"/>
    <col min="7439" max="7439" width="16.33203125" style="30" customWidth="1"/>
    <col min="7440" max="7440" width="17.109375" style="30" customWidth="1"/>
    <col min="7441" max="7441" width="14.109375" style="30" customWidth="1"/>
    <col min="7442" max="7443" width="15.5546875" style="30" customWidth="1"/>
    <col min="7444" max="7444" width="15" style="30" customWidth="1"/>
    <col min="7445" max="7445" width="14.6640625" style="30" customWidth="1"/>
    <col min="7446" max="7446" width="16.33203125" style="30" customWidth="1"/>
    <col min="7447" max="7447" width="15" style="30" customWidth="1"/>
    <col min="7448" max="7448" width="18.44140625" style="30" customWidth="1"/>
    <col min="7449" max="7449" width="15.6640625" style="30" customWidth="1"/>
    <col min="7450" max="7450" width="16.33203125" style="30" customWidth="1"/>
    <col min="7451" max="7451" width="14" style="30" customWidth="1"/>
    <col min="7452" max="7452" width="15" style="30" customWidth="1"/>
    <col min="7453" max="7453" width="16" style="30" customWidth="1"/>
    <col min="7454" max="7454" width="17.33203125" style="30" customWidth="1"/>
    <col min="7455" max="7455" width="19.33203125" style="30" customWidth="1"/>
    <col min="7456" max="7456" width="4.109375" style="30" customWidth="1"/>
    <col min="7457" max="7457" width="9.109375" style="30" customWidth="1"/>
    <col min="7458" max="7680" width="20.6640625" style="30"/>
    <col min="7681" max="7681" width="4.6640625" style="30" customWidth="1"/>
    <col min="7682" max="7682" width="59.6640625" style="30" customWidth="1"/>
    <col min="7683" max="7684" width="15.33203125" style="30" bestFit="1" customWidth="1"/>
    <col min="7685" max="7685" width="13.88671875" style="30" bestFit="1" customWidth="1"/>
    <col min="7686" max="7689" width="15.33203125" style="30" bestFit="1" customWidth="1"/>
    <col min="7690" max="7690" width="13.6640625" style="30" bestFit="1" customWidth="1"/>
    <col min="7691" max="7691" width="17" style="30" customWidth="1"/>
    <col min="7692" max="7692" width="15.109375" style="30" customWidth="1"/>
    <col min="7693" max="7693" width="18.109375" style="30" customWidth="1"/>
    <col min="7694" max="7694" width="15.33203125" style="30" customWidth="1"/>
    <col min="7695" max="7695" width="16.33203125" style="30" customWidth="1"/>
    <col min="7696" max="7696" width="17.109375" style="30" customWidth="1"/>
    <col min="7697" max="7697" width="14.109375" style="30" customWidth="1"/>
    <col min="7698" max="7699" width="15.5546875" style="30" customWidth="1"/>
    <col min="7700" max="7700" width="15" style="30" customWidth="1"/>
    <col min="7701" max="7701" width="14.6640625" style="30" customWidth="1"/>
    <col min="7702" max="7702" width="16.33203125" style="30" customWidth="1"/>
    <col min="7703" max="7703" width="15" style="30" customWidth="1"/>
    <col min="7704" max="7704" width="18.44140625" style="30" customWidth="1"/>
    <col min="7705" max="7705" width="15.6640625" style="30" customWidth="1"/>
    <col min="7706" max="7706" width="16.33203125" style="30" customWidth="1"/>
    <col min="7707" max="7707" width="14" style="30" customWidth="1"/>
    <col min="7708" max="7708" width="15" style="30" customWidth="1"/>
    <col min="7709" max="7709" width="16" style="30" customWidth="1"/>
    <col min="7710" max="7710" width="17.33203125" style="30" customWidth="1"/>
    <col min="7711" max="7711" width="19.33203125" style="30" customWidth="1"/>
    <col min="7712" max="7712" width="4.109375" style="30" customWidth="1"/>
    <col min="7713" max="7713" width="9.109375" style="30" customWidth="1"/>
    <col min="7714" max="7936" width="20.6640625" style="30"/>
    <col min="7937" max="7937" width="4.6640625" style="30" customWidth="1"/>
    <col min="7938" max="7938" width="59.6640625" style="30" customWidth="1"/>
    <col min="7939" max="7940" width="15.33203125" style="30" bestFit="1" customWidth="1"/>
    <col min="7941" max="7941" width="13.88671875" style="30" bestFit="1" customWidth="1"/>
    <col min="7942" max="7945" width="15.33203125" style="30" bestFit="1" customWidth="1"/>
    <col min="7946" max="7946" width="13.6640625" style="30" bestFit="1" customWidth="1"/>
    <col min="7947" max="7947" width="17" style="30" customWidth="1"/>
    <col min="7948" max="7948" width="15.109375" style="30" customWidth="1"/>
    <col min="7949" max="7949" width="18.109375" style="30" customWidth="1"/>
    <col min="7950" max="7950" width="15.33203125" style="30" customWidth="1"/>
    <col min="7951" max="7951" width="16.33203125" style="30" customWidth="1"/>
    <col min="7952" max="7952" width="17.109375" style="30" customWidth="1"/>
    <col min="7953" max="7953" width="14.109375" style="30" customWidth="1"/>
    <col min="7954" max="7955" width="15.5546875" style="30" customWidth="1"/>
    <col min="7956" max="7956" width="15" style="30" customWidth="1"/>
    <col min="7957" max="7957" width="14.6640625" style="30" customWidth="1"/>
    <col min="7958" max="7958" width="16.33203125" style="30" customWidth="1"/>
    <col min="7959" max="7959" width="15" style="30" customWidth="1"/>
    <col min="7960" max="7960" width="18.44140625" style="30" customWidth="1"/>
    <col min="7961" max="7961" width="15.6640625" style="30" customWidth="1"/>
    <col min="7962" max="7962" width="16.33203125" style="30" customWidth="1"/>
    <col min="7963" max="7963" width="14" style="30" customWidth="1"/>
    <col min="7964" max="7964" width="15" style="30" customWidth="1"/>
    <col min="7965" max="7965" width="16" style="30" customWidth="1"/>
    <col min="7966" max="7966" width="17.33203125" style="30" customWidth="1"/>
    <col min="7967" max="7967" width="19.33203125" style="30" customWidth="1"/>
    <col min="7968" max="7968" width="4.109375" style="30" customWidth="1"/>
    <col min="7969" max="7969" width="9.109375" style="30" customWidth="1"/>
    <col min="7970" max="8192" width="20.6640625" style="30"/>
    <col min="8193" max="8193" width="4.6640625" style="30" customWidth="1"/>
    <col min="8194" max="8194" width="59.6640625" style="30" customWidth="1"/>
    <col min="8195" max="8196" width="15.33203125" style="30" bestFit="1" customWidth="1"/>
    <col min="8197" max="8197" width="13.88671875" style="30" bestFit="1" customWidth="1"/>
    <col min="8198" max="8201" width="15.33203125" style="30" bestFit="1" customWidth="1"/>
    <col min="8202" max="8202" width="13.6640625" style="30" bestFit="1" customWidth="1"/>
    <col min="8203" max="8203" width="17" style="30" customWidth="1"/>
    <col min="8204" max="8204" width="15.109375" style="30" customWidth="1"/>
    <col min="8205" max="8205" width="18.109375" style="30" customWidth="1"/>
    <col min="8206" max="8206" width="15.33203125" style="30" customWidth="1"/>
    <col min="8207" max="8207" width="16.33203125" style="30" customWidth="1"/>
    <col min="8208" max="8208" width="17.109375" style="30" customWidth="1"/>
    <col min="8209" max="8209" width="14.109375" style="30" customWidth="1"/>
    <col min="8210" max="8211" width="15.5546875" style="30" customWidth="1"/>
    <col min="8212" max="8212" width="15" style="30" customWidth="1"/>
    <col min="8213" max="8213" width="14.6640625" style="30" customWidth="1"/>
    <col min="8214" max="8214" width="16.33203125" style="30" customWidth="1"/>
    <col min="8215" max="8215" width="15" style="30" customWidth="1"/>
    <col min="8216" max="8216" width="18.44140625" style="30" customWidth="1"/>
    <col min="8217" max="8217" width="15.6640625" style="30" customWidth="1"/>
    <col min="8218" max="8218" width="16.33203125" style="30" customWidth="1"/>
    <col min="8219" max="8219" width="14" style="30" customWidth="1"/>
    <col min="8220" max="8220" width="15" style="30" customWidth="1"/>
    <col min="8221" max="8221" width="16" style="30" customWidth="1"/>
    <col min="8222" max="8222" width="17.33203125" style="30" customWidth="1"/>
    <col min="8223" max="8223" width="19.33203125" style="30" customWidth="1"/>
    <col min="8224" max="8224" width="4.109375" style="30" customWidth="1"/>
    <col min="8225" max="8225" width="9.109375" style="30" customWidth="1"/>
    <col min="8226" max="8448" width="20.6640625" style="30"/>
    <col min="8449" max="8449" width="4.6640625" style="30" customWidth="1"/>
    <col min="8450" max="8450" width="59.6640625" style="30" customWidth="1"/>
    <col min="8451" max="8452" width="15.33203125" style="30" bestFit="1" customWidth="1"/>
    <col min="8453" max="8453" width="13.88671875" style="30" bestFit="1" customWidth="1"/>
    <col min="8454" max="8457" width="15.33203125" style="30" bestFit="1" customWidth="1"/>
    <col min="8458" max="8458" width="13.6640625" style="30" bestFit="1" customWidth="1"/>
    <col min="8459" max="8459" width="17" style="30" customWidth="1"/>
    <col min="8460" max="8460" width="15.109375" style="30" customWidth="1"/>
    <col min="8461" max="8461" width="18.109375" style="30" customWidth="1"/>
    <col min="8462" max="8462" width="15.33203125" style="30" customWidth="1"/>
    <col min="8463" max="8463" width="16.33203125" style="30" customWidth="1"/>
    <col min="8464" max="8464" width="17.109375" style="30" customWidth="1"/>
    <col min="8465" max="8465" width="14.109375" style="30" customWidth="1"/>
    <col min="8466" max="8467" width="15.5546875" style="30" customWidth="1"/>
    <col min="8468" max="8468" width="15" style="30" customWidth="1"/>
    <col min="8469" max="8469" width="14.6640625" style="30" customWidth="1"/>
    <col min="8470" max="8470" width="16.33203125" style="30" customWidth="1"/>
    <col min="8471" max="8471" width="15" style="30" customWidth="1"/>
    <col min="8472" max="8472" width="18.44140625" style="30" customWidth="1"/>
    <col min="8473" max="8473" width="15.6640625" style="30" customWidth="1"/>
    <col min="8474" max="8474" width="16.33203125" style="30" customWidth="1"/>
    <col min="8475" max="8475" width="14" style="30" customWidth="1"/>
    <col min="8476" max="8476" width="15" style="30" customWidth="1"/>
    <col min="8477" max="8477" width="16" style="30" customWidth="1"/>
    <col min="8478" max="8478" width="17.33203125" style="30" customWidth="1"/>
    <col min="8479" max="8479" width="19.33203125" style="30" customWidth="1"/>
    <col min="8480" max="8480" width="4.109375" style="30" customWidth="1"/>
    <col min="8481" max="8481" width="9.109375" style="30" customWidth="1"/>
    <col min="8482" max="8704" width="20.6640625" style="30"/>
    <col min="8705" max="8705" width="4.6640625" style="30" customWidth="1"/>
    <col min="8706" max="8706" width="59.6640625" style="30" customWidth="1"/>
    <col min="8707" max="8708" width="15.33203125" style="30" bestFit="1" customWidth="1"/>
    <col min="8709" max="8709" width="13.88671875" style="30" bestFit="1" customWidth="1"/>
    <col min="8710" max="8713" width="15.33203125" style="30" bestFit="1" customWidth="1"/>
    <col min="8714" max="8714" width="13.6640625" style="30" bestFit="1" customWidth="1"/>
    <col min="8715" max="8715" width="17" style="30" customWidth="1"/>
    <col min="8716" max="8716" width="15.109375" style="30" customWidth="1"/>
    <col min="8717" max="8717" width="18.109375" style="30" customWidth="1"/>
    <col min="8718" max="8718" width="15.33203125" style="30" customWidth="1"/>
    <col min="8719" max="8719" width="16.33203125" style="30" customWidth="1"/>
    <col min="8720" max="8720" width="17.109375" style="30" customWidth="1"/>
    <col min="8721" max="8721" width="14.109375" style="30" customWidth="1"/>
    <col min="8722" max="8723" width="15.5546875" style="30" customWidth="1"/>
    <col min="8724" max="8724" width="15" style="30" customWidth="1"/>
    <col min="8725" max="8725" width="14.6640625" style="30" customWidth="1"/>
    <col min="8726" max="8726" width="16.33203125" style="30" customWidth="1"/>
    <col min="8727" max="8727" width="15" style="30" customWidth="1"/>
    <col min="8728" max="8728" width="18.44140625" style="30" customWidth="1"/>
    <col min="8729" max="8729" width="15.6640625" style="30" customWidth="1"/>
    <col min="8730" max="8730" width="16.33203125" style="30" customWidth="1"/>
    <col min="8731" max="8731" width="14" style="30" customWidth="1"/>
    <col min="8732" max="8732" width="15" style="30" customWidth="1"/>
    <col min="8733" max="8733" width="16" style="30" customWidth="1"/>
    <col min="8734" max="8734" width="17.33203125" style="30" customWidth="1"/>
    <col min="8735" max="8735" width="19.33203125" style="30" customWidth="1"/>
    <col min="8736" max="8736" width="4.109375" style="30" customWidth="1"/>
    <col min="8737" max="8737" width="9.109375" style="30" customWidth="1"/>
    <col min="8738" max="8960" width="20.6640625" style="30"/>
    <col min="8961" max="8961" width="4.6640625" style="30" customWidth="1"/>
    <col min="8962" max="8962" width="59.6640625" style="30" customWidth="1"/>
    <col min="8963" max="8964" width="15.33203125" style="30" bestFit="1" customWidth="1"/>
    <col min="8965" max="8965" width="13.88671875" style="30" bestFit="1" customWidth="1"/>
    <col min="8966" max="8969" width="15.33203125" style="30" bestFit="1" customWidth="1"/>
    <col min="8970" max="8970" width="13.6640625" style="30" bestFit="1" customWidth="1"/>
    <col min="8971" max="8971" width="17" style="30" customWidth="1"/>
    <col min="8972" max="8972" width="15.109375" style="30" customWidth="1"/>
    <col min="8973" max="8973" width="18.109375" style="30" customWidth="1"/>
    <col min="8974" max="8974" width="15.33203125" style="30" customWidth="1"/>
    <col min="8975" max="8975" width="16.33203125" style="30" customWidth="1"/>
    <col min="8976" max="8976" width="17.109375" style="30" customWidth="1"/>
    <col min="8977" max="8977" width="14.109375" style="30" customWidth="1"/>
    <col min="8978" max="8979" width="15.5546875" style="30" customWidth="1"/>
    <col min="8980" max="8980" width="15" style="30" customWidth="1"/>
    <col min="8981" max="8981" width="14.6640625" style="30" customWidth="1"/>
    <col min="8982" max="8982" width="16.33203125" style="30" customWidth="1"/>
    <col min="8983" max="8983" width="15" style="30" customWidth="1"/>
    <col min="8984" max="8984" width="18.44140625" style="30" customWidth="1"/>
    <col min="8985" max="8985" width="15.6640625" style="30" customWidth="1"/>
    <col min="8986" max="8986" width="16.33203125" style="30" customWidth="1"/>
    <col min="8987" max="8987" width="14" style="30" customWidth="1"/>
    <col min="8988" max="8988" width="15" style="30" customWidth="1"/>
    <col min="8989" max="8989" width="16" style="30" customWidth="1"/>
    <col min="8990" max="8990" width="17.33203125" style="30" customWidth="1"/>
    <col min="8991" max="8991" width="19.33203125" style="30" customWidth="1"/>
    <col min="8992" max="8992" width="4.109375" style="30" customWidth="1"/>
    <col min="8993" max="8993" width="9.109375" style="30" customWidth="1"/>
    <col min="8994" max="9216" width="20.6640625" style="30"/>
    <col min="9217" max="9217" width="4.6640625" style="30" customWidth="1"/>
    <col min="9218" max="9218" width="59.6640625" style="30" customWidth="1"/>
    <col min="9219" max="9220" width="15.33203125" style="30" bestFit="1" customWidth="1"/>
    <col min="9221" max="9221" width="13.88671875" style="30" bestFit="1" customWidth="1"/>
    <col min="9222" max="9225" width="15.33203125" style="30" bestFit="1" customWidth="1"/>
    <col min="9226" max="9226" width="13.6640625" style="30" bestFit="1" customWidth="1"/>
    <col min="9227" max="9227" width="17" style="30" customWidth="1"/>
    <col min="9228" max="9228" width="15.109375" style="30" customWidth="1"/>
    <col min="9229" max="9229" width="18.109375" style="30" customWidth="1"/>
    <col min="9230" max="9230" width="15.33203125" style="30" customWidth="1"/>
    <col min="9231" max="9231" width="16.33203125" style="30" customWidth="1"/>
    <col min="9232" max="9232" width="17.109375" style="30" customWidth="1"/>
    <col min="9233" max="9233" width="14.109375" style="30" customWidth="1"/>
    <col min="9234" max="9235" width="15.5546875" style="30" customWidth="1"/>
    <col min="9236" max="9236" width="15" style="30" customWidth="1"/>
    <col min="9237" max="9237" width="14.6640625" style="30" customWidth="1"/>
    <col min="9238" max="9238" width="16.33203125" style="30" customWidth="1"/>
    <col min="9239" max="9239" width="15" style="30" customWidth="1"/>
    <col min="9240" max="9240" width="18.44140625" style="30" customWidth="1"/>
    <col min="9241" max="9241" width="15.6640625" style="30" customWidth="1"/>
    <col min="9242" max="9242" width="16.33203125" style="30" customWidth="1"/>
    <col min="9243" max="9243" width="14" style="30" customWidth="1"/>
    <col min="9244" max="9244" width="15" style="30" customWidth="1"/>
    <col min="9245" max="9245" width="16" style="30" customWidth="1"/>
    <col min="9246" max="9246" width="17.33203125" style="30" customWidth="1"/>
    <col min="9247" max="9247" width="19.33203125" style="30" customWidth="1"/>
    <col min="9248" max="9248" width="4.109375" style="30" customWidth="1"/>
    <col min="9249" max="9249" width="9.109375" style="30" customWidth="1"/>
    <col min="9250" max="9472" width="20.6640625" style="30"/>
    <col min="9473" max="9473" width="4.6640625" style="30" customWidth="1"/>
    <col min="9474" max="9474" width="59.6640625" style="30" customWidth="1"/>
    <col min="9475" max="9476" width="15.33203125" style="30" bestFit="1" customWidth="1"/>
    <col min="9477" max="9477" width="13.88671875" style="30" bestFit="1" customWidth="1"/>
    <col min="9478" max="9481" width="15.33203125" style="30" bestFit="1" customWidth="1"/>
    <col min="9482" max="9482" width="13.6640625" style="30" bestFit="1" customWidth="1"/>
    <col min="9483" max="9483" width="17" style="30" customWidth="1"/>
    <col min="9484" max="9484" width="15.109375" style="30" customWidth="1"/>
    <col min="9485" max="9485" width="18.109375" style="30" customWidth="1"/>
    <col min="9486" max="9486" width="15.33203125" style="30" customWidth="1"/>
    <col min="9487" max="9487" width="16.33203125" style="30" customWidth="1"/>
    <col min="9488" max="9488" width="17.109375" style="30" customWidth="1"/>
    <col min="9489" max="9489" width="14.109375" style="30" customWidth="1"/>
    <col min="9490" max="9491" width="15.5546875" style="30" customWidth="1"/>
    <col min="9492" max="9492" width="15" style="30" customWidth="1"/>
    <col min="9493" max="9493" width="14.6640625" style="30" customWidth="1"/>
    <col min="9494" max="9494" width="16.33203125" style="30" customWidth="1"/>
    <col min="9495" max="9495" width="15" style="30" customWidth="1"/>
    <col min="9496" max="9496" width="18.44140625" style="30" customWidth="1"/>
    <col min="9497" max="9497" width="15.6640625" style="30" customWidth="1"/>
    <col min="9498" max="9498" width="16.33203125" style="30" customWidth="1"/>
    <col min="9499" max="9499" width="14" style="30" customWidth="1"/>
    <col min="9500" max="9500" width="15" style="30" customWidth="1"/>
    <col min="9501" max="9501" width="16" style="30" customWidth="1"/>
    <col min="9502" max="9502" width="17.33203125" style="30" customWidth="1"/>
    <col min="9503" max="9503" width="19.33203125" style="30" customWidth="1"/>
    <col min="9504" max="9504" width="4.109375" style="30" customWidth="1"/>
    <col min="9505" max="9505" width="9.109375" style="30" customWidth="1"/>
    <col min="9506" max="9728" width="20.6640625" style="30"/>
    <col min="9729" max="9729" width="4.6640625" style="30" customWidth="1"/>
    <col min="9730" max="9730" width="59.6640625" style="30" customWidth="1"/>
    <col min="9731" max="9732" width="15.33203125" style="30" bestFit="1" customWidth="1"/>
    <col min="9733" max="9733" width="13.88671875" style="30" bestFit="1" customWidth="1"/>
    <col min="9734" max="9737" width="15.33203125" style="30" bestFit="1" customWidth="1"/>
    <col min="9738" max="9738" width="13.6640625" style="30" bestFit="1" customWidth="1"/>
    <col min="9739" max="9739" width="17" style="30" customWidth="1"/>
    <col min="9740" max="9740" width="15.109375" style="30" customWidth="1"/>
    <col min="9741" max="9741" width="18.109375" style="30" customWidth="1"/>
    <col min="9742" max="9742" width="15.33203125" style="30" customWidth="1"/>
    <col min="9743" max="9743" width="16.33203125" style="30" customWidth="1"/>
    <col min="9744" max="9744" width="17.109375" style="30" customWidth="1"/>
    <col min="9745" max="9745" width="14.109375" style="30" customWidth="1"/>
    <col min="9746" max="9747" width="15.5546875" style="30" customWidth="1"/>
    <col min="9748" max="9748" width="15" style="30" customWidth="1"/>
    <col min="9749" max="9749" width="14.6640625" style="30" customWidth="1"/>
    <col min="9750" max="9750" width="16.33203125" style="30" customWidth="1"/>
    <col min="9751" max="9751" width="15" style="30" customWidth="1"/>
    <col min="9752" max="9752" width="18.44140625" style="30" customWidth="1"/>
    <col min="9753" max="9753" width="15.6640625" style="30" customWidth="1"/>
    <col min="9754" max="9754" width="16.33203125" style="30" customWidth="1"/>
    <col min="9755" max="9755" width="14" style="30" customWidth="1"/>
    <col min="9756" max="9756" width="15" style="30" customWidth="1"/>
    <col min="9757" max="9757" width="16" style="30" customWidth="1"/>
    <col min="9758" max="9758" width="17.33203125" style="30" customWidth="1"/>
    <col min="9759" max="9759" width="19.33203125" style="30" customWidth="1"/>
    <col min="9760" max="9760" width="4.109375" style="30" customWidth="1"/>
    <col min="9761" max="9761" width="9.109375" style="30" customWidth="1"/>
    <col min="9762" max="9984" width="20.6640625" style="30"/>
    <col min="9985" max="9985" width="4.6640625" style="30" customWidth="1"/>
    <col min="9986" max="9986" width="59.6640625" style="30" customWidth="1"/>
    <col min="9987" max="9988" width="15.33203125" style="30" bestFit="1" customWidth="1"/>
    <col min="9989" max="9989" width="13.88671875" style="30" bestFit="1" customWidth="1"/>
    <col min="9990" max="9993" width="15.33203125" style="30" bestFit="1" customWidth="1"/>
    <col min="9994" max="9994" width="13.6640625" style="30" bestFit="1" customWidth="1"/>
    <col min="9995" max="9995" width="17" style="30" customWidth="1"/>
    <col min="9996" max="9996" width="15.109375" style="30" customWidth="1"/>
    <col min="9997" max="9997" width="18.109375" style="30" customWidth="1"/>
    <col min="9998" max="9998" width="15.33203125" style="30" customWidth="1"/>
    <col min="9999" max="9999" width="16.33203125" style="30" customWidth="1"/>
    <col min="10000" max="10000" width="17.109375" style="30" customWidth="1"/>
    <col min="10001" max="10001" width="14.109375" style="30" customWidth="1"/>
    <col min="10002" max="10003" width="15.5546875" style="30" customWidth="1"/>
    <col min="10004" max="10004" width="15" style="30" customWidth="1"/>
    <col min="10005" max="10005" width="14.6640625" style="30" customWidth="1"/>
    <col min="10006" max="10006" width="16.33203125" style="30" customWidth="1"/>
    <col min="10007" max="10007" width="15" style="30" customWidth="1"/>
    <col min="10008" max="10008" width="18.44140625" style="30" customWidth="1"/>
    <col min="10009" max="10009" width="15.6640625" style="30" customWidth="1"/>
    <col min="10010" max="10010" width="16.33203125" style="30" customWidth="1"/>
    <col min="10011" max="10011" width="14" style="30" customWidth="1"/>
    <col min="10012" max="10012" width="15" style="30" customWidth="1"/>
    <col min="10013" max="10013" width="16" style="30" customWidth="1"/>
    <col min="10014" max="10014" width="17.33203125" style="30" customWidth="1"/>
    <col min="10015" max="10015" width="19.33203125" style="30" customWidth="1"/>
    <col min="10016" max="10016" width="4.109375" style="30" customWidth="1"/>
    <col min="10017" max="10017" width="9.109375" style="30" customWidth="1"/>
    <col min="10018" max="10240" width="20.6640625" style="30"/>
    <col min="10241" max="10241" width="4.6640625" style="30" customWidth="1"/>
    <col min="10242" max="10242" width="59.6640625" style="30" customWidth="1"/>
    <col min="10243" max="10244" width="15.33203125" style="30" bestFit="1" customWidth="1"/>
    <col min="10245" max="10245" width="13.88671875" style="30" bestFit="1" customWidth="1"/>
    <col min="10246" max="10249" width="15.33203125" style="30" bestFit="1" customWidth="1"/>
    <col min="10250" max="10250" width="13.6640625" style="30" bestFit="1" customWidth="1"/>
    <col min="10251" max="10251" width="17" style="30" customWidth="1"/>
    <col min="10252" max="10252" width="15.109375" style="30" customWidth="1"/>
    <col min="10253" max="10253" width="18.109375" style="30" customWidth="1"/>
    <col min="10254" max="10254" width="15.33203125" style="30" customWidth="1"/>
    <col min="10255" max="10255" width="16.33203125" style="30" customWidth="1"/>
    <col min="10256" max="10256" width="17.109375" style="30" customWidth="1"/>
    <col min="10257" max="10257" width="14.109375" style="30" customWidth="1"/>
    <col min="10258" max="10259" width="15.5546875" style="30" customWidth="1"/>
    <col min="10260" max="10260" width="15" style="30" customWidth="1"/>
    <col min="10261" max="10261" width="14.6640625" style="30" customWidth="1"/>
    <col min="10262" max="10262" width="16.33203125" style="30" customWidth="1"/>
    <col min="10263" max="10263" width="15" style="30" customWidth="1"/>
    <col min="10264" max="10264" width="18.44140625" style="30" customWidth="1"/>
    <col min="10265" max="10265" width="15.6640625" style="30" customWidth="1"/>
    <col min="10266" max="10266" width="16.33203125" style="30" customWidth="1"/>
    <col min="10267" max="10267" width="14" style="30" customWidth="1"/>
    <col min="10268" max="10268" width="15" style="30" customWidth="1"/>
    <col min="10269" max="10269" width="16" style="30" customWidth="1"/>
    <col min="10270" max="10270" width="17.33203125" style="30" customWidth="1"/>
    <col min="10271" max="10271" width="19.33203125" style="30" customWidth="1"/>
    <col min="10272" max="10272" width="4.109375" style="30" customWidth="1"/>
    <col min="10273" max="10273" width="9.109375" style="30" customWidth="1"/>
    <col min="10274" max="10496" width="20.6640625" style="30"/>
    <col min="10497" max="10497" width="4.6640625" style="30" customWidth="1"/>
    <col min="10498" max="10498" width="59.6640625" style="30" customWidth="1"/>
    <col min="10499" max="10500" width="15.33203125" style="30" bestFit="1" customWidth="1"/>
    <col min="10501" max="10501" width="13.88671875" style="30" bestFit="1" customWidth="1"/>
    <col min="10502" max="10505" width="15.33203125" style="30" bestFit="1" customWidth="1"/>
    <col min="10506" max="10506" width="13.6640625" style="30" bestFit="1" customWidth="1"/>
    <col min="10507" max="10507" width="17" style="30" customWidth="1"/>
    <col min="10508" max="10508" width="15.109375" style="30" customWidth="1"/>
    <col min="10509" max="10509" width="18.109375" style="30" customWidth="1"/>
    <col min="10510" max="10510" width="15.33203125" style="30" customWidth="1"/>
    <col min="10511" max="10511" width="16.33203125" style="30" customWidth="1"/>
    <col min="10512" max="10512" width="17.109375" style="30" customWidth="1"/>
    <col min="10513" max="10513" width="14.109375" style="30" customWidth="1"/>
    <col min="10514" max="10515" width="15.5546875" style="30" customWidth="1"/>
    <col min="10516" max="10516" width="15" style="30" customWidth="1"/>
    <col min="10517" max="10517" width="14.6640625" style="30" customWidth="1"/>
    <col min="10518" max="10518" width="16.33203125" style="30" customWidth="1"/>
    <col min="10519" max="10519" width="15" style="30" customWidth="1"/>
    <col min="10520" max="10520" width="18.44140625" style="30" customWidth="1"/>
    <col min="10521" max="10521" width="15.6640625" style="30" customWidth="1"/>
    <col min="10522" max="10522" width="16.33203125" style="30" customWidth="1"/>
    <col min="10523" max="10523" width="14" style="30" customWidth="1"/>
    <col min="10524" max="10524" width="15" style="30" customWidth="1"/>
    <col min="10525" max="10525" width="16" style="30" customWidth="1"/>
    <col min="10526" max="10526" width="17.33203125" style="30" customWidth="1"/>
    <col min="10527" max="10527" width="19.33203125" style="30" customWidth="1"/>
    <col min="10528" max="10528" width="4.109375" style="30" customWidth="1"/>
    <col min="10529" max="10529" width="9.109375" style="30" customWidth="1"/>
    <col min="10530" max="10752" width="20.6640625" style="30"/>
    <col min="10753" max="10753" width="4.6640625" style="30" customWidth="1"/>
    <col min="10754" max="10754" width="59.6640625" style="30" customWidth="1"/>
    <col min="10755" max="10756" width="15.33203125" style="30" bestFit="1" customWidth="1"/>
    <col min="10757" max="10757" width="13.88671875" style="30" bestFit="1" customWidth="1"/>
    <col min="10758" max="10761" width="15.33203125" style="30" bestFit="1" customWidth="1"/>
    <col min="10762" max="10762" width="13.6640625" style="30" bestFit="1" customWidth="1"/>
    <col min="10763" max="10763" width="17" style="30" customWidth="1"/>
    <col min="10764" max="10764" width="15.109375" style="30" customWidth="1"/>
    <col min="10765" max="10765" width="18.109375" style="30" customWidth="1"/>
    <col min="10766" max="10766" width="15.33203125" style="30" customWidth="1"/>
    <col min="10767" max="10767" width="16.33203125" style="30" customWidth="1"/>
    <col min="10768" max="10768" width="17.109375" style="30" customWidth="1"/>
    <col min="10769" max="10769" width="14.109375" style="30" customWidth="1"/>
    <col min="10770" max="10771" width="15.5546875" style="30" customWidth="1"/>
    <col min="10772" max="10772" width="15" style="30" customWidth="1"/>
    <col min="10773" max="10773" width="14.6640625" style="30" customWidth="1"/>
    <col min="10774" max="10774" width="16.33203125" style="30" customWidth="1"/>
    <col min="10775" max="10775" width="15" style="30" customWidth="1"/>
    <col min="10776" max="10776" width="18.44140625" style="30" customWidth="1"/>
    <col min="10777" max="10777" width="15.6640625" style="30" customWidth="1"/>
    <col min="10778" max="10778" width="16.33203125" style="30" customWidth="1"/>
    <col min="10779" max="10779" width="14" style="30" customWidth="1"/>
    <col min="10780" max="10780" width="15" style="30" customWidth="1"/>
    <col min="10781" max="10781" width="16" style="30" customWidth="1"/>
    <col min="10782" max="10782" width="17.33203125" style="30" customWidth="1"/>
    <col min="10783" max="10783" width="19.33203125" style="30" customWidth="1"/>
    <col min="10784" max="10784" width="4.109375" style="30" customWidth="1"/>
    <col min="10785" max="10785" width="9.109375" style="30" customWidth="1"/>
    <col min="10786" max="11008" width="20.6640625" style="30"/>
    <col min="11009" max="11009" width="4.6640625" style="30" customWidth="1"/>
    <col min="11010" max="11010" width="59.6640625" style="30" customWidth="1"/>
    <col min="11011" max="11012" width="15.33203125" style="30" bestFit="1" customWidth="1"/>
    <col min="11013" max="11013" width="13.88671875" style="30" bestFit="1" customWidth="1"/>
    <col min="11014" max="11017" width="15.33203125" style="30" bestFit="1" customWidth="1"/>
    <col min="11018" max="11018" width="13.6640625" style="30" bestFit="1" customWidth="1"/>
    <col min="11019" max="11019" width="17" style="30" customWidth="1"/>
    <col min="11020" max="11020" width="15.109375" style="30" customWidth="1"/>
    <col min="11021" max="11021" width="18.109375" style="30" customWidth="1"/>
    <col min="11022" max="11022" width="15.33203125" style="30" customWidth="1"/>
    <col min="11023" max="11023" width="16.33203125" style="30" customWidth="1"/>
    <col min="11024" max="11024" width="17.109375" style="30" customWidth="1"/>
    <col min="11025" max="11025" width="14.109375" style="30" customWidth="1"/>
    <col min="11026" max="11027" width="15.5546875" style="30" customWidth="1"/>
    <col min="11028" max="11028" width="15" style="30" customWidth="1"/>
    <col min="11029" max="11029" width="14.6640625" style="30" customWidth="1"/>
    <col min="11030" max="11030" width="16.33203125" style="30" customWidth="1"/>
    <col min="11031" max="11031" width="15" style="30" customWidth="1"/>
    <col min="11032" max="11032" width="18.44140625" style="30" customWidth="1"/>
    <col min="11033" max="11033" width="15.6640625" style="30" customWidth="1"/>
    <col min="11034" max="11034" width="16.33203125" style="30" customWidth="1"/>
    <col min="11035" max="11035" width="14" style="30" customWidth="1"/>
    <col min="11036" max="11036" width="15" style="30" customWidth="1"/>
    <col min="11037" max="11037" width="16" style="30" customWidth="1"/>
    <col min="11038" max="11038" width="17.33203125" style="30" customWidth="1"/>
    <col min="11039" max="11039" width="19.33203125" style="30" customWidth="1"/>
    <col min="11040" max="11040" width="4.109375" style="30" customWidth="1"/>
    <col min="11041" max="11041" width="9.109375" style="30" customWidth="1"/>
    <col min="11042" max="11264" width="20.6640625" style="30"/>
    <col min="11265" max="11265" width="4.6640625" style="30" customWidth="1"/>
    <col min="11266" max="11266" width="59.6640625" style="30" customWidth="1"/>
    <col min="11267" max="11268" width="15.33203125" style="30" bestFit="1" customWidth="1"/>
    <col min="11269" max="11269" width="13.88671875" style="30" bestFit="1" customWidth="1"/>
    <col min="11270" max="11273" width="15.33203125" style="30" bestFit="1" customWidth="1"/>
    <col min="11274" max="11274" width="13.6640625" style="30" bestFit="1" customWidth="1"/>
    <col min="11275" max="11275" width="17" style="30" customWidth="1"/>
    <col min="11276" max="11276" width="15.109375" style="30" customWidth="1"/>
    <col min="11277" max="11277" width="18.109375" style="30" customWidth="1"/>
    <col min="11278" max="11278" width="15.33203125" style="30" customWidth="1"/>
    <col min="11279" max="11279" width="16.33203125" style="30" customWidth="1"/>
    <col min="11280" max="11280" width="17.109375" style="30" customWidth="1"/>
    <col min="11281" max="11281" width="14.109375" style="30" customWidth="1"/>
    <col min="11282" max="11283" width="15.5546875" style="30" customWidth="1"/>
    <col min="11284" max="11284" width="15" style="30" customWidth="1"/>
    <col min="11285" max="11285" width="14.6640625" style="30" customWidth="1"/>
    <col min="11286" max="11286" width="16.33203125" style="30" customWidth="1"/>
    <col min="11287" max="11287" width="15" style="30" customWidth="1"/>
    <col min="11288" max="11288" width="18.44140625" style="30" customWidth="1"/>
    <col min="11289" max="11289" width="15.6640625" style="30" customWidth="1"/>
    <col min="11290" max="11290" width="16.33203125" style="30" customWidth="1"/>
    <col min="11291" max="11291" width="14" style="30" customWidth="1"/>
    <col min="11292" max="11292" width="15" style="30" customWidth="1"/>
    <col min="11293" max="11293" width="16" style="30" customWidth="1"/>
    <col min="11294" max="11294" width="17.33203125" style="30" customWidth="1"/>
    <col min="11295" max="11295" width="19.33203125" style="30" customWidth="1"/>
    <col min="11296" max="11296" width="4.109375" style="30" customWidth="1"/>
    <col min="11297" max="11297" width="9.109375" style="30" customWidth="1"/>
    <col min="11298" max="11520" width="20.6640625" style="30"/>
    <col min="11521" max="11521" width="4.6640625" style="30" customWidth="1"/>
    <col min="11522" max="11522" width="59.6640625" style="30" customWidth="1"/>
    <col min="11523" max="11524" width="15.33203125" style="30" bestFit="1" customWidth="1"/>
    <col min="11525" max="11525" width="13.88671875" style="30" bestFit="1" customWidth="1"/>
    <col min="11526" max="11529" width="15.33203125" style="30" bestFit="1" customWidth="1"/>
    <col min="11530" max="11530" width="13.6640625" style="30" bestFit="1" customWidth="1"/>
    <col min="11531" max="11531" width="17" style="30" customWidth="1"/>
    <col min="11532" max="11532" width="15.109375" style="30" customWidth="1"/>
    <col min="11533" max="11533" width="18.109375" style="30" customWidth="1"/>
    <col min="11534" max="11534" width="15.33203125" style="30" customWidth="1"/>
    <col min="11535" max="11535" width="16.33203125" style="30" customWidth="1"/>
    <col min="11536" max="11536" width="17.109375" style="30" customWidth="1"/>
    <col min="11537" max="11537" width="14.109375" style="30" customWidth="1"/>
    <col min="11538" max="11539" width="15.5546875" style="30" customWidth="1"/>
    <col min="11540" max="11540" width="15" style="30" customWidth="1"/>
    <col min="11541" max="11541" width="14.6640625" style="30" customWidth="1"/>
    <col min="11542" max="11542" width="16.33203125" style="30" customWidth="1"/>
    <col min="11543" max="11543" width="15" style="30" customWidth="1"/>
    <col min="11544" max="11544" width="18.44140625" style="30" customWidth="1"/>
    <col min="11545" max="11545" width="15.6640625" style="30" customWidth="1"/>
    <col min="11546" max="11546" width="16.33203125" style="30" customWidth="1"/>
    <col min="11547" max="11547" width="14" style="30" customWidth="1"/>
    <col min="11548" max="11548" width="15" style="30" customWidth="1"/>
    <col min="11549" max="11549" width="16" style="30" customWidth="1"/>
    <col min="11550" max="11550" width="17.33203125" style="30" customWidth="1"/>
    <col min="11551" max="11551" width="19.33203125" style="30" customWidth="1"/>
    <col min="11552" max="11552" width="4.109375" style="30" customWidth="1"/>
    <col min="11553" max="11553" width="9.109375" style="30" customWidth="1"/>
    <col min="11554" max="11776" width="20.6640625" style="30"/>
    <col min="11777" max="11777" width="4.6640625" style="30" customWidth="1"/>
    <col min="11778" max="11778" width="59.6640625" style="30" customWidth="1"/>
    <col min="11779" max="11780" width="15.33203125" style="30" bestFit="1" customWidth="1"/>
    <col min="11781" max="11781" width="13.88671875" style="30" bestFit="1" customWidth="1"/>
    <col min="11782" max="11785" width="15.33203125" style="30" bestFit="1" customWidth="1"/>
    <col min="11786" max="11786" width="13.6640625" style="30" bestFit="1" customWidth="1"/>
    <col min="11787" max="11787" width="17" style="30" customWidth="1"/>
    <col min="11788" max="11788" width="15.109375" style="30" customWidth="1"/>
    <col min="11789" max="11789" width="18.109375" style="30" customWidth="1"/>
    <col min="11790" max="11790" width="15.33203125" style="30" customWidth="1"/>
    <col min="11791" max="11791" width="16.33203125" style="30" customWidth="1"/>
    <col min="11792" max="11792" width="17.109375" style="30" customWidth="1"/>
    <col min="11793" max="11793" width="14.109375" style="30" customWidth="1"/>
    <col min="11794" max="11795" width="15.5546875" style="30" customWidth="1"/>
    <col min="11796" max="11796" width="15" style="30" customWidth="1"/>
    <col min="11797" max="11797" width="14.6640625" style="30" customWidth="1"/>
    <col min="11798" max="11798" width="16.33203125" style="30" customWidth="1"/>
    <col min="11799" max="11799" width="15" style="30" customWidth="1"/>
    <col min="11800" max="11800" width="18.44140625" style="30" customWidth="1"/>
    <col min="11801" max="11801" width="15.6640625" style="30" customWidth="1"/>
    <col min="11802" max="11802" width="16.33203125" style="30" customWidth="1"/>
    <col min="11803" max="11803" width="14" style="30" customWidth="1"/>
    <col min="11804" max="11804" width="15" style="30" customWidth="1"/>
    <col min="11805" max="11805" width="16" style="30" customWidth="1"/>
    <col min="11806" max="11806" width="17.33203125" style="30" customWidth="1"/>
    <col min="11807" max="11807" width="19.33203125" style="30" customWidth="1"/>
    <col min="11808" max="11808" width="4.109375" style="30" customWidth="1"/>
    <col min="11809" max="11809" width="9.109375" style="30" customWidth="1"/>
    <col min="11810" max="12032" width="20.6640625" style="30"/>
    <col min="12033" max="12033" width="4.6640625" style="30" customWidth="1"/>
    <col min="12034" max="12034" width="59.6640625" style="30" customWidth="1"/>
    <col min="12035" max="12036" width="15.33203125" style="30" bestFit="1" customWidth="1"/>
    <col min="12037" max="12037" width="13.88671875" style="30" bestFit="1" customWidth="1"/>
    <col min="12038" max="12041" width="15.33203125" style="30" bestFit="1" customWidth="1"/>
    <col min="12042" max="12042" width="13.6640625" style="30" bestFit="1" customWidth="1"/>
    <col min="12043" max="12043" width="17" style="30" customWidth="1"/>
    <col min="12044" max="12044" width="15.109375" style="30" customWidth="1"/>
    <col min="12045" max="12045" width="18.109375" style="30" customWidth="1"/>
    <col min="12046" max="12046" width="15.33203125" style="30" customWidth="1"/>
    <col min="12047" max="12047" width="16.33203125" style="30" customWidth="1"/>
    <col min="12048" max="12048" width="17.109375" style="30" customWidth="1"/>
    <col min="12049" max="12049" width="14.109375" style="30" customWidth="1"/>
    <col min="12050" max="12051" width="15.5546875" style="30" customWidth="1"/>
    <col min="12052" max="12052" width="15" style="30" customWidth="1"/>
    <col min="12053" max="12053" width="14.6640625" style="30" customWidth="1"/>
    <col min="12054" max="12054" width="16.33203125" style="30" customWidth="1"/>
    <col min="12055" max="12055" width="15" style="30" customWidth="1"/>
    <col min="12056" max="12056" width="18.44140625" style="30" customWidth="1"/>
    <col min="12057" max="12057" width="15.6640625" style="30" customWidth="1"/>
    <col min="12058" max="12058" width="16.33203125" style="30" customWidth="1"/>
    <col min="12059" max="12059" width="14" style="30" customWidth="1"/>
    <col min="12060" max="12060" width="15" style="30" customWidth="1"/>
    <col min="12061" max="12061" width="16" style="30" customWidth="1"/>
    <col min="12062" max="12062" width="17.33203125" style="30" customWidth="1"/>
    <col min="12063" max="12063" width="19.33203125" style="30" customWidth="1"/>
    <col min="12064" max="12064" width="4.109375" style="30" customWidth="1"/>
    <col min="12065" max="12065" width="9.109375" style="30" customWidth="1"/>
    <col min="12066" max="12288" width="20.6640625" style="30"/>
    <col min="12289" max="12289" width="4.6640625" style="30" customWidth="1"/>
    <col min="12290" max="12290" width="59.6640625" style="30" customWidth="1"/>
    <col min="12291" max="12292" width="15.33203125" style="30" bestFit="1" customWidth="1"/>
    <col min="12293" max="12293" width="13.88671875" style="30" bestFit="1" customWidth="1"/>
    <col min="12294" max="12297" width="15.33203125" style="30" bestFit="1" customWidth="1"/>
    <col min="12298" max="12298" width="13.6640625" style="30" bestFit="1" customWidth="1"/>
    <col min="12299" max="12299" width="17" style="30" customWidth="1"/>
    <col min="12300" max="12300" width="15.109375" style="30" customWidth="1"/>
    <col min="12301" max="12301" width="18.109375" style="30" customWidth="1"/>
    <col min="12302" max="12302" width="15.33203125" style="30" customWidth="1"/>
    <col min="12303" max="12303" width="16.33203125" style="30" customWidth="1"/>
    <col min="12304" max="12304" width="17.109375" style="30" customWidth="1"/>
    <col min="12305" max="12305" width="14.109375" style="30" customWidth="1"/>
    <col min="12306" max="12307" width="15.5546875" style="30" customWidth="1"/>
    <col min="12308" max="12308" width="15" style="30" customWidth="1"/>
    <col min="12309" max="12309" width="14.6640625" style="30" customWidth="1"/>
    <col min="12310" max="12310" width="16.33203125" style="30" customWidth="1"/>
    <col min="12311" max="12311" width="15" style="30" customWidth="1"/>
    <col min="12312" max="12312" width="18.44140625" style="30" customWidth="1"/>
    <col min="12313" max="12313" width="15.6640625" style="30" customWidth="1"/>
    <col min="12314" max="12314" width="16.33203125" style="30" customWidth="1"/>
    <col min="12315" max="12315" width="14" style="30" customWidth="1"/>
    <col min="12316" max="12316" width="15" style="30" customWidth="1"/>
    <col min="12317" max="12317" width="16" style="30" customWidth="1"/>
    <col min="12318" max="12318" width="17.33203125" style="30" customWidth="1"/>
    <col min="12319" max="12319" width="19.33203125" style="30" customWidth="1"/>
    <col min="12320" max="12320" width="4.109375" style="30" customWidth="1"/>
    <col min="12321" max="12321" width="9.109375" style="30" customWidth="1"/>
    <col min="12322" max="12544" width="20.6640625" style="30"/>
    <col min="12545" max="12545" width="4.6640625" style="30" customWidth="1"/>
    <col min="12546" max="12546" width="59.6640625" style="30" customWidth="1"/>
    <col min="12547" max="12548" width="15.33203125" style="30" bestFit="1" customWidth="1"/>
    <col min="12549" max="12549" width="13.88671875" style="30" bestFit="1" customWidth="1"/>
    <col min="12550" max="12553" width="15.33203125" style="30" bestFit="1" customWidth="1"/>
    <col min="12554" max="12554" width="13.6640625" style="30" bestFit="1" customWidth="1"/>
    <col min="12555" max="12555" width="17" style="30" customWidth="1"/>
    <col min="12556" max="12556" width="15.109375" style="30" customWidth="1"/>
    <col min="12557" max="12557" width="18.109375" style="30" customWidth="1"/>
    <col min="12558" max="12558" width="15.33203125" style="30" customWidth="1"/>
    <col min="12559" max="12559" width="16.33203125" style="30" customWidth="1"/>
    <col min="12560" max="12560" width="17.109375" style="30" customWidth="1"/>
    <col min="12561" max="12561" width="14.109375" style="30" customWidth="1"/>
    <col min="12562" max="12563" width="15.5546875" style="30" customWidth="1"/>
    <col min="12564" max="12564" width="15" style="30" customWidth="1"/>
    <col min="12565" max="12565" width="14.6640625" style="30" customWidth="1"/>
    <col min="12566" max="12566" width="16.33203125" style="30" customWidth="1"/>
    <col min="12567" max="12567" width="15" style="30" customWidth="1"/>
    <col min="12568" max="12568" width="18.44140625" style="30" customWidth="1"/>
    <col min="12569" max="12569" width="15.6640625" style="30" customWidth="1"/>
    <col min="12570" max="12570" width="16.33203125" style="30" customWidth="1"/>
    <col min="12571" max="12571" width="14" style="30" customWidth="1"/>
    <col min="12572" max="12572" width="15" style="30" customWidth="1"/>
    <col min="12573" max="12573" width="16" style="30" customWidth="1"/>
    <col min="12574" max="12574" width="17.33203125" style="30" customWidth="1"/>
    <col min="12575" max="12575" width="19.33203125" style="30" customWidth="1"/>
    <col min="12576" max="12576" width="4.109375" style="30" customWidth="1"/>
    <col min="12577" max="12577" width="9.109375" style="30" customWidth="1"/>
    <col min="12578" max="12800" width="20.6640625" style="30"/>
    <col min="12801" max="12801" width="4.6640625" style="30" customWidth="1"/>
    <col min="12802" max="12802" width="59.6640625" style="30" customWidth="1"/>
    <col min="12803" max="12804" width="15.33203125" style="30" bestFit="1" customWidth="1"/>
    <col min="12805" max="12805" width="13.88671875" style="30" bestFit="1" customWidth="1"/>
    <col min="12806" max="12809" width="15.33203125" style="30" bestFit="1" customWidth="1"/>
    <col min="12810" max="12810" width="13.6640625" style="30" bestFit="1" customWidth="1"/>
    <col min="12811" max="12811" width="17" style="30" customWidth="1"/>
    <col min="12812" max="12812" width="15.109375" style="30" customWidth="1"/>
    <col min="12813" max="12813" width="18.109375" style="30" customWidth="1"/>
    <col min="12814" max="12814" width="15.33203125" style="30" customWidth="1"/>
    <col min="12815" max="12815" width="16.33203125" style="30" customWidth="1"/>
    <col min="12816" max="12816" width="17.109375" style="30" customWidth="1"/>
    <col min="12817" max="12817" width="14.109375" style="30" customWidth="1"/>
    <col min="12818" max="12819" width="15.5546875" style="30" customWidth="1"/>
    <col min="12820" max="12820" width="15" style="30" customWidth="1"/>
    <col min="12821" max="12821" width="14.6640625" style="30" customWidth="1"/>
    <col min="12822" max="12822" width="16.33203125" style="30" customWidth="1"/>
    <col min="12823" max="12823" width="15" style="30" customWidth="1"/>
    <col min="12824" max="12824" width="18.44140625" style="30" customWidth="1"/>
    <col min="12825" max="12825" width="15.6640625" style="30" customWidth="1"/>
    <col min="12826" max="12826" width="16.33203125" style="30" customWidth="1"/>
    <col min="12827" max="12827" width="14" style="30" customWidth="1"/>
    <col min="12828" max="12828" width="15" style="30" customWidth="1"/>
    <col min="12829" max="12829" width="16" style="30" customWidth="1"/>
    <col min="12830" max="12830" width="17.33203125" style="30" customWidth="1"/>
    <col min="12831" max="12831" width="19.33203125" style="30" customWidth="1"/>
    <col min="12832" max="12832" width="4.109375" style="30" customWidth="1"/>
    <col min="12833" max="12833" width="9.109375" style="30" customWidth="1"/>
    <col min="12834" max="13056" width="20.6640625" style="30"/>
    <col min="13057" max="13057" width="4.6640625" style="30" customWidth="1"/>
    <col min="13058" max="13058" width="59.6640625" style="30" customWidth="1"/>
    <col min="13059" max="13060" width="15.33203125" style="30" bestFit="1" customWidth="1"/>
    <col min="13061" max="13061" width="13.88671875" style="30" bestFit="1" customWidth="1"/>
    <col min="13062" max="13065" width="15.33203125" style="30" bestFit="1" customWidth="1"/>
    <col min="13066" max="13066" width="13.6640625" style="30" bestFit="1" customWidth="1"/>
    <col min="13067" max="13067" width="17" style="30" customWidth="1"/>
    <col min="13068" max="13068" width="15.109375" style="30" customWidth="1"/>
    <col min="13069" max="13069" width="18.109375" style="30" customWidth="1"/>
    <col min="13070" max="13070" width="15.33203125" style="30" customWidth="1"/>
    <col min="13071" max="13071" width="16.33203125" style="30" customWidth="1"/>
    <col min="13072" max="13072" width="17.109375" style="30" customWidth="1"/>
    <col min="13073" max="13073" width="14.109375" style="30" customWidth="1"/>
    <col min="13074" max="13075" width="15.5546875" style="30" customWidth="1"/>
    <col min="13076" max="13076" width="15" style="30" customWidth="1"/>
    <col min="13077" max="13077" width="14.6640625" style="30" customWidth="1"/>
    <col min="13078" max="13078" width="16.33203125" style="30" customWidth="1"/>
    <col min="13079" max="13079" width="15" style="30" customWidth="1"/>
    <col min="13080" max="13080" width="18.44140625" style="30" customWidth="1"/>
    <col min="13081" max="13081" width="15.6640625" style="30" customWidth="1"/>
    <col min="13082" max="13082" width="16.33203125" style="30" customWidth="1"/>
    <col min="13083" max="13083" width="14" style="30" customWidth="1"/>
    <col min="13084" max="13084" width="15" style="30" customWidth="1"/>
    <col min="13085" max="13085" width="16" style="30" customWidth="1"/>
    <col min="13086" max="13086" width="17.33203125" style="30" customWidth="1"/>
    <col min="13087" max="13087" width="19.33203125" style="30" customWidth="1"/>
    <col min="13088" max="13088" width="4.109375" style="30" customWidth="1"/>
    <col min="13089" max="13089" width="9.109375" style="30" customWidth="1"/>
    <col min="13090" max="13312" width="20.6640625" style="30"/>
    <col min="13313" max="13313" width="4.6640625" style="30" customWidth="1"/>
    <col min="13314" max="13314" width="59.6640625" style="30" customWidth="1"/>
    <col min="13315" max="13316" width="15.33203125" style="30" bestFit="1" customWidth="1"/>
    <col min="13317" max="13317" width="13.88671875" style="30" bestFit="1" customWidth="1"/>
    <col min="13318" max="13321" width="15.33203125" style="30" bestFit="1" customWidth="1"/>
    <col min="13322" max="13322" width="13.6640625" style="30" bestFit="1" customWidth="1"/>
    <col min="13323" max="13323" width="17" style="30" customWidth="1"/>
    <col min="13324" max="13324" width="15.109375" style="30" customWidth="1"/>
    <col min="13325" max="13325" width="18.109375" style="30" customWidth="1"/>
    <col min="13326" max="13326" width="15.33203125" style="30" customWidth="1"/>
    <col min="13327" max="13327" width="16.33203125" style="30" customWidth="1"/>
    <col min="13328" max="13328" width="17.109375" style="30" customWidth="1"/>
    <col min="13329" max="13329" width="14.109375" style="30" customWidth="1"/>
    <col min="13330" max="13331" width="15.5546875" style="30" customWidth="1"/>
    <col min="13332" max="13332" width="15" style="30" customWidth="1"/>
    <col min="13333" max="13333" width="14.6640625" style="30" customWidth="1"/>
    <col min="13334" max="13334" width="16.33203125" style="30" customWidth="1"/>
    <col min="13335" max="13335" width="15" style="30" customWidth="1"/>
    <col min="13336" max="13336" width="18.44140625" style="30" customWidth="1"/>
    <col min="13337" max="13337" width="15.6640625" style="30" customWidth="1"/>
    <col min="13338" max="13338" width="16.33203125" style="30" customWidth="1"/>
    <col min="13339" max="13339" width="14" style="30" customWidth="1"/>
    <col min="13340" max="13340" width="15" style="30" customWidth="1"/>
    <col min="13341" max="13341" width="16" style="30" customWidth="1"/>
    <col min="13342" max="13342" width="17.33203125" style="30" customWidth="1"/>
    <col min="13343" max="13343" width="19.33203125" style="30" customWidth="1"/>
    <col min="13344" max="13344" width="4.109375" style="30" customWidth="1"/>
    <col min="13345" max="13345" width="9.109375" style="30" customWidth="1"/>
    <col min="13346" max="13568" width="20.6640625" style="30"/>
    <col min="13569" max="13569" width="4.6640625" style="30" customWidth="1"/>
    <col min="13570" max="13570" width="59.6640625" style="30" customWidth="1"/>
    <col min="13571" max="13572" width="15.33203125" style="30" bestFit="1" customWidth="1"/>
    <col min="13573" max="13573" width="13.88671875" style="30" bestFit="1" customWidth="1"/>
    <col min="13574" max="13577" width="15.33203125" style="30" bestFit="1" customWidth="1"/>
    <col min="13578" max="13578" width="13.6640625" style="30" bestFit="1" customWidth="1"/>
    <col min="13579" max="13579" width="17" style="30" customWidth="1"/>
    <col min="13580" max="13580" width="15.109375" style="30" customWidth="1"/>
    <col min="13581" max="13581" width="18.109375" style="30" customWidth="1"/>
    <col min="13582" max="13582" width="15.33203125" style="30" customWidth="1"/>
    <col min="13583" max="13583" width="16.33203125" style="30" customWidth="1"/>
    <col min="13584" max="13584" width="17.109375" style="30" customWidth="1"/>
    <col min="13585" max="13585" width="14.109375" style="30" customWidth="1"/>
    <col min="13586" max="13587" width="15.5546875" style="30" customWidth="1"/>
    <col min="13588" max="13588" width="15" style="30" customWidth="1"/>
    <col min="13589" max="13589" width="14.6640625" style="30" customWidth="1"/>
    <col min="13590" max="13590" width="16.33203125" style="30" customWidth="1"/>
    <col min="13591" max="13591" width="15" style="30" customWidth="1"/>
    <col min="13592" max="13592" width="18.44140625" style="30" customWidth="1"/>
    <col min="13593" max="13593" width="15.6640625" style="30" customWidth="1"/>
    <col min="13594" max="13594" width="16.33203125" style="30" customWidth="1"/>
    <col min="13595" max="13595" width="14" style="30" customWidth="1"/>
    <col min="13596" max="13596" width="15" style="30" customWidth="1"/>
    <col min="13597" max="13597" width="16" style="30" customWidth="1"/>
    <col min="13598" max="13598" width="17.33203125" style="30" customWidth="1"/>
    <col min="13599" max="13599" width="19.33203125" style="30" customWidth="1"/>
    <col min="13600" max="13600" width="4.109375" style="30" customWidth="1"/>
    <col min="13601" max="13601" width="9.109375" style="30" customWidth="1"/>
    <col min="13602" max="13824" width="20.6640625" style="30"/>
    <col min="13825" max="13825" width="4.6640625" style="30" customWidth="1"/>
    <col min="13826" max="13826" width="59.6640625" style="30" customWidth="1"/>
    <col min="13827" max="13828" width="15.33203125" style="30" bestFit="1" customWidth="1"/>
    <col min="13829" max="13829" width="13.88671875" style="30" bestFit="1" customWidth="1"/>
    <col min="13830" max="13833" width="15.33203125" style="30" bestFit="1" customWidth="1"/>
    <col min="13834" max="13834" width="13.6640625" style="30" bestFit="1" customWidth="1"/>
    <col min="13835" max="13835" width="17" style="30" customWidth="1"/>
    <col min="13836" max="13836" width="15.109375" style="30" customWidth="1"/>
    <col min="13837" max="13837" width="18.109375" style="30" customWidth="1"/>
    <col min="13838" max="13838" width="15.33203125" style="30" customWidth="1"/>
    <col min="13839" max="13839" width="16.33203125" style="30" customWidth="1"/>
    <col min="13840" max="13840" width="17.109375" style="30" customWidth="1"/>
    <col min="13841" max="13841" width="14.109375" style="30" customWidth="1"/>
    <col min="13842" max="13843" width="15.5546875" style="30" customWidth="1"/>
    <col min="13844" max="13844" width="15" style="30" customWidth="1"/>
    <col min="13845" max="13845" width="14.6640625" style="30" customWidth="1"/>
    <col min="13846" max="13846" width="16.33203125" style="30" customWidth="1"/>
    <col min="13847" max="13847" width="15" style="30" customWidth="1"/>
    <col min="13848" max="13848" width="18.44140625" style="30" customWidth="1"/>
    <col min="13849" max="13849" width="15.6640625" style="30" customWidth="1"/>
    <col min="13850" max="13850" width="16.33203125" style="30" customWidth="1"/>
    <col min="13851" max="13851" width="14" style="30" customWidth="1"/>
    <col min="13852" max="13852" width="15" style="30" customWidth="1"/>
    <col min="13853" max="13853" width="16" style="30" customWidth="1"/>
    <col min="13854" max="13854" width="17.33203125" style="30" customWidth="1"/>
    <col min="13855" max="13855" width="19.33203125" style="30" customWidth="1"/>
    <col min="13856" max="13856" width="4.109375" style="30" customWidth="1"/>
    <col min="13857" max="13857" width="9.109375" style="30" customWidth="1"/>
    <col min="13858" max="14080" width="20.6640625" style="30"/>
    <col min="14081" max="14081" width="4.6640625" style="30" customWidth="1"/>
    <col min="14082" max="14082" width="59.6640625" style="30" customWidth="1"/>
    <col min="14083" max="14084" width="15.33203125" style="30" bestFit="1" customWidth="1"/>
    <col min="14085" max="14085" width="13.88671875" style="30" bestFit="1" customWidth="1"/>
    <col min="14086" max="14089" width="15.33203125" style="30" bestFit="1" customWidth="1"/>
    <col min="14090" max="14090" width="13.6640625" style="30" bestFit="1" customWidth="1"/>
    <col min="14091" max="14091" width="17" style="30" customWidth="1"/>
    <col min="14092" max="14092" width="15.109375" style="30" customWidth="1"/>
    <col min="14093" max="14093" width="18.109375" style="30" customWidth="1"/>
    <col min="14094" max="14094" width="15.33203125" style="30" customWidth="1"/>
    <col min="14095" max="14095" width="16.33203125" style="30" customWidth="1"/>
    <col min="14096" max="14096" width="17.109375" style="30" customWidth="1"/>
    <col min="14097" max="14097" width="14.109375" style="30" customWidth="1"/>
    <col min="14098" max="14099" width="15.5546875" style="30" customWidth="1"/>
    <col min="14100" max="14100" width="15" style="30" customWidth="1"/>
    <col min="14101" max="14101" width="14.6640625" style="30" customWidth="1"/>
    <col min="14102" max="14102" width="16.33203125" style="30" customWidth="1"/>
    <col min="14103" max="14103" width="15" style="30" customWidth="1"/>
    <col min="14104" max="14104" width="18.44140625" style="30" customWidth="1"/>
    <col min="14105" max="14105" width="15.6640625" style="30" customWidth="1"/>
    <col min="14106" max="14106" width="16.33203125" style="30" customWidth="1"/>
    <col min="14107" max="14107" width="14" style="30" customWidth="1"/>
    <col min="14108" max="14108" width="15" style="30" customWidth="1"/>
    <col min="14109" max="14109" width="16" style="30" customWidth="1"/>
    <col min="14110" max="14110" width="17.33203125" style="30" customWidth="1"/>
    <col min="14111" max="14111" width="19.33203125" style="30" customWidth="1"/>
    <col min="14112" max="14112" width="4.109375" style="30" customWidth="1"/>
    <col min="14113" max="14113" width="9.109375" style="30" customWidth="1"/>
    <col min="14114" max="14336" width="20.6640625" style="30"/>
    <col min="14337" max="14337" width="4.6640625" style="30" customWidth="1"/>
    <col min="14338" max="14338" width="59.6640625" style="30" customWidth="1"/>
    <col min="14339" max="14340" width="15.33203125" style="30" bestFit="1" customWidth="1"/>
    <col min="14341" max="14341" width="13.88671875" style="30" bestFit="1" customWidth="1"/>
    <col min="14342" max="14345" width="15.33203125" style="30" bestFit="1" customWidth="1"/>
    <col min="14346" max="14346" width="13.6640625" style="30" bestFit="1" customWidth="1"/>
    <col min="14347" max="14347" width="17" style="30" customWidth="1"/>
    <col min="14348" max="14348" width="15.109375" style="30" customWidth="1"/>
    <col min="14349" max="14349" width="18.109375" style="30" customWidth="1"/>
    <col min="14350" max="14350" width="15.33203125" style="30" customWidth="1"/>
    <col min="14351" max="14351" width="16.33203125" style="30" customWidth="1"/>
    <col min="14352" max="14352" width="17.109375" style="30" customWidth="1"/>
    <col min="14353" max="14353" width="14.109375" style="30" customWidth="1"/>
    <col min="14354" max="14355" width="15.5546875" style="30" customWidth="1"/>
    <col min="14356" max="14356" width="15" style="30" customWidth="1"/>
    <col min="14357" max="14357" width="14.6640625" style="30" customWidth="1"/>
    <col min="14358" max="14358" width="16.33203125" style="30" customWidth="1"/>
    <col min="14359" max="14359" width="15" style="30" customWidth="1"/>
    <col min="14360" max="14360" width="18.44140625" style="30" customWidth="1"/>
    <col min="14361" max="14361" width="15.6640625" style="30" customWidth="1"/>
    <col min="14362" max="14362" width="16.33203125" style="30" customWidth="1"/>
    <col min="14363" max="14363" width="14" style="30" customWidth="1"/>
    <col min="14364" max="14364" width="15" style="30" customWidth="1"/>
    <col min="14365" max="14365" width="16" style="30" customWidth="1"/>
    <col min="14366" max="14366" width="17.33203125" style="30" customWidth="1"/>
    <col min="14367" max="14367" width="19.33203125" style="30" customWidth="1"/>
    <col min="14368" max="14368" width="4.109375" style="30" customWidth="1"/>
    <col min="14369" max="14369" width="9.109375" style="30" customWidth="1"/>
    <col min="14370" max="14592" width="20.6640625" style="30"/>
    <col min="14593" max="14593" width="4.6640625" style="30" customWidth="1"/>
    <col min="14594" max="14594" width="59.6640625" style="30" customWidth="1"/>
    <col min="14595" max="14596" width="15.33203125" style="30" bestFit="1" customWidth="1"/>
    <col min="14597" max="14597" width="13.88671875" style="30" bestFit="1" customWidth="1"/>
    <col min="14598" max="14601" width="15.33203125" style="30" bestFit="1" customWidth="1"/>
    <col min="14602" max="14602" width="13.6640625" style="30" bestFit="1" customWidth="1"/>
    <col min="14603" max="14603" width="17" style="30" customWidth="1"/>
    <col min="14604" max="14604" width="15.109375" style="30" customWidth="1"/>
    <col min="14605" max="14605" width="18.109375" style="30" customWidth="1"/>
    <col min="14606" max="14606" width="15.33203125" style="30" customWidth="1"/>
    <col min="14607" max="14607" width="16.33203125" style="30" customWidth="1"/>
    <col min="14608" max="14608" width="17.109375" style="30" customWidth="1"/>
    <col min="14609" max="14609" width="14.109375" style="30" customWidth="1"/>
    <col min="14610" max="14611" width="15.5546875" style="30" customWidth="1"/>
    <col min="14612" max="14612" width="15" style="30" customWidth="1"/>
    <col min="14613" max="14613" width="14.6640625" style="30" customWidth="1"/>
    <col min="14614" max="14614" width="16.33203125" style="30" customWidth="1"/>
    <col min="14615" max="14615" width="15" style="30" customWidth="1"/>
    <col min="14616" max="14616" width="18.44140625" style="30" customWidth="1"/>
    <col min="14617" max="14617" width="15.6640625" style="30" customWidth="1"/>
    <col min="14618" max="14618" width="16.33203125" style="30" customWidth="1"/>
    <col min="14619" max="14619" width="14" style="30" customWidth="1"/>
    <col min="14620" max="14620" width="15" style="30" customWidth="1"/>
    <col min="14621" max="14621" width="16" style="30" customWidth="1"/>
    <col min="14622" max="14622" width="17.33203125" style="30" customWidth="1"/>
    <col min="14623" max="14623" width="19.33203125" style="30" customWidth="1"/>
    <col min="14624" max="14624" width="4.109375" style="30" customWidth="1"/>
    <col min="14625" max="14625" width="9.109375" style="30" customWidth="1"/>
    <col min="14626" max="14848" width="20.6640625" style="30"/>
    <col min="14849" max="14849" width="4.6640625" style="30" customWidth="1"/>
    <col min="14850" max="14850" width="59.6640625" style="30" customWidth="1"/>
    <col min="14851" max="14852" width="15.33203125" style="30" bestFit="1" customWidth="1"/>
    <col min="14853" max="14853" width="13.88671875" style="30" bestFit="1" customWidth="1"/>
    <col min="14854" max="14857" width="15.33203125" style="30" bestFit="1" customWidth="1"/>
    <col min="14858" max="14858" width="13.6640625" style="30" bestFit="1" customWidth="1"/>
    <col min="14859" max="14859" width="17" style="30" customWidth="1"/>
    <col min="14860" max="14860" width="15.109375" style="30" customWidth="1"/>
    <col min="14861" max="14861" width="18.109375" style="30" customWidth="1"/>
    <col min="14862" max="14862" width="15.33203125" style="30" customWidth="1"/>
    <col min="14863" max="14863" width="16.33203125" style="30" customWidth="1"/>
    <col min="14864" max="14864" width="17.109375" style="30" customWidth="1"/>
    <col min="14865" max="14865" width="14.109375" style="30" customWidth="1"/>
    <col min="14866" max="14867" width="15.5546875" style="30" customWidth="1"/>
    <col min="14868" max="14868" width="15" style="30" customWidth="1"/>
    <col min="14869" max="14869" width="14.6640625" style="30" customWidth="1"/>
    <col min="14870" max="14870" width="16.33203125" style="30" customWidth="1"/>
    <col min="14871" max="14871" width="15" style="30" customWidth="1"/>
    <col min="14872" max="14872" width="18.44140625" style="30" customWidth="1"/>
    <col min="14873" max="14873" width="15.6640625" style="30" customWidth="1"/>
    <col min="14874" max="14874" width="16.33203125" style="30" customWidth="1"/>
    <col min="14875" max="14875" width="14" style="30" customWidth="1"/>
    <col min="14876" max="14876" width="15" style="30" customWidth="1"/>
    <col min="14877" max="14877" width="16" style="30" customWidth="1"/>
    <col min="14878" max="14878" width="17.33203125" style="30" customWidth="1"/>
    <col min="14879" max="14879" width="19.33203125" style="30" customWidth="1"/>
    <col min="14880" max="14880" width="4.109375" style="30" customWidth="1"/>
    <col min="14881" max="14881" width="9.109375" style="30" customWidth="1"/>
    <col min="14882" max="15104" width="20.6640625" style="30"/>
    <col min="15105" max="15105" width="4.6640625" style="30" customWidth="1"/>
    <col min="15106" max="15106" width="59.6640625" style="30" customWidth="1"/>
    <col min="15107" max="15108" width="15.33203125" style="30" bestFit="1" customWidth="1"/>
    <col min="15109" max="15109" width="13.88671875" style="30" bestFit="1" customWidth="1"/>
    <col min="15110" max="15113" width="15.33203125" style="30" bestFit="1" customWidth="1"/>
    <col min="15114" max="15114" width="13.6640625" style="30" bestFit="1" customWidth="1"/>
    <col min="15115" max="15115" width="17" style="30" customWidth="1"/>
    <col min="15116" max="15116" width="15.109375" style="30" customWidth="1"/>
    <col min="15117" max="15117" width="18.109375" style="30" customWidth="1"/>
    <col min="15118" max="15118" width="15.33203125" style="30" customWidth="1"/>
    <col min="15119" max="15119" width="16.33203125" style="30" customWidth="1"/>
    <col min="15120" max="15120" width="17.109375" style="30" customWidth="1"/>
    <col min="15121" max="15121" width="14.109375" style="30" customWidth="1"/>
    <col min="15122" max="15123" width="15.5546875" style="30" customWidth="1"/>
    <col min="15124" max="15124" width="15" style="30" customWidth="1"/>
    <col min="15125" max="15125" width="14.6640625" style="30" customWidth="1"/>
    <col min="15126" max="15126" width="16.33203125" style="30" customWidth="1"/>
    <col min="15127" max="15127" width="15" style="30" customWidth="1"/>
    <col min="15128" max="15128" width="18.44140625" style="30" customWidth="1"/>
    <col min="15129" max="15129" width="15.6640625" style="30" customWidth="1"/>
    <col min="15130" max="15130" width="16.33203125" style="30" customWidth="1"/>
    <col min="15131" max="15131" width="14" style="30" customWidth="1"/>
    <col min="15132" max="15132" width="15" style="30" customWidth="1"/>
    <col min="15133" max="15133" width="16" style="30" customWidth="1"/>
    <col min="15134" max="15134" width="17.33203125" style="30" customWidth="1"/>
    <col min="15135" max="15135" width="19.33203125" style="30" customWidth="1"/>
    <col min="15136" max="15136" width="4.109375" style="30" customWidth="1"/>
    <col min="15137" max="15137" width="9.109375" style="30" customWidth="1"/>
    <col min="15138" max="15360" width="20.6640625" style="30"/>
    <col min="15361" max="15361" width="4.6640625" style="30" customWidth="1"/>
    <col min="15362" max="15362" width="59.6640625" style="30" customWidth="1"/>
    <col min="15363" max="15364" width="15.33203125" style="30" bestFit="1" customWidth="1"/>
    <col min="15365" max="15365" width="13.88671875" style="30" bestFit="1" customWidth="1"/>
    <col min="15366" max="15369" width="15.33203125" style="30" bestFit="1" customWidth="1"/>
    <col min="15370" max="15370" width="13.6640625" style="30" bestFit="1" customWidth="1"/>
    <col min="15371" max="15371" width="17" style="30" customWidth="1"/>
    <col min="15372" max="15372" width="15.109375" style="30" customWidth="1"/>
    <col min="15373" max="15373" width="18.109375" style="30" customWidth="1"/>
    <col min="15374" max="15374" width="15.33203125" style="30" customWidth="1"/>
    <col min="15375" max="15375" width="16.33203125" style="30" customWidth="1"/>
    <col min="15376" max="15376" width="17.109375" style="30" customWidth="1"/>
    <col min="15377" max="15377" width="14.109375" style="30" customWidth="1"/>
    <col min="15378" max="15379" width="15.5546875" style="30" customWidth="1"/>
    <col min="15380" max="15380" width="15" style="30" customWidth="1"/>
    <col min="15381" max="15381" width="14.6640625" style="30" customWidth="1"/>
    <col min="15382" max="15382" width="16.33203125" style="30" customWidth="1"/>
    <col min="15383" max="15383" width="15" style="30" customWidth="1"/>
    <col min="15384" max="15384" width="18.44140625" style="30" customWidth="1"/>
    <col min="15385" max="15385" width="15.6640625" style="30" customWidth="1"/>
    <col min="15386" max="15386" width="16.33203125" style="30" customWidth="1"/>
    <col min="15387" max="15387" width="14" style="30" customWidth="1"/>
    <col min="15388" max="15388" width="15" style="30" customWidth="1"/>
    <col min="15389" max="15389" width="16" style="30" customWidth="1"/>
    <col min="15390" max="15390" width="17.33203125" style="30" customWidth="1"/>
    <col min="15391" max="15391" width="19.33203125" style="30" customWidth="1"/>
    <col min="15392" max="15392" width="4.109375" style="30" customWidth="1"/>
    <col min="15393" max="15393" width="9.109375" style="30" customWidth="1"/>
    <col min="15394" max="15616" width="20.6640625" style="30"/>
    <col min="15617" max="15617" width="4.6640625" style="30" customWidth="1"/>
    <col min="15618" max="15618" width="59.6640625" style="30" customWidth="1"/>
    <col min="15619" max="15620" width="15.33203125" style="30" bestFit="1" customWidth="1"/>
    <col min="15621" max="15621" width="13.88671875" style="30" bestFit="1" customWidth="1"/>
    <col min="15622" max="15625" width="15.33203125" style="30" bestFit="1" customWidth="1"/>
    <col min="15626" max="15626" width="13.6640625" style="30" bestFit="1" customWidth="1"/>
    <col min="15627" max="15627" width="17" style="30" customWidth="1"/>
    <col min="15628" max="15628" width="15.109375" style="30" customWidth="1"/>
    <col min="15629" max="15629" width="18.109375" style="30" customWidth="1"/>
    <col min="15630" max="15630" width="15.33203125" style="30" customWidth="1"/>
    <col min="15631" max="15631" width="16.33203125" style="30" customWidth="1"/>
    <col min="15632" max="15632" width="17.109375" style="30" customWidth="1"/>
    <col min="15633" max="15633" width="14.109375" style="30" customWidth="1"/>
    <col min="15634" max="15635" width="15.5546875" style="30" customWidth="1"/>
    <col min="15636" max="15636" width="15" style="30" customWidth="1"/>
    <col min="15637" max="15637" width="14.6640625" style="30" customWidth="1"/>
    <col min="15638" max="15638" width="16.33203125" style="30" customWidth="1"/>
    <col min="15639" max="15639" width="15" style="30" customWidth="1"/>
    <col min="15640" max="15640" width="18.44140625" style="30" customWidth="1"/>
    <col min="15641" max="15641" width="15.6640625" style="30" customWidth="1"/>
    <col min="15642" max="15642" width="16.33203125" style="30" customWidth="1"/>
    <col min="15643" max="15643" width="14" style="30" customWidth="1"/>
    <col min="15644" max="15644" width="15" style="30" customWidth="1"/>
    <col min="15645" max="15645" width="16" style="30" customWidth="1"/>
    <col min="15646" max="15646" width="17.33203125" style="30" customWidth="1"/>
    <col min="15647" max="15647" width="19.33203125" style="30" customWidth="1"/>
    <col min="15648" max="15648" width="4.109375" style="30" customWidth="1"/>
    <col min="15649" max="15649" width="9.109375" style="30" customWidth="1"/>
    <col min="15650" max="15872" width="20.6640625" style="30"/>
    <col min="15873" max="15873" width="4.6640625" style="30" customWidth="1"/>
    <col min="15874" max="15874" width="59.6640625" style="30" customWidth="1"/>
    <col min="15875" max="15876" width="15.33203125" style="30" bestFit="1" customWidth="1"/>
    <col min="15877" max="15877" width="13.88671875" style="30" bestFit="1" customWidth="1"/>
    <col min="15878" max="15881" width="15.33203125" style="30" bestFit="1" customWidth="1"/>
    <col min="15882" max="15882" width="13.6640625" style="30" bestFit="1" customWidth="1"/>
    <col min="15883" max="15883" width="17" style="30" customWidth="1"/>
    <col min="15884" max="15884" width="15.109375" style="30" customWidth="1"/>
    <col min="15885" max="15885" width="18.109375" style="30" customWidth="1"/>
    <col min="15886" max="15886" width="15.33203125" style="30" customWidth="1"/>
    <col min="15887" max="15887" width="16.33203125" style="30" customWidth="1"/>
    <col min="15888" max="15888" width="17.109375" style="30" customWidth="1"/>
    <col min="15889" max="15889" width="14.109375" style="30" customWidth="1"/>
    <col min="15890" max="15891" width="15.5546875" style="30" customWidth="1"/>
    <col min="15892" max="15892" width="15" style="30" customWidth="1"/>
    <col min="15893" max="15893" width="14.6640625" style="30" customWidth="1"/>
    <col min="15894" max="15894" width="16.33203125" style="30" customWidth="1"/>
    <col min="15895" max="15895" width="15" style="30" customWidth="1"/>
    <col min="15896" max="15896" width="18.44140625" style="30" customWidth="1"/>
    <col min="15897" max="15897" width="15.6640625" style="30" customWidth="1"/>
    <col min="15898" max="15898" width="16.33203125" style="30" customWidth="1"/>
    <col min="15899" max="15899" width="14" style="30" customWidth="1"/>
    <col min="15900" max="15900" width="15" style="30" customWidth="1"/>
    <col min="15901" max="15901" width="16" style="30" customWidth="1"/>
    <col min="15902" max="15902" width="17.33203125" style="30" customWidth="1"/>
    <col min="15903" max="15903" width="19.33203125" style="30" customWidth="1"/>
    <col min="15904" max="15904" width="4.109375" style="30" customWidth="1"/>
    <col min="15905" max="15905" width="9.109375" style="30" customWidth="1"/>
    <col min="15906" max="16128" width="20.6640625" style="30"/>
    <col min="16129" max="16129" width="4.6640625" style="30" customWidth="1"/>
    <col min="16130" max="16130" width="59.6640625" style="30" customWidth="1"/>
    <col min="16131" max="16132" width="15.33203125" style="30" bestFit="1" customWidth="1"/>
    <col min="16133" max="16133" width="13.88671875" style="30" bestFit="1" customWidth="1"/>
    <col min="16134" max="16137" width="15.33203125" style="30" bestFit="1" customWidth="1"/>
    <col min="16138" max="16138" width="13.6640625" style="30" bestFit="1" customWidth="1"/>
    <col min="16139" max="16139" width="17" style="30" customWidth="1"/>
    <col min="16140" max="16140" width="15.109375" style="30" customWidth="1"/>
    <col min="16141" max="16141" width="18.109375" style="30" customWidth="1"/>
    <col min="16142" max="16142" width="15.33203125" style="30" customWidth="1"/>
    <col min="16143" max="16143" width="16.33203125" style="30" customWidth="1"/>
    <col min="16144" max="16144" width="17.109375" style="30" customWidth="1"/>
    <col min="16145" max="16145" width="14.109375" style="30" customWidth="1"/>
    <col min="16146" max="16147" width="15.5546875" style="30" customWidth="1"/>
    <col min="16148" max="16148" width="15" style="30" customWidth="1"/>
    <col min="16149" max="16149" width="14.6640625" style="30" customWidth="1"/>
    <col min="16150" max="16150" width="16.33203125" style="30" customWidth="1"/>
    <col min="16151" max="16151" width="15" style="30" customWidth="1"/>
    <col min="16152" max="16152" width="18.44140625" style="30" customWidth="1"/>
    <col min="16153" max="16153" width="15.6640625" style="30" customWidth="1"/>
    <col min="16154" max="16154" width="16.33203125" style="30" customWidth="1"/>
    <col min="16155" max="16155" width="14" style="30" customWidth="1"/>
    <col min="16156" max="16156" width="15" style="30" customWidth="1"/>
    <col min="16157" max="16157" width="16" style="30" customWidth="1"/>
    <col min="16158" max="16158" width="17.33203125" style="30" customWidth="1"/>
    <col min="16159" max="16159" width="19.33203125" style="30" customWidth="1"/>
    <col min="16160" max="16160" width="4.109375" style="30" customWidth="1"/>
    <col min="16161" max="16161" width="9.109375" style="30" customWidth="1"/>
    <col min="16162" max="16384" width="20.6640625" style="30"/>
  </cols>
  <sheetData>
    <row r="1" spans="1:35" s="27" customFormat="1" ht="25.35" customHeight="1">
      <c r="B1" s="29"/>
      <c r="C1" s="33"/>
      <c r="D1" s="33"/>
      <c r="E1" s="33"/>
      <c r="F1" s="33"/>
      <c r="G1" s="33"/>
      <c r="O1" s="358" t="s">
        <v>0</v>
      </c>
    </row>
    <row r="2" spans="1:35" s="27" customFormat="1" ht="25.35" customHeight="1">
      <c r="C2" s="159"/>
      <c r="D2" s="159"/>
      <c r="E2" s="159"/>
      <c r="F2" s="159"/>
      <c r="G2" s="159"/>
      <c r="O2" s="358" t="s">
        <v>1</v>
      </c>
      <c r="P2" s="359"/>
    </row>
    <row r="3" spans="1:35" s="27" customFormat="1" ht="25.35" customHeight="1">
      <c r="C3" s="201"/>
      <c r="D3" s="201"/>
      <c r="E3" s="201"/>
      <c r="F3" s="201"/>
      <c r="G3" s="201"/>
      <c r="H3" s="201"/>
      <c r="O3" s="358" t="s">
        <v>2</v>
      </c>
      <c r="P3" s="358"/>
    </row>
    <row r="4" spans="1:35" ht="25.35" customHeight="1">
      <c r="O4" s="206"/>
      <c r="P4" s="206"/>
      <c r="R4" s="30"/>
    </row>
    <row r="5" spans="1:35" ht="25.35" customHeight="1">
      <c r="C5" s="200"/>
      <c r="D5" s="31"/>
      <c r="E5" s="31"/>
      <c r="F5" s="31"/>
      <c r="G5" s="31"/>
      <c r="H5" s="31"/>
      <c r="O5" s="360" t="s">
        <v>153</v>
      </c>
      <c r="P5" s="360"/>
      <c r="R5" s="30"/>
    </row>
    <row r="6" spans="1:35" ht="25.35" customHeight="1">
      <c r="B6" s="209"/>
      <c r="R6" s="30"/>
    </row>
    <row r="7" spans="1:35" ht="25.35" customHeight="1" thickBot="1">
      <c r="A7" s="208"/>
      <c r="B7" s="209"/>
      <c r="R7" s="30"/>
    </row>
    <row r="8" spans="1:35" ht="26.45" customHeight="1" thickBot="1">
      <c r="A8" s="207"/>
      <c r="B8" s="35" t="s">
        <v>4</v>
      </c>
      <c r="C8" s="36" t="s">
        <v>120</v>
      </c>
      <c r="D8" s="36" t="s">
        <v>121</v>
      </c>
      <c r="E8" s="36" t="s">
        <v>122</v>
      </c>
      <c r="F8" s="36" t="s">
        <v>123</v>
      </c>
      <c r="G8" s="36" t="s">
        <v>124</v>
      </c>
      <c r="H8" s="36" t="s">
        <v>125</v>
      </c>
      <c r="I8" s="36" t="s">
        <v>126</v>
      </c>
      <c r="J8" s="36" t="s">
        <v>127</v>
      </c>
      <c r="K8" s="36" t="s">
        <v>128</v>
      </c>
      <c r="L8" s="36" t="s">
        <v>129</v>
      </c>
      <c r="M8" s="36" t="s">
        <v>130</v>
      </c>
      <c r="N8" s="36" t="s">
        <v>131</v>
      </c>
      <c r="O8" s="36" t="s">
        <v>132</v>
      </c>
      <c r="P8" s="36" t="s">
        <v>133</v>
      </c>
      <c r="Q8" s="36" t="s">
        <v>134</v>
      </c>
      <c r="R8" s="36" t="s">
        <v>135</v>
      </c>
      <c r="S8" s="36" t="s">
        <v>136</v>
      </c>
      <c r="T8" s="36" t="s">
        <v>137</v>
      </c>
      <c r="U8" s="36" t="s">
        <v>138</v>
      </c>
      <c r="V8" s="37" t="s">
        <v>139</v>
      </c>
      <c r="W8" s="37" t="s">
        <v>140</v>
      </c>
      <c r="X8" s="36" t="s">
        <v>141</v>
      </c>
      <c r="Y8" s="36" t="s">
        <v>142</v>
      </c>
      <c r="Z8" s="36" t="s">
        <v>143</v>
      </c>
      <c r="AA8" s="37" t="s">
        <v>144</v>
      </c>
      <c r="AB8" s="36" t="s">
        <v>145</v>
      </c>
      <c r="AC8" s="37" t="s">
        <v>146</v>
      </c>
      <c r="AD8" s="37" t="s">
        <v>147</v>
      </c>
      <c r="AE8" s="37" t="s">
        <v>9</v>
      </c>
    </row>
    <row r="9" spans="1:35" ht="24.95" customHeight="1">
      <c r="A9" s="38" t="s">
        <v>10</v>
      </c>
      <c r="B9" s="39" t="s">
        <v>11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5" ht="24.95" customHeight="1">
      <c r="A10" s="42">
        <v>1</v>
      </c>
      <c r="B10" s="43" t="s">
        <v>12</v>
      </c>
      <c r="C10" s="45">
        <f>SUM('ACTUAL FUND 1:ACTUAL ALL OTHER FUND'!C10)</f>
        <v>51242.15</v>
      </c>
      <c r="D10" s="45">
        <f>SUM('ACTUAL FUND 1:ACTUAL ALL OTHER FUND'!D10)</f>
        <v>272217</v>
      </c>
      <c r="E10" s="45">
        <f>SUM('ACTUAL FUND 1:ACTUAL ALL OTHER FUND'!E10)</f>
        <v>45845.61</v>
      </c>
      <c r="F10" s="45">
        <f>SUM('ACTUAL FUND 1:ACTUAL ALL OTHER FUND'!F10)</f>
        <v>0</v>
      </c>
      <c r="G10" s="45">
        <f>SUM('ACTUAL FUND 1:ACTUAL ALL OTHER FUND'!G10)</f>
        <v>80088.200000000012</v>
      </c>
      <c r="H10" s="45">
        <f>SUM('ACTUAL FUND 1:ACTUAL ALL OTHER FUND'!H10)</f>
        <v>82442</v>
      </c>
      <c r="I10" s="45">
        <f>SUM('ACTUAL FUND 1:ACTUAL ALL OTHER FUND'!I10)</f>
        <v>263267.66000000003</v>
      </c>
      <c r="J10" s="45">
        <f>SUM('ACTUAL FUND 1:ACTUAL ALL OTHER FUND'!J10)</f>
        <v>73463.179999999993</v>
      </c>
      <c r="K10" s="45">
        <f>SUM('ACTUAL FUND 1:ACTUAL ALL OTHER FUND'!K10)</f>
        <v>28346.77</v>
      </c>
      <c r="L10" s="45">
        <f>SUM('ACTUAL FUND 1:ACTUAL ALL OTHER FUND'!L10)</f>
        <v>469693</v>
      </c>
      <c r="M10" s="45">
        <f>SUM('ACTUAL FUND 1:ACTUAL ALL OTHER FUND'!M10)</f>
        <v>113993.3</v>
      </c>
      <c r="N10" s="45">
        <f>SUM('ACTUAL FUND 1:ACTUAL ALL OTHER FUND'!N10)</f>
        <v>84802.99</v>
      </c>
      <c r="O10" s="45">
        <f>SUM('ACTUAL FUND 1:ACTUAL ALL OTHER FUND'!O10)</f>
        <v>73719</v>
      </c>
      <c r="P10" s="45">
        <f>SUM('ACTUAL FUND 1:ACTUAL ALL OTHER FUND'!P10)</f>
        <v>67136.11</v>
      </c>
      <c r="Q10" s="45">
        <f>SUM('ACTUAL FUND 1:ACTUAL ALL OTHER FUND'!Q10)</f>
        <v>587989</v>
      </c>
      <c r="R10" s="45">
        <f>SUM('ACTUAL FUND 1:ACTUAL ALL OTHER FUND'!R10)</f>
        <v>7389</v>
      </c>
      <c r="S10" s="45">
        <f>SUM('ACTUAL FUND 1:ACTUAL ALL OTHER FUND'!S10)</f>
        <v>46711</v>
      </c>
      <c r="T10" s="45">
        <f>SUM('ACTUAL FUND 1:ACTUAL ALL OTHER FUND'!T10)</f>
        <v>91598.8</v>
      </c>
      <c r="U10" s="45">
        <f>SUM('ACTUAL FUND 1:ACTUAL ALL OTHER FUND'!U10)</f>
        <v>60173.222399999999</v>
      </c>
      <c r="V10" s="45">
        <f>SUM('ACTUAL FUND 1:ACTUAL ALL OTHER FUND'!V10)</f>
        <v>72361.16</v>
      </c>
      <c r="W10" s="45">
        <f>SUM('ACTUAL FUND 1:ACTUAL ALL OTHER FUND'!W10)</f>
        <v>0</v>
      </c>
      <c r="X10" s="45">
        <f>SUM('ACTUAL FUND 1:ACTUAL ALL OTHER FUND'!X10)</f>
        <v>0</v>
      </c>
      <c r="Y10" s="45">
        <f>SUM('ACTUAL FUND 1:ACTUAL ALL OTHER FUND'!Y10)</f>
        <v>105390</v>
      </c>
      <c r="Z10" s="45">
        <f>SUM('ACTUAL FUND 1:ACTUAL ALL OTHER FUND'!Z10)</f>
        <v>112257.97</v>
      </c>
      <c r="AA10" s="45">
        <f>SUM('ACTUAL FUND 1:ACTUAL ALL OTHER FUND'!AA10)</f>
        <v>68927</v>
      </c>
      <c r="AB10" s="45">
        <f>SUM('ACTUAL FUND 1:ACTUAL ALL OTHER FUND'!AB10)</f>
        <v>98822.92</v>
      </c>
      <c r="AC10" s="45">
        <f>SUM('ACTUAL FUND 1:ACTUAL ALL OTHER FUND'!AC10)</f>
        <v>91564.739999999991</v>
      </c>
      <c r="AD10" s="45">
        <f>SUM('ACTUAL FUND 1:ACTUAL ALL OTHER FUND'!AD10)</f>
        <v>179539.9</v>
      </c>
      <c r="AE10" s="45">
        <f>SUM(C10:AD10)</f>
        <v>3228981.6823999998</v>
      </c>
      <c r="AF10" s="41"/>
      <c r="AG10" s="46">
        <v>2342015.46</v>
      </c>
      <c r="AH10" s="168">
        <f>AG10-AE10</f>
        <v>-886966.22239999985</v>
      </c>
      <c r="AI10" s="168"/>
    </row>
    <row r="11" spans="1:35" ht="24.95" customHeight="1">
      <c r="A11" s="42">
        <v>2</v>
      </c>
      <c r="B11" s="43" t="s">
        <v>13</v>
      </c>
      <c r="C11" s="45">
        <f>SUM('ACTUAL FUND 1:ACTUAL ALL OTHER FUND'!C11)</f>
        <v>107996.72</v>
      </c>
      <c r="D11" s="45">
        <f>SUM('ACTUAL FUND 1:ACTUAL ALL OTHER FUND'!D11)</f>
        <v>3192</v>
      </c>
      <c r="E11" s="45">
        <f>SUM('ACTUAL FUND 1:ACTUAL ALL OTHER FUND'!E11)</f>
        <v>32892.22</v>
      </c>
      <c r="F11" s="45">
        <f>SUM('ACTUAL FUND 1:ACTUAL ALL OTHER FUND'!F11)</f>
        <v>12225.869999999999</v>
      </c>
      <c r="G11" s="45">
        <f>SUM('ACTUAL FUND 1:ACTUAL ALL OTHER FUND'!G11)</f>
        <v>268909.55000000005</v>
      </c>
      <c r="H11" s="45">
        <f>SUM('ACTUAL FUND 1:ACTUAL ALL OTHER FUND'!H11)</f>
        <v>80409</v>
      </c>
      <c r="I11" s="45">
        <f>SUM('ACTUAL FUND 1:ACTUAL ALL OTHER FUND'!I11)</f>
        <v>387007.69000000006</v>
      </c>
      <c r="J11" s="45">
        <f>SUM('ACTUAL FUND 1:ACTUAL ALL OTHER FUND'!J11)</f>
        <v>63292.85</v>
      </c>
      <c r="K11" s="45">
        <f>SUM('ACTUAL FUND 1:ACTUAL ALL OTHER FUND'!K11)</f>
        <v>61609.91</v>
      </c>
      <c r="L11" s="45">
        <f>SUM('ACTUAL FUND 1:ACTUAL ALL OTHER FUND'!L11)</f>
        <v>54922</v>
      </c>
      <c r="M11" s="45">
        <f>SUM('ACTUAL FUND 1:ACTUAL ALL OTHER FUND'!M11)</f>
        <v>264176.68999999994</v>
      </c>
      <c r="N11" s="45">
        <f>SUM('ACTUAL FUND 1:ACTUAL ALL OTHER FUND'!N11)</f>
        <v>0</v>
      </c>
      <c r="O11" s="45">
        <f>SUM('ACTUAL FUND 1:ACTUAL ALL OTHER FUND'!O11)</f>
        <v>55091</v>
      </c>
      <c r="P11" s="45">
        <f>SUM('ACTUAL FUND 1:ACTUAL ALL OTHER FUND'!P11)</f>
        <v>118815.47999999995</v>
      </c>
      <c r="Q11" s="45">
        <f>SUM('ACTUAL FUND 1:ACTUAL ALL OTHER FUND'!Q11)</f>
        <v>420746</v>
      </c>
      <c r="R11" s="45">
        <f>SUM('ACTUAL FUND 1:ACTUAL ALL OTHER FUND'!R11)</f>
        <v>21144</v>
      </c>
      <c r="S11" s="45">
        <f>SUM('ACTUAL FUND 1:ACTUAL ALL OTHER FUND'!S11)</f>
        <v>0</v>
      </c>
      <c r="T11" s="45">
        <f>SUM('ACTUAL FUND 1:ACTUAL ALL OTHER FUND'!T11)</f>
        <v>512880.62</v>
      </c>
      <c r="U11" s="45">
        <f>SUM('ACTUAL FUND 1:ACTUAL ALL OTHER FUND'!U11)</f>
        <v>237748.86</v>
      </c>
      <c r="V11" s="45">
        <f>SUM('ACTUAL FUND 1:ACTUAL ALL OTHER FUND'!V11)</f>
        <v>50811.63</v>
      </c>
      <c r="W11" s="45">
        <f>SUM('ACTUAL FUND 1:ACTUAL ALL OTHER FUND'!W11)</f>
        <v>133020.24</v>
      </c>
      <c r="X11" s="45">
        <f>SUM('ACTUAL FUND 1:ACTUAL ALL OTHER FUND'!X11)</f>
        <v>82901.97</v>
      </c>
      <c r="Y11" s="45">
        <f>SUM('ACTUAL FUND 1:ACTUAL ALL OTHER FUND'!Y11)</f>
        <v>561620</v>
      </c>
      <c r="Z11" s="45">
        <f>SUM('ACTUAL FUND 1:ACTUAL ALL OTHER FUND'!Z11)</f>
        <v>189835.18</v>
      </c>
      <c r="AA11" s="45">
        <f>SUM('ACTUAL FUND 1:ACTUAL ALL OTHER FUND'!AA11)</f>
        <v>155638</v>
      </c>
      <c r="AB11" s="45">
        <f>SUM('ACTUAL FUND 1:ACTUAL ALL OTHER FUND'!AB11)</f>
        <v>0</v>
      </c>
      <c r="AC11" s="45">
        <f>SUM('ACTUAL FUND 1:ACTUAL ALL OTHER FUND'!AC11)</f>
        <v>407306.11</v>
      </c>
      <c r="AD11" s="45">
        <f>SUM('ACTUAL FUND 1:ACTUAL ALL OTHER FUND'!AD11)</f>
        <v>466392.2</v>
      </c>
      <c r="AE11" s="45">
        <f>SUM(C11:AD11)</f>
        <v>4750585.790000001</v>
      </c>
      <c r="AF11" s="47"/>
      <c r="AG11" s="46">
        <v>3991544.3499999996</v>
      </c>
      <c r="AH11" s="168">
        <f t="shared" ref="AH11:AH40" si="0">AG11-AE11</f>
        <v>-759041.44000000134</v>
      </c>
    </row>
    <row r="12" spans="1:35" ht="24.95" customHeight="1">
      <c r="A12" s="42">
        <v>3</v>
      </c>
      <c r="B12" s="43" t="s">
        <v>14</v>
      </c>
      <c r="C12" s="45">
        <f>SUM('ACTUAL FUND 1:ACTUAL ALL OTHER FUND'!C12)</f>
        <v>104078.94</v>
      </c>
      <c r="D12" s="45">
        <f>SUM('ACTUAL FUND 1:ACTUAL ALL OTHER FUND'!D12)</f>
        <v>114867</v>
      </c>
      <c r="E12" s="45">
        <f>SUM('ACTUAL FUND 1:ACTUAL ALL OTHER FUND'!E12)</f>
        <v>23799.759999999998</v>
      </c>
      <c r="F12" s="45">
        <f>SUM('ACTUAL FUND 1:ACTUAL ALL OTHER FUND'!F12)</f>
        <v>0</v>
      </c>
      <c r="G12" s="45">
        <f>SUM('ACTUAL FUND 1:ACTUAL ALL OTHER FUND'!G12)</f>
        <v>42097.170000000006</v>
      </c>
      <c r="H12" s="45">
        <f>SUM('ACTUAL FUND 1:ACTUAL ALL OTHER FUND'!H12)</f>
        <v>60010</v>
      </c>
      <c r="I12" s="45">
        <f>SUM('ACTUAL FUND 1:ACTUAL ALL OTHER FUND'!I12)</f>
        <v>133219.12</v>
      </c>
      <c r="J12" s="45">
        <f>SUM('ACTUAL FUND 1:ACTUAL ALL OTHER FUND'!J12)</f>
        <v>66603.62</v>
      </c>
      <c r="K12" s="45">
        <f>SUM('ACTUAL FUND 1:ACTUAL ALL OTHER FUND'!K12)</f>
        <v>38528.01</v>
      </c>
      <c r="L12" s="45">
        <f>SUM('ACTUAL FUND 1:ACTUAL ALL OTHER FUND'!L12)</f>
        <v>76790</v>
      </c>
      <c r="M12" s="45">
        <f>SUM('ACTUAL FUND 1:ACTUAL ALL OTHER FUND'!M12)</f>
        <v>0</v>
      </c>
      <c r="N12" s="45">
        <f>SUM('ACTUAL FUND 1:ACTUAL ALL OTHER FUND'!N12)</f>
        <v>52373.54</v>
      </c>
      <c r="O12" s="45">
        <f>SUM('ACTUAL FUND 1:ACTUAL ALL OTHER FUND'!O12)</f>
        <v>0</v>
      </c>
      <c r="P12" s="45">
        <f>SUM('ACTUAL FUND 1:ACTUAL ALL OTHER FUND'!P12)</f>
        <v>71939.279999999955</v>
      </c>
      <c r="Q12" s="45">
        <f>SUM('ACTUAL FUND 1:ACTUAL ALL OTHER FUND'!Q12)</f>
        <v>167284</v>
      </c>
      <c r="R12" s="45">
        <f>SUM('ACTUAL FUND 1:ACTUAL ALL OTHER FUND'!R12)</f>
        <v>0</v>
      </c>
      <c r="S12" s="45">
        <f>SUM('ACTUAL FUND 1:ACTUAL ALL OTHER FUND'!S12)</f>
        <v>19196</v>
      </c>
      <c r="T12" s="45">
        <f>SUM('ACTUAL FUND 1:ACTUAL ALL OTHER FUND'!T12)</f>
        <v>107106.8</v>
      </c>
      <c r="U12" s="45">
        <f>SUM('ACTUAL FUND 1:ACTUAL ALL OTHER FUND'!U12)</f>
        <v>83227.45</v>
      </c>
      <c r="V12" s="45">
        <f>SUM('ACTUAL FUND 1:ACTUAL ALL OTHER FUND'!V12)</f>
        <v>53154.9</v>
      </c>
      <c r="W12" s="45">
        <f>SUM('ACTUAL FUND 1:ACTUAL ALL OTHER FUND'!W12)</f>
        <v>0</v>
      </c>
      <c r="X12" s="45">
        <f>SUM('ACTUAL FUND 1:ACTUAL ALL OTHER FUND'!X12)</f>
        <v>10342.879999999999</v>
      </c>
      <c r="Y12" s="45">
        <f>SUM('ACTUAL FUND 1:ACTUAL ALL OTHER FUND'!Y12)</f>
        <v>595476</v>
      </c>
      <c r="Z12" s="45">
        <f>SUM('ACTUAL FUND 1:ACTUAL ALL OTHER FUND'!Z12)</f>
        <v>132751.85</v>
      </c>
      <c r="AA12" s="45">
        <f>SUM('ACTUAL FUND 1:ACTUAL ALL OTHER FUND'!AA12)</f>
        <v>22815</v>
      </c>
      <c r="AB12" s="45">
        <f>SUM('ACTUAL FUND 1:ACTUAL ALL OTHER FUND'!AB12)</f>
        <v>11793.640000000001</v>
      </c>
      <c r="AC12" s="45">
        <f>SUM('ACTUAL FUND 1:ACTUAL ALL OTHER FUND'!AC12)</f>
        <v>149378.25</v>
      </c>
      <c r="AD12" s="45">
        <f>SUM('ACTUAL FUND 1:ACTUAL ALL OTHER FUND'!AD12)</f>
        <v>127684.18</v>
      </c>
      <c r="AE12" s="45">
        <f>SUM(C12:AD12)</f>
        <v>2264517.39</v>
      </c>
      <c r="AF12" s="41"/>
      <c r="AG12" s="46">
        <v>2021590.4899999998</v>
      </c>
      <c r="AH12" s="168">
        <f t="shared" si="0"/>
        <v>-242926.90000000037</v>
      </c>
    </row>
    <row r="13" spans="1:35" ht="24.95" customHeight="1">
      <c r="A13" s="48">
        <v>4</v>
      </c>
      <c r="B13" s="43" t="s">
        <v>15</v>
      </c>
      <c r="C13" s="45">
        <f>SUM('ACTUAL FUND 1:ACTUAL ALL OTHER FUND'!C13)</f>
        <v>0</v>
      </c>
      <c r="D13" s="45">
        <f>SUM('ACTUAL FUND 1:ACTUAL ALL OTHER FUND'!D13)</f>
        <v>697</v>
      </c>
      <c r="E13" s="45">
        <f>SUM('ACTUAL FUND 1:ACTUAL ALL OTHER FUND'!E13)</f>
        <v>155.56</v>
      </c>
      <c r="F13" s="45">
        <f>SUM('ACTUAL FUND 1:ACTUAL ALL OTHER FUND'!F13)</f>
        <v>0</v>
      </c>
      <c r="G13" s="45">
        <f>SUM('ACTUAL FUND 1:ACTUAL ALL OTHER FUND'!G13)</f>
        <v>0</v>
      </c>
      <c r="H13" s="45">
        <f>SUM('ACTUAL FUND 1:ACTUAL ALL OTHER FUND'!H13)</f>
        <v>0</v>
      </c>
      <c r="I13" s="45">
        <f>SUM('ACTUAL FUND 1:ACTUAL ALL OTHER FUND'!I13)</f>
        <v>0</v>
      </c>
      <c r="J13" s="45">
        <f>SUM('ACTUAL FUND 1:ACTUAL ALL OTHER FUND'!J13)</f>
        <v>0</v>
      </c>
      <c r="K13" s="45">
        <f>SUM('ACTUAL FUND 1:ACTUAL ALL OTHER FUND'!K13)</f>
        <v>0</v>
      </c>
      <c r="L13" s="45">
        <f>SUM('ACTUAL FUND 1:ACTUAL ALL OTHER FUND'!L13)</f>
        <v>0</v>
      </c>
      <c r="M13" s="45">
        <f>SUM('ACTUAL FUND 1:ACTUAL ALL OTHER FUND'!M13)</f>
        <v>0</v>
      </c>
      <c r="N13" s="45">
        <f>SUM('ACTUAL FUND 1:ACTUAL ALL OTHER FUND'!N13)</f>
        <v>0</v>
      </c>
      <c r="O13" s="45">
        <f>SUM('ACTUAL FUND 1:ACTUAL ALL OTHER FUND'!O13)</f>
        <v>700</v>
      </c>
      <c r="P13" s="45">
        <f>SUM('ACTUAL FUND 1:ACTUAL ALL OTHER FUND'!P13)</f>
        <v>1698</v>
      </c>
      <c r="Q13" s="45">
        <f>SUM('ACTUAL FUND 1:ACTUAL ALL OTHER FUND'!Q13)</f>
        <v>0</v>
      </c>
      <c r="R13" s="45">
        <f>SUM('ACTUAL FUND 1:ACTUAL ALL OTHER FUND'!R13)</f>
        <v>0</v>
      </c>
      <c r="S13" s="45">
        <f>SUM('ACTUAL FUND 1:ACTUAL ALL OTHER FUND'!S13)</f>
        <v>0</v>
      </c>
      <c r="T13" s="45">
        <f>SUM('ACTUAL FUND 1:ACTUAL ALL OTHER FUND'!T13)</f>
        <v>0</v>
      </c>
      <c r="U13" s="45">
        <f>SUM('ACTUAL FUND 1:ACTUAL ALL OTHER FUND'!U13)</f>
        <v>0</v>
      </c>
      <c r="V13" s="45">
        <f>SUM('ACTUAL FUND 1:ACTUAL ALL OTHER FUND'!V13)</f>
        <v>0</v>
      </c>
      <c r="W13" s="45">
        <f>SUM('ACTUAL FUND 1:ACTUAL ALL OTHER FUND'!W13)</f>
        <v>0</v>
      </c>
      <c r="X13" s="45">
        <f>SUM('ACTUAL FUND 1:ACTUAL ALL OTHER FUND'!X13)</f>
        <v>1050</v>
      </c>
      <c r="Y13" s="45">
        <f>SUM('ACTUAL FUND 1:ACTUAL ALL OTHER FUND'!Y13)</f>
        <v>1486</v>
      </c>
      <c r="Z13" s="45">
        <f>SUM('ACTUAL FUND 1:ACTUAL ALL OTHER FUND'!Z13)</f>
        <v>0</v>
      </c>
      <c r="AA13" s="45">
        <f>SUM('ACTUAL FUND 1:ACTUAL ALL OTHER FUND'!AA13)</f>
        <v>0</v>
      </c>
      <c r="AB13" s="45">
        <f>SUM('ACTUAL FUND 1:ACTUAL ALL OTHER FUND'!AB13)</f>
        <v>0</v>
      </c>
      <c r="AC13" s="45">
        <f>SUM('ACTUAL FUND 1:ACTUAL ALL OTHER FUND'!AC13)</f>
        <v>0</v>
      </c>
      <c r="AD13" s="45">
        <f>SUM('ACTUAL FUND 1:ACTUAL ALL OTHER FUND'!AD13)</f>
        <v>4538.96</v>
      </c>
      <c r="AE13" s="45">
        <f>SUM(C13:AD13)</f>
        <v>10325.52</v>
      </c>
      <c r="AF13" s="41"/>
      <c r="AG13" s="46">
        <v>101262.21</v>
      </c>
      <c r="AH13" s="168">
        <f t="shared" si="0"/>
        <v>90936.69</v>
      </c>
    </row>
    <row r="14" spans="1:35" ht="24.95" customHeight="1">
      <c r="A14" s="49"/>
      <c r="B14" s="50" t="s">
        <v>16</v>
      </c>
      <c r="C14" s="123">
        <f t="shared" ref="C14" si="1">SUM(C10:C13)</f>
        <v>263317.81</v>
      </c>
      <c r="D14" s="123">
        <f t="shared" ref="D14:AE14" si="2">SUM(D10:D13)</f>
        <v>390973</v>
      </c>
      <c r="E14" s="123">
        <f t="shared" si="2"/>
        <v>102693.15</v>
      </c>
      <c r="F14" s="123">
        <f t="shared" si="2"/>
        <v>12225.869999999999</v>
      </c>
      <c r="G14" s="123">
        <f t="shared" si="2"/>
        <v>391094.92000000004</v>
      </c>
      <c r="H14" s="123">
        <f t="shared" si="2"/>
        <v>222861</v>
      </c>
      <c r="I14" s="123">
        <f t="shared" si="2"/>
        <v>783494.47000000009</v>
      </c>
      <c r="J14" s="123">
        <f t="shared" si="2"/>
        <v>203359.65</v>
      </c>
      <c r="K14" s="123">
        <f t="shared" si="2"/>
        <v>128484.69</v>
      </c>
      <c r="L14" s="123">
        <f t="shared" si="2"/>
        <v>601405</v>
      </c>
      <c r="M14" s="123">
        <f t="shared" si="2"/>
        <v>378169.98999999993</v>
      </c>
      <c r="N14" s="123">
        <f t="shared" si="2"/>
        <v>137176.53</v>
      </c>
      <c r="O14" s="123">
        <f t="shared" si="2"/>
        <v>129510</v>
      </c>
      <c r="P14" s="123">
        <f t="shared" si="2"/>
        <v>259588.86999999994</v>
      </c>
      <c r="Q14" s="123">
        <f t="shared" si="2"/>
        <v>1176019</v>
      </c>
      <c r="R14" s="123">
        <f t="shared" si="2"/>
        <v>28533</v>
      </c>
      <c r="S14" s="123">
        <f t="shared" si="2"/>
        <v>65907</v>
      </c>
      <c r="T14" s="123">
        <f t="shared" si="2"/>
        <v>711586.22000000009</v>
      </c>
      <c r="U14" s="123">
        <f t="shared" si="2"/>
        <v>381149.53239999997</v>
      </c>
      <c r="V14" s="123">
        <f t="shared" si="2"/>
        <v>176327.69</v>
      </c>
      <c r="W14" s="123">
        <f t="shared" si="2"/>
        <v>133020.24</v>
      </c>
      <c r="X14" s="123">
        <f t="shared" si="2"/>
        <v>94294.85</v>
      </c>
      <c r="Y14" s="123">
        <f t="shared" si="2"/>
        <v>1263972</v>
      </c>
      <c r="Z14" s="123">
        <f t="shared" si="2"/>
        <v>434845</v>
      </c>
      <c r="AA14" s="123">
        <f t="shared" si="2"/>
        <v>247380</v>
      </c>
      <c r="AB14" s="123">
        <f t="shared" si="2"/>
        <v>110616.56</v>
      </c>
      <c r="AC14" s="123">
        <f t="shared" si="2"/>
        <v>648249.1</v>
      </c>
      <c r="AD14" s="123">
        <f t="shared" si="2"/>
        <v>778155.24</v>
      </c>
      <c r="AE14" s="123">
        <f t="shared" si="2"/>
        <v>10254410.3824</v>
      </c>
      <c r="AF14" s="47"/>
      <c r="AG14" s="46">
        <v>8456412.5099999998</v>
      </c>
      <c r="AH14" s="168">
        <f t="shared" si="0"/>
        <v>-1797997.8724000007</v>
      </c>
      <c r="AI14" s="53">
        <f>AE14/$AE$40</f>
        <v>0.57438463141940233</v>
      </c>
    </row>
    <row r="15" spans="1:35" ht="39.950000000000003" customHeight="1">
      <c r="A15" s="54" t="s">
        <v>17</v>
      </c>
      <c r="B15" s="55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1"/>
      <c r="AG15" s="46"/>
      <c r="AH15" s="168">
        <f t="shared" si="0"/>
        <v>0</v>
      </c>
    </row>
    <row r="16" spans="1:35" ht="24.95" customHeight="1">
      <c r="A16" s="57">
        <v>1</v>
      </c>
      <c r="B16" s="58" t="s">
        <v>19</v>
      </c>
      <c r="C16" s="45">
        <f>SUM('ACTUAL FUND 1:ACTUAL ALL OTHER FUND'!C16)</f>
        <v>50048.78</v>
      </c>
      <c r="D16" s="45">
        <f>SUM('ACTUAL FUND 1:ACTUAL ALL OTHER FUND'!D16)</f>
        <v>0</v>
      </c>
      <c r="E16" s="45">
        <f>SUM('ACTUAL FUND 1:ACTUAL ALL OTHER FUND'!E16)</f>
        <v>13470.4</v>
      </c>
      <c r="F16" s="45">
        <f>SUM('ACTUAL FUND 1:ACTUAL ALL OTHER FUND'!F16)</f>
        <v>0</v>
      </c>
      <c r="G16" s="45">
        <f>SUM('ACTUAL FUND 1:ACTUAL ALL OTHER FUND'!G16)</f>
        <v>0</v>
      </c>
      <c r="H16" s="45">
        <f>SUM('ACTUAL FUND 1:ACTUAL ALL OTHER FUND'!H16)</f>
        <v>0</v>
      </c>
      <c r="I16" s="45">
        <f>SUM('ACTUAL FUND 1:ACTUAL ALL OTHER FUND'!I16)</f>
        <v>691173.93</v>
      </c>
      <c r="J16" s="45">
        <f>SUM('ACTUAL FUND 1:ACTUAL ALL OTHER FUND'!J16)</f>
        <v>0</v>
      </c>
      <c r="K16" s="45">
        <f>SUM('ACTUAL FUND 1:ACTUAL ALL OTHER FUND'!K16)</f>
        <v>5387.95</v>
      </c>
      <c r="L16" s="45">
        <f>SUM('ACTUAL FUND 1:ACTUAL ALL OTHER FUND'!L16)</f>
        <v>0</v>
      </c>
      <c r="M16" s="45">
        <f>SUM('ACTUAL FUND 1:ACTUAL ALL OTHER FUND'!M16)</f>
        <v>0</v>
      </c>
      <c r="N16" s="45">
        <f>SUM('ACTUAL FUND 1:ACTUAL ALL OTHER FUND'!N16)</f>
        <v>0</v>
      </c>
      <c r="O16" s="45">
        <f>SUM('ACTUAL FUND 1:ACTUAL ALL OTHER FUND'!O16)</f>
        <v>0</v>
      </c>
      <c r="P16" s="45">
        <f>SUM('ACTUAL FUND 1:ACTUAL ALL OTHER FUND'!P16)</f>
        <v>16040</v>
      </c>
      <c r="Q16" s="45">
        <f>SUM('ACTUAL FUND 1:ACTUAL ALL OTHER FUND'!Q16)</f>
        <v>0</v>
      </c>
      <c r="R16" s="45">
        <f>SUM('ACTUAL FUND 1:ACTUAL ALL OTHER FUND'!R16)</f>
        <v>0</v>
      </c>
      <c r="S16" s="45">
        <f>SUM('ACTUAL FUND 1:ACTUAL ALL OTHER FUND'!S16)</f>
        <v>0</v>
      </c>
      <c r="T16" s="45">
        <f>SUM('ACTUAL FUND 1:ACTUAL ALL OTHER FUND'!T16)</f>
        <v>0</v>
      </c>
      <c r="U16" s="45">
        <f>SUM('ACTUAL FUND 1:ACTUAL ALL OTHER FUND'!U16)</f>
        <v>29346.159999999996</v>
      </c>
      <c r="V16" s="45">
        <f>SUM('ACTUAL FUND 1:ACTUAL ALL OTHER FUND'!V16)</f>
        <v>0</v>
      </c>
      <c r="W16" s="45">
        <f>SUM('ACTUAL FUND 1:ACTUAL ALL OTHER FUND'!W16)</f>
        <v>0</v>
      </c>
      <c r="X16" s="45">
        <f>SUM('ACTUAL FUND 1:ACTUAL ALL OTHER FUND'!X16)</f>
        <v>0</v>
      </c>
      <c r="Y16" s="45">
        <f>SUM('ACTUAL FUND 1:ACTUAL ALL OTHER FUND'!Y16)</f>
        <v>0</v>
      </c>
      <c r="Z16" s="45">
        <f>SUM('ACTUAL FUND 1:ACTUAL ALL OTHER FUND'!Z16)</f>
        <v>0</v>
      </c>
      <c r="AA16" s="45">
        <f>SUM('ACTUAL FUND 1:ACTUAL ALL OTHER FUND'!AA16)</f>
        <v>0</v>
      </c>
      <c r="AB16" s="45">
        <f>SUM('ACTUAL FUND 1:ACTUAL ALL OTHER FUND'!AB16)</f>
        <v>0</v>
      </c>
      <c r="AC16" s="45">
        <f>SUM('ACTUAL FUND 1:ACTUAL ALL OTHER FUND'!AC16)</f>
        <v>0</v>
      </c>
      <c r="AD16" s="45">
        <f>SUM('ACTUAL FUND 1:ACTUAL ALL OTHER FUND'!AD16)</f>
        <v>0</v>
      </c>
      <c r="AE16" s="45">
        <f>SUM(C16:AD16)</f>
        <v>805467.22000000009</v>
      </c>
      <c r="AF16" s="41"/>
      <c r="AG16" s="46">
        <v>308228.33999999997</v>
      </c>
      <c r="AH16" s="168">
        <f t="shared" si="0"/>
        <v>-497238.88000000012</v>
      </c>
    </row>
    <row r="17" spans="1:35" ht="39.950000000000003" customHeight="1">
      <c r="A17" s="59"/>
      <c r="B17" s="60" t="s">
        <v>20</v>
      </c>
      <c r="C17" s="76">
        <f t="shared" ref="C17" si="3">C16</f>
        <v>50048.78</v>
      </c>
      <c r="D17" s="76">
        <f t="shared" ref="D17:AD17" si="4">D16</f>
        <v>0</v>
      </c>
      <c r="E17" s="76">
        <f t="shared" si="4"/>
        <v>13470.4</v>
      </c>
      <c r="F17" s="76">
        <f t="shared" si="4"/>
        <v>0</v>
      </c>
      <c r="G17" s="76">
        <f t="shared" si="4"/>
        <v>0</v>
      </c>
      <c r="H17" s="76">
        <f t="shared" si="4"/>
        <v>0</v>
      </c>
      <c r="I17" s="76">
        <f t="shared" si="4"/>
        <v>691173.93</v>
      </c>
      <c r="J17" s="76">
        <f t="shared" si="4"/>
        <v>0</v>
      </c>
      <c r="K17" s="76">
        <f t="shared" si="4"/>
        <v>5387.95</v>
      </c>
      <c r="L17" s="76">
        <f t="shared" si="4"/>
        <v>0</v>
      </c>
      <c r="M17" s="76">
        <f t="shared" si="4"/>
        <v>0</v>
      </c>
      <c r="N17" s="76">
        <f t="shared" si="4"/>
        <v>0</v>
      </c>
      <c r="O17" s="76">
        <f t="shared" si="4"/>
        <v>0</v>
      </c>
      <c r="P17" s="76">
        <f t="shared" si="4"/>
        <v>16040</v>
      </c>
      <c r="Q17" s="76">
        <f t="shared" si="4"/>
        <v>0</v>
      </c>
      <c r="R17" s="76">
        <f t="shared" si="4"/>
        <v>0</v>
      </c>
      <c r="S17" s="76">
        <f t="shared" si="4"/>
        <v>0</v>
      </c>
      <c r="T17" s="76">
        <f t="shared" si="4"/>
        <v>0</v>
      </c>
      <c r="U17" s="76">
        <f t="shared" si="4"/>
        <v>29346.159999999996</v>
      </c>
      <c r="V17" s="76">
        <f t="shared" si="4"/>
        <v>0</v>
      </c>
      <c r="W17" s="76">
        <f t="shared" si="4"/>
        <v>0</v>
      </c>
      <c r="X17" s="76">
        <f t="shared" si="4"/>
        <v>0</v>
      </c>
      <c r="Y17" s="76">
        <f t="shared" si="4"/>
        <v>0</v>
      </c>
      <c r="Z17" s="76">
        <f t="shared" si="4"/>
        <v>0</v>
      </c>
      <c r="AA17" s="76">
        <f t="shared" si="4"/>
        <v>0</v>
      </c>
      <c r="AB17" s="76">
        <f t="shared" si="4"/>
        <v>0</v>
      </c>
      <c r="AC17" s="76">
        <f t="shared" si="4"/>
        <v>0</v>
      </c>
      <c r="AD17" s="76">
        <f t="shared" si="4"/>
        <v>0</v>
      </c>
      <c r="AE17" s="123">
        <f>SUM(AE16)</f>
        <v>805467.22000000009</v>
      </c>
      <c r="AF17" s="47"/>
      <c r="AG17" s="46">
        <v>308228.33999999997</v>
      </c>
      <c r="AH17" s="168">
        <f t="shared" si="0"/>
        <v>-497238.88000000012</v>
      </c>
      <c r="AI17" s="53">
        <f>AE17/$AE$40</f>
        <v>4.5116976503512041E-2</v>
      </c>
    </row>
    <row r="18" spans="1:35" ht="39.950000000000003" customHeight="1">
      <c r="A18" s="54" t="s">
        <v>21</v>
      </c>
      <c r="B18" s="55" t="s">
        <v>149</v>
      </c>
      <c r="C18" s="45">
        <f>SUM('ACTUAL FUND 1:ACTUAL ALL OTHER FUND'!C18)</f>
        <v>63812.87</v>
      </c>
      <c r="D18" s="45">
        <f>SUM('ACTUAL FUND 1:ACTUAL ALL OTHER FUND'!D18)</f>
        <v>208011</v>
      </c>
      <c r="E18" s="45">
        <f>SUM('ACTUAL FUND 1:ACTUAL ALL OTHER FUND'!E18)</f>
        <v>19272.45</v>
      </c>
      <c r="F18" s="45">
        <f>SUM('ACTUAL FUND 1:ACTUAL ALL OTHER FUND'!F18)</f>
        <v>368.15</v>
      </c>
      <c r="G18" s="45">
        <f>SUM('ACTUAL FUND 1:ACTUAL ALL OTHER FUND'!G18)</f>
        <v>59395.79</v>
      </c>
      <c r="H18" s="45">
        <f>SUM('ACTUAL FUND 1:ACTUAL ALL OTHER FUND'!H18)</f>
        <v>71063</v>
      </c>
      <c r="I18" s="45">
        <f>SUM('ACTUAL FUND 1:ACTUAL ALL OTHER FUND'!I18)</f>
        <v>376830.86</v>
      </c>
      <c r="J18" s="45">
        <f>SUM('ACTUAL FUND 1:ACTUAL ALL OTHER FUND'!J18)</f>
        <v>74240.41</v>
      </c>
      <c r="K18" s="45">
        <f>SUM('ACTUAL FUND 1:ACTUAL ALL OTHER FUND'!K18)</f>
        <v>111254.83</v>
      </c>
      <c r="L18" s="45">
        <f>SUM('ACTUAL FUND 1:ACTUAL ALL OTHER FUND'!L18)</f>
        <v>249183</v>
      </c>
      <c r="M18" s="45">
        <f>SUM('ACTUAL FUND 1:ACTUAL ALL OTHER FUND'!M18)</f>
        <v>338665.65</v>
      </c>
      <c r="N18" s="45">
        <f>SUM('ACTUAL FUND 1:ACTUAL ALL OTHER FUND'!N18)</f>
        <v>15137.95</v>
      </c>
      <c r="O18" s="45">
        <f>SUM('ACTUAL FUND 1:ACTUAL ALL OTHER FUND'!O18)</f>
        <v>22713</v>
      </c>
      <c r="P18" s="45">
        <f>SUM('ACTUAL FUND 1:ACTUAL ALL OTHER FUND'!P18)</f>
        <v>0</v>
      </c>
      <c r="Q18" s="45">
        <f>SUM('ACTUAL FUND 1:ACTUAL ALL OTHER FUND'!Q18)</f>
        <v>1557202</v>
      </c>
      <c r="R18" s="45">
        <f>SUM('ACTUAL FUND 1:ACTUAL ALL OTHER FUND'!R18)</f>
        <v>29269</v>
      </c>
      <c r="S18" s="45">
        <f>SUM('ACTUAL FUND 1:ACTUAL ALL OTHER FUND'!S18)</f>
        <v>60197</v>
      </c>
      <c r="T18" s="45">
        <f>SUM('ACTUAL FUND 1:ACTUAL ALL OTHER FUND'!T18)</f>
        <v>192452.65</v>
      </c>
      <c r="U18" s="45">
        <f>SUM('ACTUAL FUND 1:ACTUAL ALL OTHER FUND'!U18)</f>
        <v>380549.15</v>
      </c>
      <c r="V18" s="45">
        <f>SUM('ACTUAL FUND 1:ACTUAL ALL OTHER FUND'!V18)</f>
        <v>42210</v>
      </c>
      <c r="W18" s="45">
        <f>SUM('ACTUAL FUND 1:ACTUAL ALL OTHER FUND'!W18)</f>
        <v>152762.96</v>
      </c>
      <c r="X18" s="45">
        <f>SUM('ACTUAL FUND 1:ACTUAL ALL OTHER FUND'!X18)</f>
        <v>56276.76</v>
      </c>
      <c r="Y18" s="45">
        <f>SUM('ACTUAL FUND 1:ACTUAL ALL OTHER FUND'!Y18)</f>
        <v>320288</v>
      </c>
      <c r="Z18" s="45">
        <f>SUM('ACTUAL FUND 1:ACTUAL ALL OTHER FUND'!Z18)</f>
        <v>35952.910000000003</v>
      </c>
      <c r="AA18" s="45">
        <f>SUM('ACTUAL FUND 1:ACTUAL ALL OTHER FUND'!AA18)</f>
        <v>138681</v>
      </c>
      <c r="AB18" s="45">
        <f>SUM('ACTUAL FUND 1:ACTUAL ALL OTHER FUND'!AB18)</f>
        <v>0</v>
      </c>
      <c r="AC18" s="45">
        <f>SUM('ACTUAL FUND 1:ACTUAL ALL OTHER FUND'!AC18)</f>
        <v>52404</v>
      </c>
      <c r="AD18" s="45">
        <f>SUM('ACTUAL FUND 1:ACTUAL ALL OTHER FUND'!AD18)</f>
        <v>596680.07000000007</v>
      </c>
      <c r="AE18" s="45">
        <f>SUM(C18:AD18)</f>
        <v>5224874.46</v>
      </c>
      <c r="AF18" s="41"/>
      <c r="AG18" s="46">
        <v>6777467.29</v>
      </c>
      <c r="AH18" s="168">
        <f t="shared" si="0"/>
        <v>1552592.83</v>
      </c>
    </row>
    <row r="19" spans="1:35" ht="24.95" customHeight="1">
      <c r="A19" s="59"/>
      <c r="B19" s="60" t="s">
        <v>23</v>
      </c>
      <c r="C19" s="123">
        <f t="shared" ref="C19" si="5">SUM(C18)</f>
        <v>63812.87</v>
      </c>
      <c r="D19" s="123">
        <f t="shared" ref="D19:AD19" si="6">SUM(D18)</f>
        <v>208011</v>
      </c>
      <c r="E19" s="123">
        <f t="shared" si="6"/>
        <v>19272.45</v>
      </c>
      <c r="F19" s="123">
        <f t="shared" si="6"/>
        <v>368.15</v>
      </c>
      <c r="G19" s="123">
        <f t="shared" si="6"/>
        <v>59395.79</v>
      </c>
      <c r="H19" s="123">
        <f t="shared" si="6"/>
        <v>71063</v>
      </c>
      <c r="I19" s="123">
        <f t="shared" si="6"/>
        <v>376830.86</v>
      </c>
      <c r="J19" s="123">
        <f t="shared" si="6"/>
        <v>74240.41</v>
      </c>
      <c r="K19" s="123">
        <f t="shared" si="6"/>
        <v>111254.83</v>
      </c>
      <c r="L19" s="123">
        <f t="shared" si="6"/>
        <v>249183</v>
      </c>
      <c r="M19" s="123">
        <f t="shared" si="6"/>
        <v>338665.65</v>
      </c>
      <c r="N19" s="123">
        <f t="shared" si="6"/>
        <v>15137.95</v>
      </c>
      <c r="O19" s="123">
        <f t="shared" si="6"/>
        <v>22713</v>
      </c>
      <c r="P19" s="123">
        <f t="shared" si="6"/>
        <v>0</v>
      </c>
      <c r="Q19" s="123">
        <f t="shared" si="6"/>
        <v>1557202</v>
      </c>
      <c r="R19" s="123">
        <f t="shared" si="6"/>
        <v>29269</v>
      </c>
      <c r="S19" s="123">
        <f t="shared" si="6"/>
        <v>60197</v>
      </c>
      <c r="T19" s="123">
        <f t="shared" si="6"/>
        <v>192452.65</v>
      </c>
      <c r="U19" s="123">
        <f t="shared" si="6"/>
        <v>380549.15</v>
      </c>
      <c r="V19" s="123">
        <f t="shared" si="6"/>
        <v>42210</v>
      </c>
      <c r="W19" s="123">
        <f t="shared" si="6"/>
        <v>152762.96</v>
      </c>
      <c r="X19" s="123">
        <f t="shared" si="6"/>
        <v>56276.76</v>
      </c>
      <c r="Y19" s="123">
        <f t="shared" si="6"/>
        <v>320288</v>
      </c>
      <c r="Z19" s="123">
        <f t="shared" si="6"/>
        <v>35952.910000000003</v>
      </c>
      <c r="AA19" s="123">
        <f t="shared" si="6"/>
        <v>138681</v>
      </c>
      <c r="AB19" s="123">
        <f t="shared" si="6"/>
        <v>0</v>
      </c>
      <c r="AC19" s="123">
        <f t="shared" si="6"/>
        <v>52404</v>
      </c>
      <c r="AD19" s="123">
        <f t="shared" si="6"/>
        <v>596680.07000000007</v>
      </c>
      <c r="AE19" s="123">
        <f t="shared" ref="AE19" si="7">SUM(AE18)</f>
        <v>5224874.46</v>
      </c>
      <c r="AF19" s="47"/>
      <c r="AG19" s="46">
        <v>6777467.29</v>
      </c>
      <c r="AH19" s="168">
        <f t="shared" si="0"/>
        <v>1552592.83</v>
      </c>
      <c r="AI19" s="53">
        <f>AE19/$AE$40</f>
        <v>0.29266310582523786</v>
      </c>
    </row>
    <row r="20" spans="1:35" ht="24.95" customHeight="1">
      <c r="A20" s="54" t="s">
        <v>24</v>
      </c>
      <c r="B20" s="55" t="s">
        <v>25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56"/>
      <c r="AF20" s="41"/>
      <c r="AG20" s="46"/>
      <c r="AH20" s="168">
        <f t="shared" si="0"/>
        <v>0</v>
      </c>
    </row>
    <row r="21" spans="1:35" ht="24.95" customHeight="1">
      <c r="A21" s="116">
        <v>1</v>
      </c>
      <c r="B21" s="117" t="s">
        <v>26</v>
      </c>
      <c r="C21" s="45">
        <f>SUM('ACTUAL FUND 1:ACTUAL ALL OTHER FUND'!C21)</f>
        <v>461.01</v>
      </c>
      <c r="D21" s="45">
        <f>SUM('ACTUAL FUND 1:ACTUAL ALL OTHER FUND'!D21)</f>
        <v>0</v>
      </c>
      <c r="E21" s="45">
        <f>SUM('ACTUAL FUND 1:ACTUAL ALL OTHER FUND'!E21)</f>
        <v>3639.21</v>
      </c>
      <c r="F21" s="45">
        <f>SUM('ACTUAL FUND 1:ACTUAL ALL OTHER FUND'!F21)</f>
        <v>90.24</v>
      </c>
      <c r="G21" s="45">
        <f>SUM('ACTUAL FUND 1:ACTUAL ALL OTHER FUND'!G21)</f>
        <v>0</v>
      </c>
      <c r="H21" s="45">
        <f>SUM('ACTUAL FUND 1:ACTUAL ALL OTHER FUND'!H21)</f>
        <v>1382</v>
      </c>
      <c r="I21" s="45">
        <f>SUM('ACTUAL FUND 1:ACTUAL ALL OTHER FUND'!I21)</f>
        <v>23068.85</v>
      </c>
      <c r="J21" s="45">
        <f>SUM('ACTUAL FUND 1:ACTUAL ALL OTHER FUND'!J21)</f>
        <v>0</v>
      </c>
      <c r="K21" s="45">
        <f>SUM('ACTUAL FUND 1:ACTUAL ALL OTHER FUND'!K21)</f>
        <v>0</v>
      </c>
      <c r="L21" s="45">
        <f>SUM('ACTUAL FUND 1:ACTUAL ALL OTHER FUND'!L21)</f>
        <v>0</v>
      </c>
      <c r="M21" s="45">
        <f>SUM('ACTUAL FUND 1:ACTUAL ALL OTHER FUND'!M21)</f>
        <v>2116.63</v>
      </c>
      <c r="N21" s="45">
        <f>SUM('ACTUAL FUND 1:ACTUAL ALL OTHER FUND'!N21)</f>
        <v>238</v>
      </c>
      <c r="O21" s="45">
        <f>SUM('ACTUAL FUND 1:ACTUAL ALL OTHER FUND'!O21)</f>
        <v>0</v>
      </c>
      <c r="P21" s="45">
        <f>SUM('ACTUAL FUND 1:ACTUAL ALL OTHER FUND'!P21)</f>
        <v>2157.66</v>
      </c>
      <c r="Q21" s="45">
        <f>SUM('ACTUAL FUND 1:ACTUAL ALL OTHER FUND'!Q21)</f>
        <v>122061.48</v>
      </c>
      <c r="R21" s="45">
        <f>SUM('ACTUAL FUND 1:ACTUAL ALL OTHER FUND'!R21)</f>
        <v>0</v>
      </c>
      <c r="S21" s="45">
        <f>SUM('ACTUAL FUND 1:ACTUAL ALL OTHER FUND'!S21)</f>
        <v>0</v>
      </c>
      <c r="T21" s="45">
        <f>SUM('ACTUAL FUND 1:ACTUAL ALL OTHER FUND'!T21)</f>
        <v>2189.08</v>
      </c>
      <c r="U21" s="45">
        <f>SUM('ACTUAL FUND 1:ACTUAL ALL OTHER FUND'!U21)</f>
        <v>0</v>
      </c>
      <c r="V21" s="45">
        <f>SUM('ACTUAL FUND 1:ACTUAL ALL OTHER FUND'!V21)</f>
        <v>1925.12</v>
      </c>
      <c r="W21" s="45">
        <f>SUM('ACTUAL FUND 1:ACTUAL ALL OTHER FUND'!W21)</f>
        <v>0</v>
      </c>
      <c r="X21" s="45">
        <f>SUM('ACTUAL FUND 1:ACTUAL ALL OTHER FUND'!X21)</f>
        <v>0</v>
      </c>
      <c r="Y21" s="45">
        <f>SUM('ACTUAL FUND 1:ACTUAL ALL OTHER FUND'!Y21)</f>
        <v>18140</v>
      </c>
      <c r="Z21" s="45">
        <f>SUM('ACTUAL FUND 1:ACTUAL ALL OTHER FUND'!Z21)</f>
        <v>0</v>
      </c>
      <c r="AA21" s="45">
        <f>SUM('ACTUAL FUND 1:ACTUAL ALL OTHER FUND'!AA21)</f>
        <v>0</v>
      </c>
      <c r="AB21" s="45">
        <f>SUM('ACTUAL FUND 1:ACTUAL ALL OTHER FUND'!AB21)</f>
        <v>0</v>
      </c>
      <c r="AC21" s="45">
        <f>SUM('ACTUAL FUND 1:ACTUAL ALL OTHER FUND'!AC21)</f>
        <v>0</v>
      </c>
      <c r="AD21" s="45">
        <f>SUM('ACTUAL FUND 1:ACTUAL ALL OTHER FUND'!AD21)</f>
        <v>0</v>
      </c>
      <c r="AE21" s="45">
        <f t="shared" ref="AE21:AE27" si="8">SUM(C21:AD21)</f>
        <v>177469.27999999997</v>
      </c>
      <c r="AF21" s="41"/>
      <c r="AG21" s="46">
        <v>308419.69</v>
      </c>
      <c r="AH21" s="168">
        <f t="shared" si="0"/>
        <v>130950.41000000003</v>
      </c>
    </row>
    <row r="22" spans="1:35" ht="24.95" customHeight="1">
      <c r="A22" s="116">
        <v>2</v>
      </c>
      <c r="B22" s="196" t="s">
        <v>27</v>
      </c>
      <c r="C22" s="45">
        <f>SUM('ACTUAL FUND 1:ACTUAL ALL OTHER FUND'!C22)</f>
        <v>243.8</v>
      </c>
      <c r="D22" s="45">
        <f>SUM('ACTUAL FUND 1:ACTUAL ALL OTHER FUND'!D22)</f>
        <v>0</v>
      </c>
      <c r="E22" s="45">
        <f>SUM('ACTUAL FUND 1:ACTUAL ALL OTHER FUND'!E22)</f>
        <v>0</v>
      </c>
      <c r="F22" s="45">
        <f>SUM('ACTUAL FUND 1:ACTUAL ALL OTHER FUND'!F22)</f>
        <v>1798</v>
      </c>
      <c r="G22" s="45">
        <f>SUM('ACTUAL FUND 1:ACTUAL ALL OTHER FUND'!G22)</f>
        <v>0</v>
      </c>
      <c r="H22" s="45">
        <f>SUM('ACTUAL FUND 1:ACTUAL ALL OTHER FUND'!H22)</f>
        <v>215</v>
      </c>
      <c r="I22" s="45">
        <f>SUM('ACTUAL FUND 1:ACTUAL ALL OTHER FUND'!I22)</f>
        <v>0</v>
      </c>
      <c r="J22" s="45">
        <f>SUM('ACTUAL FUND 1:ACTUAL ALL OTHER FUND'!J22)</f>
        <v>0</v>
      </c>
      <c r="K22" s="45">
        <f>SUM('ACTUAL FUND 1:ACTUAL ALL OTHER FUND'!K22)</f>
        <v>0</v>
      </c>
      <c r="L22" s="45">
        <f>SUM('ACTUAL FUND 1:ACTUAL ALL OTHER FUND'!L22)</f>
        <v>66</v>
      </c>
      <c r="M22" s="45">
        <f>SUM('ACTUAL FUND 1:ACTUAL ALL OTHER FUND'!M22)</f>
        <v>0</v>
      </c>
      <c r="N22" s="45">
        <f>SUM('ACTUAL FUND 1:ACTUAL ALL OTHER FUND'!N22)</f>
        <v>0</v>
      </c>
      <c r="O22" s="45">
        <f>SUM('ACTUAL FUND 1:ACTUAL ALL OTHER FUND'!O22)</f>
        <v>0</v>
      </c>
      <c r="P22" s="45">
        <f>SUM('ACTUAL FUND 1:ACTUAL ALL OTHER FUND'!P22)</f>
        <v>0</v>
      </c>
      <c r="Q22" s="45">
        <f>SUM('ACTUAL FUND 1:ACTUAL ALL OTHER FUND'!Q22)</f>
        <v>0</v>
      </c>
      <c r="R22" s="45">
        <f>SUM('ACTUAL FUND 1:ACTUAL ALL OTHER FUND'!R22)</f>
        <v>0</v>
      </c>
      <c r="S22" s="45">
        <f>SUM('ACTUAL FUND 1:ACTUAL ALL OTHER FUND'!S22)</f>
        <v>0</v>
      </c>
      <c r="T22" s="45">
        <f>SUM('ACTUAL FUND 1:ACTUAL ALL OTHER FUND'!T22)</f>
        <v>0</v>
      </c>
      <c r="U22" s="45">
        <f>SUM('ACTUAL FUND 1:ACTUAL ALL OTHER FUND'!U22)</f>
        <v>0</v>
      </c>
      <c r="V22" s="45">
        <f>SUM('ACTUAL FUND 1:ACTUAL ALL OTHER FUND'!V22)</f>
        <v>2150</v>
      </c>
      <c r="W22" s="45">
        <f>SUM('ACTUAL FUND 1:ACTUAL ALL OTHER FUND'!W22)</f>
        <v>0</v>
      </c>
      <c r="X22" s="45">
        <f>SUM('ACTUAL FUND 1:ACTUAL ALL OTHER FUND'!X22)</f>
        <v>0</v>
      </c>
      <c r="Y22" s="45">
        <f>SUM('ACTUAL FUND 1:ACTUAL ALL OTHER FUND'!Y22)</f>
        <v>0</v>
      </c>
      <c r="Z22" s="45">
        <f>SUM('ACTUAL FUND 1:ACTUAL ALL OTHER FUND'!Z22)</f>
        <v>14088.26</v>
      </c>
      <c r="AA22" s="45">
        <f>SUM('ACTUAL FUND 1:ACTUAL ALL OTHER FUND'!AA22)</f>
        <v>0</v>
      </c>
      <c r="AB22" s="45">
        <f>SUM('ACTUAL FUND 1:ACTUAL ALL OTHER FUND'!AB22)</f>
        <v>0</v>
      </c>
      <c r="AC22" s="45">
        <f>SUM('ACTUAL FUND 1:ACTUAL ALL OTHER FUND'!AC22)</f>
        <v>0</v>
      </c>
      <c r="AD22" s="45">
        <f>SUM('ACTUAL FUND 1:ACTUAL ALL OTHER FUND'!AD22)</f>
        <v>0</v>
      </c>
      <c r="AE22" s="45">
        <f t="shared" si="8"/>
        <v>18561.060000000001</v>
      </c>
      <c r="AF22" s="41"/>
      <c r="AG22" s="46">
        <v>24888.79</v>
      </c>
      <c r="AH22" s="168">
        <f t="shared" si="0"/>
        <v>6327.73</v>
      </c>
    </row>
    <row r="23" spans="1:35" ht="24.95" customHeight="1">
      <c r="A23" s="116">
        <v>3</v>
      </c>
      <c r="B23" s="117" t="s">
        <v>28</v>
      </c>
      <c r="C23" s="45">
        <f>SUM('ACTUAL FUND 1:ACTUAL ALL OTHER FUND'!C23)</f>
        <v>0</v>
      </c>
      <c r="D23" s="45">
        <f>SUM('ACTUAL FUND 1:ACTUAL ALL OTHER FUND'!D23)</f>
        <v>0</v>
      </c>
      <c r="E23" s="45">
        <f>SUM('ACTUAL FUND 1:ACTUAL ALL OTHER FUND'!E23)</f>
        <v>0</v>
      </c>
      <c r="F23" s="45">
        <f>SUM('ACTUAL FUND 1:ACTUAL ALL OTHER FUND'!F23)</f>
        <v>0</v>
      </c>
      <c r="G23" s="45">
        <f>SUM('ACTUAL FUND 1:ACTUAL ALL OTHER FUND'!G23)</f>
        <v>1251.4000000000001</v>
      </c>
      <c r="H23" s="45">
        <f>SUM('ACTUAL FUND 1:ACTUAL ALL OTHER FUND'!H23)</f>
        <v>0</v>
      </c>
      <c r="I23" s="45">
        <f>SUM('ACTUAL FUND 1:ACTUAL ALL OTHER FUND'!I23)</f>
        <v>1969.99</v>
      </c>
      <c r="J23" s="45">
        <f>SUM('ACTUAL FUND 1:ACTUAL ALL OTHER FUND'!J23)</f>
        <v>0</v>
      </c>
      <c r="K23" s="45">
        <f>SUM('ACTUAL FUND 1:ACTUAL ALL OTHER FUND'!K23)</f>
        <v>0</v>
      </c>
      <c r="L23" s="45">
        <f>SUM('ACTUAL FUND 1:ACTUAL ALL OTHER FUND'!L23)</f>
        <v>0</v>
      </c>
      <c r="M23" s="45">
        <f>SUM('ACTUAL FUND 1:ACTUAL ALL OTHER FUND'!M23)</f>
        <v>0</v>
      </c>
      <c r="N23" s="45">
        <f>SUM('ACTUAL FUND 1:ACTUAL ALL OTHER FUND'!N23)</f>
        <v>0</v>
      </c>
      <c r="O23" s="45">
        <f>SUM('ACTUAL FUND 1:ACTUAL ALL OTHER FUND'!O23)</f>
        <v>0</v>
      </c>
      <c r="P23" s="45">
        <f>SUM('ACTUAL FUND 1:ACTUAL ALL OTHER FUND'!P23)</f>
        <v>5941.68</v>
      </c>
      <c r="Q23" s="45">
        <f>SUM('ACTUAL FUND 1:ACTUAL ALL OTHER FUND'!Q23)</f>
        <v>28799.98</v>
      </c>
      <c r="R23" s="45">
        <f>SUM('ACTUAL FUND 1:ACTUAL ALL OTHER FUND'!R23)</f>
        <v>0</v>
      </c>
      <c r="S23" s="45">
        <f>SUM('ACTUAL FUND 1:ACTUAL ALL OTHER FUND'!S23)</f>
        <v>0</v>
      </c>
      <c r="T23" s="45">
        <f>SUM('ACTUAL FUND 1:ACTUAL ALL OTHER FUND'!T23)</f>
        <v>0</v>
      </c>
      <c r="U23" s="45">
        <f>SUM('ACTUAL FUND 1:ACTUAL ALL OTHER FUND'!U23)</f>
        <v>0</v>
      </c>
      <c r="V23" s="45">
        <f>SUM('ACTUAL FUND 1:ACTUAL ALL OTHER FUND'!V23)</f>
        <v>0</v>
      </c>
      <c r="W23" s="45">
        <f>SUM('ACTUAL FUND 1:ACTUAL ALL OTHER FUND'!W23)</f>
        <v>0</v>
      </c>
      <c r="X23" s="45">
        <f>SUM('ACTUAL FUND 1:ACTUAL ALL OTHER FUND'!X23)</f>
        <v>0</v>
      </c>
      <c r="Y23" s="45">
        <f>SUM('ACTUAL FUND 1:ACTUAL ALL OTHER FUND'!Y23)</f>
        <v>10714</v>
      </c>
      <c r="Z23" s="45">
        <f>SUM('ACTUAL FUND 1:ACTUAL ALL OTHER FUND'!Z23)</f>
        <v>0</v>
      </c>
      <c r="AA23" s="45">
        <f>SUM('ACTUAL FUND 1:ACTUAL ALL OTHER FUND'!AA23)</f>
        <v>0</v>
      </c>
      <c r="AB23" s="45">
        <f>SUM('ACTUAL FUND 1:ACTUAL ALL OTHER FUND'!AB23)</f>
        <v>0</v>
      </c>
      <c r="AC23" s="45">
        <f>SUM('ACTUAL FUND 1:ACTUAL ALL OTHER FUND'!AC23)</f>
        <v>0</v>
      </c>
      <c r="AD23" s="45">
        <f>SUM('ACTUAL FUND 1:ACTUAL ALL OTHER FUND'!AD23)</f>
        <v>0</v>
      </c>
      <c r="AE23" s="45">
        <f t="shared" si="8"/>
        <v>48677.05</v>
      </c>
      <c r="AF23" s="41"/>
      <c r="AG23" s="46">
        <v>42530.67</v>
      </c>
      <c r="AH23" s="168">
        <f t="shared" si="0"/>
        <v>-6146.3800000000047</v>
      </c>
    </row>
    <row r="24" spans="1:35" ht="24.95" customHeight="1">
      <c r="A24" s="116">
        <v>4</v>
      </c>
      <c r="B24" s="117" t="s">
        <v>29</v>
      </c>
      <c r="C24" s="45">
        <f>SUM('ACTUAL FUND 1:ACTUAL ALL OTHER FUND'!C24)</f>
        <v>0</v>
      </c>
      <c r="D24" s="45">
        <f>SUM('ACTUAL FUND 1:ACTUAL ALL OTHER FUND'!D24)</f>
        <v>0</v>
      </c>
      <c r="E24" s="45">
        <f>SUM('ACTUAL FUND 1:ACTUAL ALL OTHER FUND'!E24)</f>
        <v>0</v>
      </c>
      <c r="F24" s="45">
        <f>SUM('ACTUAL FUND 1:ACTUAL ALL OTHER FUND'!F24)</f>
        <v>0</v>
      </c>
      <c r="G24" s="45">
        <f>SUM('ACTUAL FUND 1:ACTUAL ALL OTHER FUND'!G24)</f>
        <v>0</v>
      </c>
      <c r="H24" s="45">
        <f>SUM('ACTUAL FUND 1:ACTUAL ALL OTHER FUND'!H24)</f>
        <v>8602</v>
      </c>
      <c r="I24" s="45">
        <f>SUM('ACTUAL FUND 1:ACTUAL ALL OTHER FUND'!I24)</f>
        <v>31289.74</v>
      </c>
      <c r="J24" s="45">
        <f>SUM('ACTUAL FUND 1:ACTUAL ALL OTHER FUND'!J24)</f>
        <v>0</v>
      </c>
      <c r="K24" s="45">
        <f>SUM('ACTUAL FUND 1:ACTUAL ALL OTHER FUND'!K24)</f>
        <v>0</v>
      </c>
      <c r="L24" s="45">
        <f>SUM('ACTUAL FUND 1:ACTUAL ALL OTHER FUND'!L24)</f>
        <v>0</v>
      </c>
      <c r="M24" s="45">
        <f>SUM('ACTUAL FUND 1:ACTUAL ALL OTHER FUND'!M24)</f>
        <v>0</v>
      </c>
      <c r="N24" s="45">
        <f>SUM('ACTUAL FUND 1:ACTUAL ALL OTHER FUND'!N24)</f>
        <v>0</v>
      </c>
      <c r="O24" s="45">
        <f>SUM('ACTUAL FUND 1:ACTUAL ALL OTHER FUND'!O24)</f>
        <v>0</v>
      </c>
      <c r="P24" s="45">
        <f>SUM('ACTUAL FUND 1:ACTUAL ALL OTHER FUND'!P24)</f>
        <v>77809.05</v>
      </c>
      <c r="Q24" s="45">
        <f>SUM('ACTUAL FUND 1:ACTUAL ALL OTHER FUND'!Q24)</f>
        <v>43631.54</v>
      </c>
      <c r="R24" s="45">
        <f>SUM('ACTUAL FUND 1:ACTUAL ALL OTHER FUND'!R24)</f>
        <v>0</v>
      </c>
      <c r="S24" s="45">
        <f>SUM('ACTUAL FUND 1:ACTUAL ALL OTHER FUND'!S24)</f>
        <v>0</v>
      </c>
      <c r="T24" s="45">
        <f>SUM('ACTUAL FUND 1:ACTUAL ALL OTHER FUND'!T24)</f>
        <v>0</v>
      </c>
      <c r="U24" s="45">
        <f>SUM('ACTUAL FUND 1:ACTUAL ALL OTHER FUND'!U24)</f>
        <v>0</v>
      </c>
      <c r="V24" s="45">
        <f>SUM('ACTUAL FUND 1:ACTUAL ALL OTHER FUND'!V24)</f>
        <v>0</v>
      </c>
      <c r="W24" s="45">
        <f>SUM('ACTUAL FUND 1:ACTUAL ALL OTHER FUND'!W24)</f>
        <v>0</v>
      </c>
      <c r="X24" s="45">
        <f>SUM('ACTUAL FUND 1:ACTUAL ALL OTHER FUND'!X24)</f>
        <v>0</v>
      </c>
      <c r="Y24" s="45">
        <f>SUM('ACTUAL FUND 1:ACTUAL ALL OTHER FUND'!Y24)</f>
        <v>0</v>
      </c>
      <c r="Z24" s="45">
        <f>SUM('ACTUAL FUND 1:ACTUAL ALL OTHER FUND'!Z24)</f>
        <v>0</v>
      </c>
      <c r="AA24" s="45">
        <f>SUM('ACTUAL FUND 1:ACTUAL ALL OTHER FUND'!AA24)</f>
        <v>0</v>
      </c>
      <c r="AB24" s="45">
        <f>SUM('ACTUAL FUND 1:ACTUAL ALL OTHER FUND'!AB24)</f>
        <v>0</v>
      </c>
      <c r="AC24" s="45">
        <f>SUM('ACTUAL FUND 1:ACTUAL ALL OTHER FUND'!AC24)</f>
        <v>0</v>
      </c>
      <c r="AD24" s="45">
        <f>SUM('ACTUAL FUND 1:ACTUAL ALL OTHER FUND'!AD24)</f>
        <v>15960.49</v>
      </c>
      <c r="AE24" s="45">
        <f t="shared" si="8"/>
        <v>177292.82</v>
      </c>
      <c r="AF24" s="41"/>
      <c r="AG24" s="46">
        <v>440372.24</v>
      </c>
      <c r="AH24" s="168">
        <f t="shared" si="0"/>
        <v>263079.42</v>
      </c>
    </row>
    <row r="25" spans="1:35" ht="24.95" customHeight="1">
      <c r="A25" s="116">
        <v>5</v>
      </c>
      <c r="B25" s="117" t="s">
        <v>30</v>
      </c>
      <c r="C25" s="45">
        <f>SUM('ACTUAL FUND 1:ACTUAL ALL OTHER FUND'!C25)</f>
        <v>35.590000000000003</v>
      </c>
      <c r="D25" s="45">
        <f>SUM('ACTUAL FUND 1:ACTUAL ALL OTHER FUND'!D25)</f>
        <v>0</v>
      </c>
      <c r="E25" s="45">
        <f>SUM('ACTUAL FUND 1:ACTUAL ALL OTHER FUND'!E25)</f>
        <v>0</v>
      </c>
      <c r="F25" s="45">
        <f>SUM('ACTUAL FUND 1:ACTUAL ALL OTHER FUND'!F25)</f>
        <v>0</v>
      </c>
      <c r="G25" s="45">
        <f>SUM('ACTUAL FUND 1:ACTUAL ALL OTHER FUND'!G25)</f>
        <v>11195</v>
      </c>
      <c r="H25" s="45">
        <f>SUM('ACTUAL FUND 1:ACTUAL ALL OTHER FUND'!H25)</f>
        <v>0</v>
      </c>
      <c r="I25" s="45">
        <f>SUM('ACTUAL FUND 1:ACTUAL ALL OTHER FUND'!I25)</f>
        <v>0</v>
      </c>
      <c r="J25" s="45">
        <f>SUM('ACTUAL FUND 1:ACTUAL ALL OTHER FUND'!J25)</f>
        <v>0</v>
      </c>
      <c r="K25" s="45">
        <f>SUM('ACTUAL FUND 1:ACTUAL ALL OTHER FUND'!K25)</f>
        <v>870.54</v>
      </c>
      <c r="L25" s="45">
        <f>SUM('ACTUAL FUND 1:ACTUAL ALL OTHER FUND'!L25)</f>
        <v>0</v>
      </c>
      <c r="M25" s="45">
        <f>SUM('ACTUAL FUND 1:ACTUAL ALL OTHER FUND'!M25)</f>
        <v>2453</v>
      </c>
      <c r="N25" s="45">
        <f>SUM('ACTUAL FUND 1:ACTUAL ALL OTHER FUND'!N25)</f>
        <v>0</v>
      </c>
      <c r="O25" s="45">
        <f>SUM('ACTUAL FUND 1:ACTUAL ALL OTHER FUND'!O25)</f>
        <v>0</v>
      </c>
      <c r="P25" s="45">
        <f>SUM('ACTUAL FUND 1:ACTUAL ALL OTHER FUND'!P25)</f>
        <v>789.55</v>
      </c>
      <c r="Q25" s="45">
        <f>SUM('ACTUAL FUND 1:ACTUAL ALL OTHER FUND'!Q25)</f>
        <v>678</v>
      </c>
      <c r="R25" s="45">
        <f>SUM('ACTUAL FUND 1:ACTUAL ALL OTHER FUND'!R25)</f>
        <v>0</v>
      </c>
      <c r="S25" s="45">
        <f>SUM('ACTUAL FUND 1:ACTUAL ALL OTHER FUND'!S25)</f>
        <v>0</v>
      </c>
      <c r="T25" s="45">
        <f>SUM('ACTUAL FUND 1:ACTUAL ALL OTHER FUND'!T25)</f>
        <v>0</v>
      </c>
      <c r="U25" s="45">
        <f>SUM('ACTUAL FUND 1:ACTUAL ALL OTHER FUND'!U25)</f>
        <v>0</v>
      </c>
      <c r="V25" s="45">
        <f>SUM('ACTUAL FUND 1:ACTUAL ALL OTHER FUND'!V25)</f>
        <v>0</v>
      </c>
      <c r="W25" s="45">
        <f>SUM('ACTUAL FUND 1:ACTUAL ALL OTHER FUND'!W25)</f>
        <v>0</v>
      </c>
      <c r="X25" s="45">
        <f>SUM('ACTUAL FUND 1:ACTUAL ALL OTHER FUND'!X25)</f>
        <v>0</v>
      </c>
      <c r="Y25" s="45">
        <f>SUM('ACTUAL FUND 1:ACTUAL ALL OTHER FUND'!Y25)</f>
        <v>0</v>
      </c>
      <c r="Z25" s="45">
        <f>SUM('ACTUAL FUND 1:ACTUAL ALL OTHER FUND'!Z25)</f>
        <v>14907.56</v>
      </c>
      <c r="AA25" s="45">
        <f>SUM('ACTUAL FUND 1:ACTUAL ALL OTHER FUND'!AA25)</f>
        <v>0</v>
      </c>
      <c r="AB25" s="45">
        <f>SUM('ACTUAL FUND 1:ACTUAL ALL OTHER FUND'!AB25)</f>
        <v>1161.71</v>
      </c>
      <c r="AC25" s="45">
        <f>SUM('ACTUAL FUND 1:ACTUAL ALL OTHER FUND'!AC25)</f>
        <v>0</v>
      </c>
      <c r="AD25" s="45">
        <f>SUM('ACTUAL FUND 1:ACTUAL ALL OTHER FUND'!AD25)</f>
        <v>0</v>
      </c>
      <c r="AE25" s="45">
        <f t="shared" si="8"/>
        <v>32090.949999999997</v>
      </c>
      <c r="AF25" s="41"/>
      <c r="AG25" s="46">
        <v>8022.71</v>
      </c>
      <c r="AH25" s="168">
        <f t="shared" si="0"/>
        <v>-24068.239999999998</v>
      </c>
    </row>
    <row r="26" spans="1:35" ht="24.95" customHeight="1">
      <c r="A26" s="116">
        <v>6</v>
      </c>
      <c r="B26" s="117" t="s">
        <v>31</v>
      </c>
      <c r="C26" s="45">
        <f>SUM('ACTUAL FUND 1:ACTUAL ALL OTHER FUND'!C26)</f>
        <v>11100</v>
      </c>
      <c r="D26" s="45">
        <f>SUM('ACTUAL FUND 1:ACTUAL ALL OTHER FUND'!D26)</f>
        <v>0</v>
      </c>
      <c r="E26" s="45">
        <f>SUM('ACTUAL FUND 1:ACTUAL ALL OTHER FUND'!E26)</f>
        <v>6840</v>
      </c>
      <c r="F26" s="45">
        <f>SUM('ACTUAL FUND 1:ACTUAL ALL OTHER FUND'!F26)</f>
        <v>300</v>
      </c>
      <c r="G26" s="45">
        <f>SUM('ACTUAL FUND 1:ACTUAL ALL OTHER FUND'!G26)</f>
        <v>0</v>
      </c>
      <c r="H26" s="45">
        <f>SUM('ACTUAL FUND 1:ACTUAL ALL OTHER FUND'!H26)</f>
        <v>0</v>
      </c>
      <c r="I26" s="45">
        <f>SUM('ACTUAL FUND 1:ACTUAL ALL OTHER FUND'!I26)</f>
        <v>0</v>
      </c>
      <c r="J26" s="45">
        <f>SUM('ACTUAL FUND 1:ACTUAL ALL OTHER FUND'!J26)</f>
        <v>0</v>
      </c>
      <c r="K26" s="45">
        <f>SUM('ACTUAL FUND 1:ACTUAL ALL OTHER FUND'!K26)</f>
        <v>0</v>
      </c>
      <c r="L26" s="45">
        <f>SUM('ACTUAL FUND 1:ACTUAL ALL OTHER FUND'!L26)</f>
        <v>18328</v>
      </c>
      <c r="M26" s="45">
        <f>SUM('ACTUAL FUND 1:ACTUAL ALL OTHER FUND'!M26)</f>
        <v>0</v>
      </c>
      <c r="N26" s="45">
        <f>SUM('ACTUAL FUND 1:ACTUAL ALL OTHER FUND'!N26)</f>
        <v>3525.5</v>
      </c>
      <c r="O26" s="45">
        <f>SUM('ACTUAL FUND 1:ACTUAL ALL OTHER FUND'!O26)</f>
        <v>1800</v>
      </c>
      <c r="P26" s="45">
        <f>SUM('ACTUAL FUND 1:ACTUAL ALL OTHER FUND'!P26)</f>
        <v>18918.150000000001</v>
      </c>
      <c r="Q26" s="45">
        <f>SUM('ACTUAL FUND 1:ACTUAL ALL OTHER FUND'!Q26)</f>
        <v>29175</v>
      </c>
      <c r="R26" s="45">
        <f>SUM('ACTUAL FUND 1:ACTUAL ALL OTHER FUND'!R26)</f>
        <v>0</v>
      </c>
      <c r="S26" s="45">
        <f>SUM('ACTUAL FUND 1:ACTUAL ALL OTHER FUND'!S26)</f>
        <v>0</v>
      </c>
      <c r="T26" s="45">
        <f>SUM('ACTUAL FUND 1:ACTUAL ALL OTHER FUND'!T26)</f>
        <v>0</v>
      </c>
      <c r="U26" s="45">
        <f>SUM('ACTUAL FUND 1:ACTUAL ALL OTHER FUND'!U26)</f>
        <v>0</v>
      </c>
      <c r="V26" s="45">
        <f>SUM('ACTUAL FUND 1:ACTUAL ALL OTHER FUND'!V26)</f>
        <v>0</v>
      </c>
      <c r="W26" s="45">
        <f>SUM('ACTUAL FUND 1:ACTUAL ALL OTHER FUND'!W26)</f>
        <v>0</v>
      </c>
      <c r="X26" s="45">
        <f>SUM('ACTUAL FUND 1:ACTUAL ALL OTHER FUND'!X26)</f>
        <v>0</v>
      </c>
      <c r="Y26" s="45">
        <f>SUM('ACTUAL FUND 1:ACTUAL ALL OTHER FUND'!Y26)</f>
        <v>21265</v>
      </c>
      <c r="Z26" s="45">
        <f>SUM('ACTUAL FUND 1:ACTUAL ALL OTHER FUND'!Z26)</f>
        <v>27309.599999999999</v>
      </c>
      <c r="AA26" s="45">
        <f>SUM('ACTUAL FUND 1:ACTUAL ALL OTHER FUND'!AA26)</f>
        <v>496</v>
      </c>
      <c r="AB26" s="45">
        <f>SUM('ACTUAL FUND 1:ACTUAL ALL OTHER FUND'!AB26)</f>
        <v>0</v>
      </c>
      <c r="AC26" s="45">
        <f>SUM('ACTUAL FUND 1:ACTUAL ALL OTHER FUND'!AC26)</f>
        <v>1725</v>
      </c>
      <c r="AD26" s="45">
        <f>SUM('ACTUAL FUND 1:ACTUAL ALL OTHER FUND'!AD26)</f>
        <v>1271.3599999999999</v>
      </c>
      <c r="AE26" s="45">
        <f t="shared" si="8"/>
        <v>142053.60999999999</v>
      </c>
      <c r="AF26" s="41"/>
      <c r="AG26" s="46">
        <v>87235.55</v>
      </c>
      <c r="AH26" s="168">
        <f t="shared" si="0"/>
        <v>-54818.059999999983</v>
      </c>
    </row>
    <row r="27" spans="1:35" ht="24.95" customHeight="1">
      <c r="A27" s="116">
        <v>7</v>
      </c>
      <c r="B27" s="117" t="s">
        <v>32</v>
      </c>
      <c r="C27" s="45">
        <f>SUM('ACTUAL FUND 1:ACTUAL ALL OTHER FUND'!C27)</f>
        <v>0</v>
      </c>
      <c r="D27" s="45">
        <f>SUM('ACTUAL FUND 1:ACTUAL ALL OTHER FUND'!D27)</f>
        <v>0</v>
      </c>
      <c r="E27" s="45">
        <f>SUM('ACTUAL FUND 1:ACTUAL ALL OTHER FUND'!E27)</f>
        <v>0</v>
      </c>
      <c r="F27" s="45">
        <f>SUM('ACTUAL FUND 1:ACTUAL ALL OTHER FUND'!F27)</f>
        <v>0</v>
      </c>
      <c r="G27" s="45">
        <f>SUM('ACTUAL FUND 1:ACTUAL ALL OTHER FUND'!G27)</f>
        <v>0</v>
      </c>
      <c r="H27" s="45">
        <f>SUM('ACTUAL FUND 1:ACTUAL ALL OTHER FUND'!H27)</f>
        <v>0</v>
      </c>
      <c r="I27" s="45">
        <f>SUM('ACTUAL FUND 1:ACTUAL ALL OTHER FUND'!I27)</f>
        <v>0</v>
      </c>
      <c r="J27" s="45">
        <f>SUM('ACTUAL FUND 1:ACTUAL ALL OTHER FUND'!J27)</f>
        <v>0</v>
      </c>
      <c r="K27" s="45">
        <f>SUM('ACTUAL FUND 1:ACTUAL ALL OTHER FUND'!K27)</f>
        <v>0</v>
      </c>
      <c r="L27" s="45">
        <f>SUM('ACTUAL FUND 1:ACTUAL ALL OTHER FUND'!L27)</f>
        <v>0</v>
      </c>
      <c r="M27" s="45">
        <f>SUM('ACTUAL FUND 1:ACTUAL ALL OTHER FUND'!M27)</f>
        <v>0</v>
      </c>
      <c r="N27" s="45">
        <f>SUM('ACTUAL FUND 1:ACTUAL ALL OTHER FUND'!N27)</f>
        <v>0</v>
      </c>
      <c r="O27" s="45">
        <f>SUM('ACTUAL FUND 1:ACTUAL ALL OTHER FUND'!O27)</f>
        <v>0</v>
      </c>
      <c r="P27" s="45">
        <f>SUM('ACTUAL FUND 1:ACTUAL ALL OTHER FUND'!P27)</f>
        <v>0</v>
      </c>
      <c r="Q27" s="45">
        <f>SUM('ACTUAL FUND 1:ACTUAL ALL OTHER FUND'!Q27)</f>
        <v>205</v>
      </c>
      <c r="R27" s="45">
        <f>SUM('ACTUAL FUND 1:ACTUAL ALL OTHER FUND'!R27)</f>
        <v>0</v>
      </c>
      <c r="S27" s="45">
        <f>SUM('ACTUAL FUND 1:ACTUAL ALL OTHER FUND'!S27)</f>
        <v>0</v>
      </c>
      <c r="T27" s="45">
        <f>SUM('ACTUAL FUND 1:ACTUAL ALL OTHER FUND'!T27)</f>
        <v>0</v>
      </c>
      <c r="U27" s="45">
        <f>SUM('ACTUAL FUND 1:ACTUAL ALL OTHER FUND'!U27)</f>
        <v>0</v>
      </c>
      <c r="V27" s="45">
        <f>SUM('ACTUAL FUND 1:ACTUAL ALL OTHER FUND'!V27)</f>
        <v>0</v>
      </c>
      <c r="W27" s="45">
        <f>SUM('ACTUAL FUND 1:ACTUAL ALL OTHER FUND'!W27)</f>
        <v>0</v>
      </c>
      <c r="X27" s="45">
        <f>SUM('ACTUAL FUND 1:ACTUAL ALL OTHER FUND'!X27)</f>
        <v>0</v>
      </c>
      <c r="Y27" s="45">
        <f>SUM('ACTUAL FUND 1:ACTUAL ALL OTHER FUND'!Y27)</f>
        <v>0</v>
      </c>
      <c r="Z27" s="45">
        <f>SUM('ACTUAL FUND 1:ACTUAL ALL OTHER FUND'!Z27)</f>
        <v>4200</v>
      </c>
      <c r="AA27" s="45">
        <f>SUM('ACTUAL FUND 1:ACTUAL ALL OTHER FUND'!AA27)</f>
        <v>1502</v>
      </c>
      <c r="AB27" s="45">
        <f>SUM('ACTUAL FUND 1:ACTUAL ALL OTHER FUND'!AB27)</f>
        <v>0</v>
      </c>
      <c r="AC27" s="45">
        <f>SUM('ACTUAL FUND 1:ACTUAL ALL OTHER FUND'!AC27)</f>
        <v>1557.02</v>
      </c>
      <c r="AD27" s="45">
        <f>SUM('ACTUAL FUND 1:ACTUAL ALL OTHER FUND'!AD27)</f>
        <v>0</v>
      </c>
      <c r="AE27" s="45">
        <f t="shared" si="8"/>
        <v>7464.02</v>
      </c>
      <c r="AF27" s="41"/>
      <c r="AG27" s="46">
        <v>5166.8900000000003</v>
      </c>
      <c r="AH27" s="168">
        <f t="shared" si="0"/>
        <v>-2297.13</v>
      </c>
    </row>
    <row r="28" spans="1:35" ht="24.95" customHeight="1">
      <c r="A28" s="72"/>
      <c r="B28" s="60" t="s">
        <v>33</v>
      </c>
      <c r="C28" s="123">
        <f t="shared" ref="C28" si="9">SUM(C21:C27)</f>
        <v>11840.4</v>
      </c>
      <c r="D28" s="123">
        <f t="shared" ref="D28:AD28" si="10">SUM(D21:D27)</f>
        <v>0</v>
      </c>
      <c r="E28" s="123">
        <f t="shared" si="10"/>
        <v>10479.209999999999</v>
      </c>
      <c r="F28" s="123">
        <f t="shared" si="10"/>
        <v>2188.2399999999998</v>
      </c>
      <c r="G28" s="123">
        <f t="shared" si="10"/>
        <v>12446.4</v>
      </c>
      <c r="H28" s="123">
        <f t="shared" si="10"/>
        <v>10199</v>
      </c>
      <c r="I28" s="123">
        <f t="shared" si="10"/>
        <v>56328.58</v>
      </c>
      <c r="J28" s="123">
        <f t="shared" si="10"/>
        <v>0</v>
      </c>
      <c r="K28" s="123">
        <f t="shared" si="10"/>
        <v>870.54</v>
      </c>
      <c r="L28" s="123">
        <f t="shared" si="10"/>
        <v>18394</v>
      </c>
      <c r="M28" s="123">
        <f t="shared" si="10"/>
        <v>4569.63</v>
      </c>
      <c r="N28" s="123">
        <f t="shared" si="10"/>
        <v>3763.5</v>
      </c>
      <c r="O28" s="123">
        <f t="shared" si="10"/>
        <v>1800</v>
      </c>
      <c r="P28" s="123">
        <f t="shared" si="10"/>
        <v>105616.09</v>
      </c>
      <c r="Q28" s="123">
        <f t="shared" si="10"/>
        <v>224551</v>
      </c>
      <c r="R28" s="123">
        <f t="shared" si="10"/>
        <v>0</v>
      </c>
      <c r="S28" s="123">
        <f t="shared" si="10"/>
        <v>0</v>
      </c>
      <c r="T28" s="123">
        <f t="shared" si="10"/>
        <v>2189.08</v>
      </c>
      <c r="U28" s="123">
        <f t="shared" si="10"/>
        <v>0</v>
      </c>
      <c r="V28" s="123">
        <f t="shared" si="10"/>
        <v>4075.12</v>
      </c>
      <c r="W28" s="123">
        <f t="shared" si="10"/>
        <v>0</v>
      </c>
      <c r="X28" s="123">
        <f t="shared" si="10"/>
        <v>0</v>
      </c>
      <c r="Y28" s="123">
        <f t="shared" si="10"/>
        <v>50119</v>
      </c>
      <c r="Z28" s="123">
        <f t="shared" si="10"/>
        <v>60505.42</v>
      </c>
      <c r="AA28" s="123">
        <f t="shared" si="10"/>
        <v>1998</v>
      </c>
      <c r="AB28" s="123">
        <f t="shared" si="10"/>
        <v>1161.71</v>
      </c>
      <c r="AC28" s="123">
        <f t="shared" si="10"/>
        <v>3282.02</v>
      </c>
      <c r="AD28" s="123">
        <f t="shared" si="10"/>
        <v>17231.849999999999</v>
      </c>
      <c r="AE28" s="123">
        <f>SUM(AE21:AE27)</f>
        <v>603608.79</v>
      </c>
      <c r="AF28" s="47"/>
      <c r="AG28" s="46">
        <v>916636.53999999992</v>
      </c>
      <c r="AH28" s="168">
        <f t="shared" si="0"/>
        <v>313027.74999999988</v>
      </c>
      <c r="AI28" s="53">
        <f>AE28/$AE$40</f>
        <v>3.3810194778309328E-2</v>
      </c>
    </row>
    <row r="29" spans="1:35" ht="24.95" customHeight="1">
      <c r="A29" s="54" t="s">
        <v>34</v>
      </c>
      <c r="B29" s="55" t="s">
        <v>150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1"/>
      <c r="AG29" s="46"/>
      <c r="AH29" s="168">
        <f t="shared" si="0"/>
        <v>0</v>
      </c>
    </row>
    <row r="30" spans="1:35" ht="24.95" customHeight="1">
      <c r="A30" s="42">
        <v>1</v>
      </c>
      <c r="B30" s="43" t="s">
        <v>36</v>
      </c>
      <c r="C30" s="45">
        <f>SUM('ACTUAL FUND 1:ACTUAL ALL OTHER FUND'!C30)</f>
        <v>0</v>
      </c>
      <c r="D30" s="45">
        <f>SUM('ACTUAL FUND 1:ACTUAL ALL OTHER FUND'!D30)</f>
        <v>0</v>
      </c>
      <c r="E30" s="45">
        <f>SUM('ACTUAL FUND 1:ACTUAL ALL OTHER FUND'!E30)</f>
        <v>0</v>
      </c>
      <c r="F30" s="45">
        <f>SUM('ACTUAL FUND 1:ACTUAL ALL OTHER FUND'!F30)</f>
        <v>0</v>
      </c>
      <c r="G30" s="45">
        <f>SUM('ACTUAL FUND 1:ACTUAL ALL OTHER FUND'!G30)</f>
        <v>0</v>
      </c>
      <c r="H30" s="45">
        <f>SUM('ACTUAL FUND 1:ACTUAL ALL OTHER FUND'!H30)</f>
        <v>889</v>
      </c>
      <c r="I30" s="45">
        <f>SUM('ACTUAL FUND 1:ACTUAL ALL OTHER FUND'!I30)</f>
        <v>0</v>
      </c>
      <c r="J30" s="45">
        <f>SUM('ACTUAL FUND 1:ACTUAL ALL OTHER FUND'!J30)</f>
        <v>0</v>
      </c>
      <c r="K30" s="45">
        <f>SUM('ACTUAL FUND 1:ACTUAL ALL OTHER FUND'!K30)</f>
        <v>398.5</v>
      </c>
      <c r="L30" s="45">
        <f>SUM('ACTUAL FUND 1:ACTUAL ALL OTHER FUND'!L30)</f>
        <v>0</v>
      </c>
      <c r="M30" s="45">
        <f>SUM('ACTUAL FUND 1:ACTUAL ALL OTHER FUND'!M30)</f>
        <v>0</v>
      </c>
      <c r="N30" s="45">
        <f>SUM('ACTUAL FUND 1:ACTUAL ALL OTHER FUND'!N30)</f>
        <v>0</v>
      </c>
      <c r="O30" s="45">
        <f>SUM('ACTUAL FUND 1:ACTUAL ALL OTHER FUND'!O30)</f>
        <v>0</v>
      </c>
      <c r="P30" s="45">
        <f>SUM('ACTUAL FUND 1:ACTUAL ALL OTHER FUND'!P30)</f>
        <v>0</v>
      </c>
      <c r="Q30" s="45">
        <f>SUM('ACTUAL FUND 1:ACTUAL ALL OTHER FUND'!Q30)</f>
        <v>418</v>
      </c>
      <c r="R30" s="45">
        <f>SUM('ACTUAL FUND 1:ACTUAL ALL OTHER FUND'!R30)</f>
        <v>0</v>
      </c>
      <c r="S30" s="45">
        <f>SUM('ACTUAL FUND 1:ACTUAL ALL OTHER FUND'!S30)</f>
        <v>0</v>
      </c>
      <c r="T30" s="45">
        <f>SUM('ACTUAL FUND 1:ACTUAL ALL OTHER FUND'!T30)</f>
        <v>0</v>
      </c>
      <c r="U30" s="45">
        <f>SUM('ACTUAL FUND 1:ACTUAL ALL OTHER FUND'!U30)</f>
        <v>0</v>
      </c>
      <c r="V30" s="45">
        <f>SUM('ACTUAL FUND 1:ACTUAL ALL OTHER FUND'!V30)</f>
        <v>0</v>
      </c>
      <c r="W30" s="45">
        <f>SUM('ACTUAL FUND 1:ACTUAL ALL OTHER FUND'!W30)</f>
        <v>0</v>
      </c>
      <c r="X30" s="45">
        <f>SUM('ACTUAL FUND 1:ACTUAL ALL OTHER FUND'!X30)</f>
        <v>0</v>
      </c>
      <c r="Y30" s="45">
        <f>SUM('ACTUAL FUND 1:ACTUAL ALL OTHER FUND'!Y30)</f>
        <v>0</v>
      </c>
      <c r="Z30" s="45">
        <f>SUM('ACTUAL FUND 1:ACTUAL ALL OTHER FUND'!Z30)</f>
        <v>0</v>
      </c>
      <c r="AA30" s="45">
        <f>SUM('ACTUAL FUND 1:ACTUAL ALL OTHER FUND'!AA30)</f>
        <v>0</v>
      </c>
      <c r="AB30" s="45">
        <f>SUM('ACTUAL FUND 1:ACTUAL ALL OTHER FUND'!AB30)</f>
        <v>0</v>
      </c>
      <c r="AC30" s="45">
        <f>SUM('ACTUAL FUND 1:ACTUAL ALL OTHER FUND'!AC30)</f>
        <v>0</v>
      </c>
      <c r="AD30" s="45">
        <f>SUM('ACTUAL FUND 1:ACTUAL ALL OTHER FUND'!AD30)</f>
        <v>0</v>
      </c>
      <c r="AE30" s="45">
        <f t="shared" ref="AE30:AE37" si="11">SUM(C30:AD30)</f>
        <v>1705.5</v>
      </c>
      <c r="AF30" s="41"/>
      <c r="AG30" s="46">
        <v>2733.9</v>
      </c>
      <c r="AH30" s="168">
        <f t="shared" si="0"/>
        <v>1028.4000000000001</v>
      </c>
    </row>
    <row r="31" spans="1:35" ht="24.95" customHeight="1">
      <c r="A31" s="42">
        <v>2</v>
      </c>
      <c r="B31" s="74" t="s">
        <v>37</v>
      </c>
      <c r="C31" s="45">
        <f>SUM('ACTUAL FUND 1:ACTUAL ALL OTHER FUND'!C31)</f>
        <v>0</v>
      </c>
      <c r="D31" s="45">
        <f>SUM('ACTUAL FUND 1:ACTUAL ALL OTHER FUND'!D31)</f>
        <v>0</v>
      </c>
      <c r="E31" s="45">
        <f>SUM('ACTUAL FUND 1:ACTUAL ALL OTHER FUND'!E31)</f>
        <v>0</v>
      </c>
      <c r="F31" s="45">
        <f>SUM('ACTUAL FUND 1:ACTUAL ALL OTHER FUND'!F31)</f>
        <v>265</v>
      </c>
      <c r="G31" s="45">
        <f>SUM('ACTUAL FUND 1:ACTUAL ALL OTHER FUND'!G31)</f>
        <v>0</v>
      </c>
      <c r="H31" s="45">
        <f>SUM('ACTUAL FUND 1:ACTUAL ALL OTHER FUND'!H31)</f>
        <v>0</v>
      </c>
      <c r="I31" s="45">
        <f>SUM('ACTUAL FUND 1:ACTUAL ALL OTHER FUND'!I31)</f>
        <v>5500.3</v>
      </c>
      <c r="J31" s="45">
        <f>SUM('ACTUAL FUND 1:ACTUAL ALL OTHER FUND'!J31)</f>
        <v>162.5</v>
      </c>
      <c r="K31" s="45">
        <f>SUM('ACTUAL FUND 1:ACTUAL ALL OTHER FUND'!K31)</f>
        <v>0</v>
      </c>
      <c r="L31" s="45">
        <f>SUM('ACTUAL FUND 1:ACTUAL ALL OTHER FUND'!L31)</f>
        <v>265</v>
      </c>
      <c r="M31" s="45">
        <f>SUM('ACTUAL FUND 1:ACTUAL ALL OTHER FUND'!M31)</f>
        <v>395</v>
      </c>
      <c r="N31" s="45">
        <f>SUM('ACTUAL FUND 1:ACTUAL ALL OTHER FUND'!N31)</f>
        <v>425</v>
      </c>
      <c r="O31" s="45">
        <f>SUM('ACTUAL FUND 1:ACTUAL ALL OTHER FUND'!O31)</f>
        <v>395</v>
      </c>
      <c r="P31" s="45">
        <f>SUM('ACTUAL FUND 1:ACTUAL ALL OTHER FUND'!P31)</f>
        <v>395</v>
      </c>
      <c r="Q31" s="45">
        <f>SUM('ACTUAL FUND 1:ACTUAL ALL OTHER FUND'!Q31)</f>
        <v>0</v>
      </c>
      <c r="R31" s="45">
        <f>SUM('ACTUAL FUND 1:ACTUAL ALL OTHER FUND'!R31)</f>
        <v>0</v>
      </c>
      <c r="S31" s="45">
        <f>SUM('ACTUAL FUND 1:ACTUAL ALL OTHER FUND'!S31)</f>
        <v>0</v>
      </c>
      <c r="T31" s="45">
        <f>SUM('ACTUAL FUND 1:ACTUAL ALL OTHER FUND'!T31)</f>
        <v>0</v>
      </c>
      <c r="U31" s="45">
        <f>SUM('ACTUAL FUND 1:ACTUAL ALL OTHER FUND'!U31)</f>
        <v>95</v>
      </c>
      <c r="V31" s="45">
        <f>SUM('ACTUAL FUND 1:ACTUAL ALL OTHER FUND'!V31)</f>
        <v>469</v>
      </c>
      <c r="W31" s="45">
        <f>SUM('ACTUAL FUND 1:ACTUAL ALL OTHER FUND'!W31)</f>
        <v>665</v>
      </c>
      <c r="X31" s="45">
        <f>SUM('ACTUAL FUND 1:ACTUAL ALL OTHER FUND'!X31)</f>
        <v>995</v>
      </c>
      <c r="Y31" s="45">
        <f>SUM('ACTUAL FUND 1:ACTUAL ALL OTHER FUND'!Y31)</f>
        <v>265</v>
      </c>
      <c r="Z31" s="45">
        <f>SUM('ACTUAL FUND 1:ACTUAL ALL OTHER FUND'!Z31)</f>
        <v>665</v>
      </c>
      <c r="AA31" s="45">
        <f>SUM('ACTUAL FUND 1:ACTUAL ALL OTHER FUND'!AA31)</f>
        <v>270</v>
      </c>
      <c r="AB31" s="45">
        <f>SUM('ACTUAL FUND 1:ACTUAL ALL OTHER FUND'!AB31)</f>
        <v>0</v>
      </c>
      <c r="AC31" s="45">
        <f>SUM('ACTUAL FUND 1:ACTUAL ALL OTHER FUND'!AC31)</f>
        <v>100</v>
      </c>
      <c r="AD31" s="45">
        <f>SUM('ACTUAL FUND 1:ACTUAL ALL OTHER FUND'!AD31)</f>
        <v>469</v>
      </c>
      <c r="AE31" s="45">
        <f t="shared" si="11"/>
        <v>11795.8</v>
      </c>
      <c r="AF31" s="41"/>
      <c r="AG31" s="46">
        <v>17115.88</v>
      </c>
      <c r="AH31" s="168">
        <f t="shared" si="0"/>
        <v>5320.0800000000017</v>
      </c>
    </row>
    <row r="32" spans="1:35" ht="24.95" customHeight="1">
      <c r="A32" s="42">
        <v>3</v>
      </c>
      <c r="B32" s="74" t="s">
        <v>38</v>
      </c>
      <c r="C32" s="45">
        <f>SUM('ACTUAL FUND 1:ACTUAL ALL OTHER FUND'!C32)</f>
        <v>0</v>
      </c>
      <c r="D32" s="45">
        <f>SUM('ACTUAL FUND 1:ACTUAL ALL OTHER FUND'!D32)</f>
        <v>0</v>
      </c>
      <c r="E32" s="45">
        <f>SUM('ACTUAL FUND 1:ACTUAL ALL OTHER FUND'!E32)</f>
        <v>0</v>
      </c>
      <c r="F32" s="45">
        <f>SUM('ACTUAL FUND 1:ACTUAL ALL OTHER FUND'!F32)</f>
        <v>0</v>
      </c>
      <c r="G32" s="45">
        <f>SUM('ACTUAL FUND 1:ACTUAL ALL OTHER FUND'!G32)</f>
        <v>0</v>
      </c>
      <c r="H32" s="45">
        <f>SUM('ACTUAL FUND 1:ACTUAL ALL OTHER FUND'!H32)</f>
        <v>0</v>
      </c>
      <c r="I32" s="45">
        <f>SUM('ACTUAL FUND 1:ACTUAL ALL OTHER FUND'!I32)</f>
        <v>298064.3</v>
      </c>
      <c r="J32" s="45">
        <f>SUM('ACTUAL FUND 1:ACTUAL ALL OTHER FUND'!J32)</f>
        <v>0</v>
      </c>
      <c r="K32" s="45">
        <f>SUM('ACTUAL FUND 1:ACTUAL ALL OTHER FUND'!K32)</f>
        <v>0</v>
      </c>
      <c r="L32" s="45">
        <f>SUM('ACTUAL FUND 1:ACTUAL ALL OTHER FUND'!L32)</f>
        <v>0</v>
      </c>
      <c r="M32" s="45">
        <f>SUM('ACTUAL FUND 1:ACTUAL ALL OTHER FUND'!M32)</f>
        <v>0</v>
      </c>
      <c r="N32" s="45">
        <f>SUM('ACTUAL FUND 1:ACTUAL ALL OTHER FUND'!N32)</f>
        <v>200</v>
      </c>
      <c r="O32" s="45">
        <f>SUM('ACTUAL FUND 1:ACTUAL ALL OTHER FUND'!O32)</f>
        <v>0</v>
      </c>
      <c r="P32" s="45">
        <f>SUM('ACTUAL FUND 1:ACTUAL ALL OTHER FUND'!P32)</f>
        <v>0</v>
      </c>
      <c r="Q32" s="45">
        <f>SUM('ACTUAL FUND 1:ACTUAL ALL OTHER FUND'!Q32)</f>
        <v>1599</v>
      </c>
      <c r="R32" s="45">
        <f>SUM('ACTUAL FUND 1:ACTUAL ALL OTHER FUND'!R32)</f>
        <v>0</v>
      </c>
      <c r="S32" s="45">
        <f>SUM('ACTUAL FUND 1:ACTUAL ALL OTHER FUND'!S32)</f>
        <v>0</v>
      </c>
      <c r="T32" s="45">
        <f>SUM('ACTUAL FUND 1:ACTUAL ALL OTHER FUND'!T32)</f>
        <v>0</v>
      </c>
      <c r="U32" s="45">
        <f>SUM('ACTUAL FUND 1:ACTUAL ALL OTHER FUND'!U32)</f>
        <v>0</v>
      </c>
      <c r="V32" s="45">
        <f>SUM('ACTUAL FUND 1:ACTUAL ALL OTHER FUND'!V32)</f>
        <v>0</v>
      </c>
      <c r="W32" s="45">
        <f>SUM('ACTUAL FUND 1:ACTUAL ALL OTHER FUND'!W32)</f>
        <v>0</v>
      </c>
      <c r="X32" s="45">
        <f>SUM('ACTUAL FUND 1:ACTUAL ALL OTHER FUND'!X32)</f>
        <v>0</v>
      </c>
      <c r="Y32" s="45">
        <f>SUM('ACTUAL FUND 1:ACTUAL ALL OTHER FUND'!Y32)</f>
        <v>0</v>
      </c>
      <c r="Z32" s="45">
        <f>SUM('ACTUAL FUND 1:ACTUAL ALL OTHER FUND'!Z32)</f>
        <v>1163.3900000000001</v>
      </c>
      <c r="AA32" s="45">
        <f>SUM('ACTUAL FUND 1:ACTUAL ALL OTHER FUND'!AA32)</f>
        <v>0</v>
      </c>
      <c r="AB32" s="45">
        <f>SUM('ACTUAL FUND 1:ACTUAL ALL OTHER FUND'!AB32)</f>
        <v>0</v>
      </c>
      <c r="AC32" s="45">
        <f>SUM('ACTUAL FUND 1:ACTUAL ALL OTHER FUND'!AC32)</f>
        <v>17.010000000000002</v>
      </c>
      <c r="AD32" s="45">
        <f>SUM('ACTUAL FUND 1:ACTUAL ALL OTHER FUND'!AD32)</f>
        <v>22292.71</v>
      </c>
      <c r="AE32" s="45">
        <f t="shared" si="11"/>
        <v>323336.41000000003</v>
      </c>
      <c r="AF32" s="41"/>
      <c r="AG32" s="46">
        <v>144962.41999999998</v>
      </c>
      <c r="AH32" s="168">
        <f t="shared" si="0"/>
        <v>-178373.99000000005</v>
      </c>
    </row>
    <row r="33" spans="1:35" ht="24.95" customHeight="1">
      <c r="A33" s="42">
        <v>4</v>
      </c>
      <c r="B33" s="74" t="s">
        <v>39</v>
      </c>
      <c r="C33" s="45">
        <f>SUM('ACTUAL FUND 1:ACTUAL ALL OTHER FUND'!C33)</f>
        <v>201.19</v>
      </c>
      <c r="D33" s="45">
        <f>SUM('ACTUAL FUND 1:ACTUAL ALL OTHER FUND'!D33)</f>
        <v>1523</v>
      </c>
      <c r="E33" s="45">
        <f>SUM('ACTUAL FUND 1:ACTUAL ALL OTHER FUND'!E33)</f>
        <v>637.73</v>
      </c>
      <c r="F33" s="45">
        <f>SUM('ACTUAL FUND 1:ACTUAL ALL OTHER FUND'!F33)</f>
        <v>0</v>
      </c>
      <c r="G33" s="45">
        <f>SUM('ACTUAL FUND 1:ACTUAL ALL OTHER FUND'!G33)</f>
        <v>1548.3200000000002</v>
      </c>
      <c r="H33" s="45">
        <f>SUM('ACTUAL FUND 1:ACTUAL ALL OTHER FUND'!H33)</f>
        <v>531</v>
      </c>
      <c r="I33" s="45">
        <f>SUM('ACTUAL FUND 1:ACTUAL ALL OTHER FUND'!I33)</f>
        <v>5780.96</v>
      </c>
      <c r="J33" s="45">
        <f>SUM('ACTUAL FUND 1:ACTUAL ALL OTHER FUND'!J33)</f>
        <v>139.74</v>
      </c>
      <c r="K33" s="45">
        <f>SUM('ACTUAL FUND 1:ACTUAL ALL OTHER FUND'!K33)</f>
        <v>99.87</v>
      </c>
      <c r="L33" s="45">
        <f>SUM('ACTUAL FUND 1:ACTUAL ALL OTHER FUND'!L33)</f>
        <v>1067</v>
      </c>
      <c r="M33" s="45">
        <f>SUM('ACTUAL FUND 1:ACTUAL ALL OTHER FUND'!M33)</f>
        <v>133738.71999999997</v>
      </c>
      <c r="N33" s="45">
        <f>SUM('ACTUAL FUND 1:ACTUAL ALL OTHER FUND'!N33)</f>
        <v>1031.19</v>
      </c>
      <c r="O33" s="45">
        <f>SUM('ACTUAL FUND 1:ACTUAL ALL OTHER FUND'!O33)</f>
        <v>233</v>
      </c>
      <c r="P33" s="45">
        <f>SUM('ACTUAL FUND 1:ACTUAL ALL OTHER FUND'!P33)</f>
        <v>1930.36</v>
      </c>
      <c r="Q33" s="45">
        <f>SUM('ACTUAL FUND 1:ACTUAL ALL OTHER FUND'!Q33)</f>
        <v>25472</v>
      </c>
      <c r="R33" s="45">
        <f>SUM('ACTUAL FUND 1:ACTUAL ALL OTHER FUND'!R33)</f>
        <v>8190</v>
      </c>
      <c r="S33" s="45">
        <f>SUM('ACTUAL FUND 1:ACTUAL ALL OTHER FUND'!S33)</f>
        <v>1178</v>
      </c>
      <c r="T33" s="45">
        <f>SUM('ACTUAL FUND 1:ACTUAL ALL OTHER FUND'!T33)</f>
        <v>3388.27</v>
      </c>
      <c r="U33" s="45">
        <f>SUM('ACTUAL FUND 1:ACTUAL ALL OTHER FUND'!U33)</f>
        <v>370.67</v>
      </c>
      <c r="V33" s="45">
        <f>SUM('ACTUAL FUND 1:ACTUAL ALL OTHER FUND'!V33)</f>
        <v>1282.31</v>
      </c>
      <c r="W33" s="45">
        <f>SUM('ACTUAL FUND 1:ACTUAL ALL OTHER FUND'!W33)</f>
        <v>1584.32</v>
      </c>
      <c r="X33" s="45">
        <f>SUM('ACTUAL FUND 1:ACTUAL ALL OTHER FUND'!X33)</f>
        <v>453.47</v>
      </c>
      <c r="Y33" s="45">
        <f>SUM('ACTUAL FUND 1:ACTUAL ALL OTHER FUND'!Y33)</f>
        <v>672</v>
      </c>
      <c r="Z33" s="45">
        <f>SUM('ACTUAL FUND 1:ACTUAL ALL OTHER FUND'!Z33)</f>
        <v>2576.38</v>
      </c>
      <c r="AA33" s="45">
        <f>SUM('ACTUAL FUND 1:ACTUAL ALL OTHER FUND'!AA33)</f>
        <v>3095</v>
      </c>
      <c r="AB33" s="45">
        <f>SUM('ACTUAL FUND 1:ACTUAL ALL OTHER FUND'!AB33)</f>
        <v>0</v>
      </c>
      <c r="AC33" s="45">
        <f>SUM('ACTUAL FUND 1:ACTUAL ALL OTHER FUND'!AC33)</f>
        <v>272601.87</v>
      </c>
      <c r="AD33" s="45">
        <f>SUM('ACTUAL FUND 1:ACTUAL ALL OTHER FUND'!AD33)</f>
        <v>4960.8500000000004</v>
      </c>
      <c r="AE33" s="45">
        <f t="shared" si="11"/>
        <v>474287.22</v>
      </c>
      <c r="AF33" s="41"/>
      <c r="AG33" s="46">
        <v>85332.61</v>
      </c>
      <c r="AH33" s="168">
        <f t="shared" si="0"/>
        <v>-388954.61</v>
      </c>
    </row>
    <row r="34" spans="1:35" ht="24.95" customHeight="1">
      <c r="A34" s="42">
        <v>5</v>
      </c>
      <c r="B34" s="74" t="s">
        <v>40</v>
      </c>
      <c r="C34" s="45">
        <f>SUM('ACTUAL FUND 1:ACTUAL ALL OTHER FUND'!C34)</f>
        <v>0</v>
      </c>
      <c r="D34" s="45">
        <f>SUM('ACTUAL FUND 1:ACTUAL ALL OTHER FUND'!D34)</f>
        <v>0</v>
      </c>
      <c r="E34" s="45">
        <f>SUM('ACTUAL FUND 1:ACTUAL ALL OTHER FUND'!E34)</f>
        <v>0</v>
      </c>
      <c r="F34" s="45">
        <f>SUM('ACTUAL FUND 1:ACTUAL ALL OTHER FUND'!F34)</f>
        <v>0</v>
      </c>
      <c r="G34" s="45">
        <f>SUM('ACTUAL FUND 1:ACTUAL ALL OTHER FUND'!G34)</f>
        <v>0</v>
      </c>
      <c r="H34" s="45">
        <f>SUM('ACTUAL FUND 1:ACTUAL ALL OTHER FUND'!H34)</f>
        <v>0</v>
      </c>
      <c r="I34" s="45">
        <f>SUM('ACTUAL FUND 1:ACTUAL ALL OTHER FUND'!I34)</f>
        <v>240</v>
      </c>
      <c r="J34" s="45">
        <f>SUM('ACTUAL FUND 1:ACTUAL ALL OTHER FUND'!J34)</f>
        <v>0</v>
      </c>
      <c r="K34" s="45">
        <f>SUM('ACTUAL FUND 1:ACTUAL ALL OTHER FUND'!K34)</f>
        <v>0</v>
      </c>
      <c r="L34" s="45">
        <f>SUM('ACTUAL FUND 1:ACTUAL ALL OTHER FUND'!L34)</f>
        <v>0</v>
      </c>
      <c r="M34" s="45">
        <f>SUM('ACTUAL FUND 1:ACTUAL ALL OTHER FUND'!M34)</f>
        <v>0</v>
      </c>
      <c r="N34" s="45">
        <f>SUM('ACTUAL FUND 1:ACTUAL ALL OTHER FUND'!N34)</f>
        <v>0</v>
      </c>
      <c r="O34" s="45">
        <f>SUM('ACTUAL FUND 1:ACTUAL ALL OTHER FUND'!O34)</f>
        <v>0</v>
      </c>
      <c r="P34" s="45">
        <f>SUM('ACTUAL FUND 1:ACTUAL ALL OTHER FUND'!P34)</f>
        <v>0</v>
      </c>
      <c r="Q34" s="45">
        <f>SUM('ACTUAL FUND 1:ACTUAL ALL OTHER FUND'!Q34)</f>
        <v>0</v>
      </c>
      <c r="R34" s="45">
        <f>SUM('ACTUAL FUND 1:ACTUAL ALL OTHER FUND'!R34)</f>
        <v>0</v>
      </c>
      <c r="S34" s="45">
        <f>SUM('ACTUAL FUND 1:ACTUAL ALL OTHER FUND'!S34)</f>
        <v>0</v>
      </c>
      <c r="T34" s="45">
        <f>SUM('ACTUAL FUND 1:ACTUAL ALL OTHER FUND'!T34)</f>
        <v>0</v>
      </c>
      <c r="U34" s="45">
        <f>SUM('ACTUAL FUND 1:ACTUAL ALL OTHER FUND'!U34)</f>
        <v>0</v>
      </c>
      <c r="V34" s="45">
        <f>SUM('ACTUAL FUND 1:ACTUAL ALL OTHER FUND'!V34)</f>
        <v>0</v>
      </c>
      <c r="W34" s="45">
        <f>SUM('ACTUAL FUND 1:ACTUAL ALL OTHER FUND'!W34)</f>
        <v>0</v>
      </c>
      <c r="X34" s="45">
        <f>SUM('ACTUAL FUND 1:ACTUAL ALL OTHER FUND'!X34)</f>
        <v>0</v>
      </c>
      <c r="Y34" s="45">
        <f>SUM('ACTUAL FUND 1:ACTUAL ALL OTHER FUND'!Y34)</f>
        <v>0</v>
      </c>
      <c r="Z34" s="45">
        <f>SUM('ACTUAL FUND 1:ACTUAL ALL OTHER FUND'!Z34)</f>
        <v>0</v>
      </c>
      <c r="AA34" s="45">
        <f>SUM('ACTUAL FUND 1:ACTUAL ALL OTHER FUND'!AA34)</f>
        <v>36</v>
      </c>
      <c r="AB34" s="45">
        <f>SUM('ACTUAL FUND 1:ACTUAL ALL OTHER FUND'!AB34)</f>
        <v>0</v>
      </c>
      <c r="AC34" s="45">
        <f>SUM('ACTUAL FUND 1:ACTUAL ALL OTHER FUND'!AC34)</f>
        <v>0</v>
      </c>
      <c r="AD34" s="45">
        <f>SUM('ACTUAL FUND 1:ACTUAL ALL OTHER FUND'!AD34)</f>
        <v>0</v>
      </c>
      <c r="AE34" s="45">
        <f t="shared" si="11"/>
        <v>276</v>
      </c>
      <c r="AF34" s="41"/>
      <c r="AG34" s="46">
        <v>85.49</v>
      </c>
      <c r="AH34" s="168">
        <f t="shared" si="0"/>
        <v>-190.51</v>
      </c>
    </row>
    <row r="35" spans="1:35" ht="24.95" customHeight="1">
      <c r="A35" s="42">
        <v>6</v>
      </c>
      <c r="B35" s="58" t="s">
        <v>41</v>
      </c>
      <c r="C35" s="45">
        <f>SUM('ACTUAL FUND 1:ACTUAL ALL OTHER FUND'!C35)</f>
        <v>995.23</v>
      </c>
      <c r="D35" s="45">
        <f>SUM('ACTUAL FUND 1:ACTUAL ALL OTHER FUND'!D35)</f>
        <v>10428</v>
      </c>
      <c r="E35" s="45">
        <f>SUM('ACTUAL FUND 1:ACTUAL ALL OTHER FUND'!E35)</f>
        <v>51.62</v>
      </c>
      <c r="F35" s="45">
        <f>SUM('ACTUAL FUND 1:ACTUAL ALL OTHER FUND'!F35)</f>
        <v>0</v>
      </c>
      <c r="G35" s="45">
        <f>SUM('ACTUAL FUND 1:ACTUAL ALL OTHER FUND'!G35)</f>
        <v>599.97</v>
      </c>
      <c r="H35" s="45">
        <f>SUM('ACTUAL FUND 1:ACTUAL ALL OTHER FUND'!H35)</f>
        <v>2587</v>
      </c>
      <c r="I35" s="45">
        <f>SUM('ACTUAL FUND 1:ACTUAL ALL OTHER FUND'!I35)</f>
        <v>60549.23</v>
      </c>
      <c r="J35" s="45">
        <f>SUM('ACTUAL FUND 1:ACTUAL ALL OTHER FUND'!J35)</f>
        <v>4843.76</v>
      </c>
      <c r="K35" s="45">
        <f>SUM('ACTUAL FUND 1:ACTUAL ALL OTHER FUND'!K35)</f>
        <v>1392.15</v>
      </c>
      <c r="L35" s="45">
        <f>SUM('ACTUAL FUND 1:ACTUAL ALL OTHER FUND'!L35)</f>
        <v>444</v>
      </c>
      <c r="M35" s="45">
        <f>SUM('ACTUAL FUND 1:ACTUAL ALL OTHER FUND'!M35)</f>
        <v>0</v>
      </c>
      <c r="N35" s="45">
        <f>SUM('ACTUAL FUND 1:ACTUAL ALL OTHER FUND'!N35)</f>
        <v>728.16</v>
      </c>
      <c r="O35" s="45">
        <f>SUM('ACTUAL FUND 1:ACTUAL ALL OTHER FUND'!O35)</f>
        <v>1250</v>
      </c>
      <c r="P35" s="45">
        <f>SUM('ACTUAL FUND 1:ACTUAL ALL OTHER FUND'!P35)</f>
        <v>289.26</v>
      </c>
      <c r="Q35" s="45">
        <f>SUM('ACTUAL FUND 1:ACTUAL ALL OTHER FUND'!Q35)</f>
        <v>441</v>
      </c>
      <c r="R35" s="45">
        <f>SUM('ACTUAL FUND 1:ACTUAL ALL OTHER FUND'!R35)</f>
        <v>2923</v>
      </c>
      <c r="S35" s="45">
        <f>SUM('ACTUAL FUND 1:ACTUAL ALL OTHER FUND'!S35)</f>
        <v>2545</v>
      </c>
      <c r="T35" s="45">
        <f>SUM('ACTUAL FUND 1:ACTUAL ALL OTHER FUND'!T35)</f>
        <v>4222.24</v>
      </c>
      <c r="U35" s="45">
        <f>SUM('ACTUAL FUND 1:ACTUAL ALL OTHER FUND'!U35)</f>
        <v>123.98</v>
      </c>
      <c r="V35" s="45">
        <f>SUM('ACTUAL FUND 1:ACTUAL ALL OTHER FUND'!V35)</f>
        <v>193.71</v>
      </c>
      <c r="W35" s="45">
        <f>SUM('ACTUAL FUND 1:ACTUAL ALL OTHER FUND'!W35)</f>
        <v>339.67</v>
      </c>
      <c r="X35" s="45">
        <f>SUM('ACTUAL FUND 1:ACTUAL ALL OTHER FUND'!X35)</f>
        <v>420</v>
      </c>
      <c r="Y35" s="45">
        <f>SUM('ACTUAL FUND 1:ACTUAL ALL OTHER FUND'!Y35)</f>
        <v>4333</v>
      </c>
      <c r="Z35" s="45">
        <f>SUM('ACTUAL FUND 1:ACTUAL ALL OTHER FUND'!Z35)</f>
        <v>0</v>
      </c>
      <c r="AA35" s="45">
        <f>SUM('ACTUAL FUND 1:ACTUAL ALL OTHER FUND'!AA35)</f>
        <v>30</v>
      </c>
      <c r="AB35" s="45">
        <f>SUM('ACTUAL FUND 1:ACTUAL ALL OTHER FUND'!AB35)</f>
        <v>0</v>
      </c>
      <c r="AC35" s="45">
        <f>SUM('ACTUAL FUND 1:ACTUAL ALL OTHER FUND'!AC35)</f>
        <v>5312.34</v>
      </c>
      <c r="AD35" s="45">
        <f>SUM('ACTUAL FUND 1:ACTUAL ALL OTHER FUND'!AD35)</f>
        <v>14288.72</v>
      </c>
      <c r="AE35" s="45">
        <f t="shared" si="11"/>
        <v>119331.04</v>
      </c>
      <c r="AF35" s="41"/>
      <c r="AG35" s="46">
        <v>121518.14</v>
      </c>
      <c r="AH35" s="168">
        <f t="shared" si="0"/>
        <v>2187.1000000000058</v>
      </c>
    </row>
    <row r="36" spans="1:35" ht="24.95" customHeight="1">
      <c r="A36" s="42">
        <v>7</v>
      </c>
      <c r="B36" s="58" t="s">
        <v>42</v>
      </c>
      <c r="C36" s="45">
        <f>SUM('ACTUAL FUND 1:ACTUAL ALL OTHER FUND'!C36)</f>
        <v>0</v>
      </c>
      <c r="D36" s="45">
        <f>SUM('ACTUAL FUND 1:ACTUAL ALL OTHER FUND'!D36)</f>
        <v>0</v>
      </c>
      <c r="E36" s="45">
        <f>SUM('ACTUAL FUND 1:ACTUAL ALL OTHER FUND'!E36)</f>
        <v>0</v>
      </c>
      <c r="F36" s="45">
        <f>SUM('ACTUAL FUND 1:ACTUAL ALL OTHER FUND'!F36)</f>
        <v>0</v>
      </c>
      <c r="G36" s="45">
        <f>SUM('ACTUAL FUND 1:ACTUAL ALL OTHER FUND'!G36)</f>
        <v>0</v>
      </c>
      <c r="H36" s="45">
        <f>SUM('ACTUAL FUND 1:ACTUAL ALL OTHER FUND'!H36)</f>
        <v>0</v>
      </c>
      <c r="I36" s="45">
        <f>SUM('ACTUAL FUND 1:ACTUAL ALL OTHER FUND'!I36)</f>
        <v>0</v>
      </c>
      <c r="J36" s="45">
        <f>SUM('ACTUAL FUND 1:ACTUAL ALL OTHER FUND'!J36)</f>
        <v>0</v>
      </c>
      <c r="K36" s="45">
        <f>SUM('ACTUAL FUND 1:ACTUAL ALL OTHER FUND'!K36)</f>
        <v>10945</v>
      </c>
      <c r="L36" s="45">
        <f>SUM('ACTUAL FUND 1:ACTUAL ALL OTHER FUND'!L36)</f>
        <v>0</v>
      </c>
      <c r="M36" s="45">
        <f>SUM('ACTUAL FUND 1:ACTUAL ALL OTHER FUND'!M36)</f>
        <v>0</v>
      </c>
      <c r="N36" s="45">
        <f>SUM('ACTUAL FUND 1:ACTUAL ALL OTHER FUND'!N36)</f>
        <v>0</v>
      </c>
      <c r="O36" s="45">
        <f>SUM('ACTUAL FUND 1:ACTUAL ALL OTHER FUND'!O36)</f>
        <v>0</v>
      </c>
      <c r="P36" s="45">
        <f>SUM('ACTUAL FUND 1:ACTUAL ALL OTHER FUND'!P36)</f>
        <v>0</v>
      </c>
      <c r="Q36" s="45">
        <f>SUM('ACTUAL FUND 1:ACTUAL ALL OTHER FUND'!Q36)</f>
        <v>0</v>
      </c>
      <c r="R36" s="45">
        <f>SUM('ACTUAL FUND 1:ACTUAL ALL OTHER FUND'!R36)</f>
        <v>0</v>
      </c>
      <c r="S36" s="45">
        <f>SUM('ACTUAL FUND 1:ACTUAL ALL OTHER FUND'!S36)</f>
        <v>0</v>
      </c>
      <c r="T36" s="45">
        <f>SUM('ACTUAL FUND 1:ACTUAL ALL OTHER FUND'!T36)</f>
        <v>608.6</v>
      </c>
      <c r="U36" s="45">
        <f>SUM('ACTUAL FUND 1:ACTUAL ALL OTHER FUND'!U36)</f>
        <v>0</v>
      </c>
      <c r="V36" s="45">
        <f>SUM('ACTUAL FUND 1:ACTUAL ALL OTHER FUND'!V36)</f>
        <v>39.979999999999997</v>
      </c>
      <c r="W36" s="45">
        <f>SUM('ACTUAL FUND 1:ACTUAL ALL OTHER FUND'!W36)</f>
        <v>0</v>
      </c>
      <c r="X36" s="45">
        <f>SUM('ACTUAL FUND 1:ACTUAL ALL OTHER FUND'!X36)</f>
        <v>0</v>
      </c>
      <c r="Y36" s="45">
        <f>SUM('ACTUAL FUND 1:ACTUAL ALL OTHER FUND'!Y36)</f>
        <v>0</v>
      </c>
      <c r="Z36" s="45">
        <f>SUM('ACTUAL FUND 1:ACTUAL ALL OTHER FUND'!Z36)</f>
        <v>6118.42</v>
      </c>
      <c r="AA36" s="45">
        <f>SUM('ACTUAL FUND 1:ACTUAL ALL OTHER FUND'!AA36)</f>
        <v>0</v>
      </c>
      <c r="AB36" s="45">
        <f>SUM('ACTUAL FUND 1:ACTUAL ALL OTHER FUND'!AB36)</f>
        <v>0</v>
      </c>
      <c r="AC36" s="45">
        <f>SUM('ACTUAL FUND 1:ACTUAL ALL OTHER FUND'!AC36)</f>
        <v>1821.13</v>
      </c>
      <c r="AD36" s="45">
        <f>SUM('ACTUAL FUND 1:ACTUAL ALL OTHER FUND'!AD36)</f>
        <v>0</v>
      </c>
      <c r="AE36" s="45">
        <f t="shared" si="11"/>
        <v>19533.13</v>
      </c>
      <c r="AF36" s="41"/>
      <c r="AG36" s="46">
        <v>62950.39</v>
      </c>
      <c r="AH36" s="168">
        <f t="shared" si="0"/>
        <v>43417.259999999995</v>
      </c>
    </row>
    <row r="37" spans="1:35" ht="24.95" customHeight="1">
      <c r="A37" s="42">
        <v>8</v>
      </c>
      <c r="B37" s="58" t="s">
        <v>43</v>
      </c>
      <c r="C37" s="45">
        <f>SUM('ACTUAL FUND 1:ACTUAL ALL OTHER FUND'!C37)</f>
        <v>1722.26</v>
      </c>
      <c r="D37" s="45">
        <f>SUM('ACTUAL FUND 1:ACTUAL ALL OTHER FUND'!D37)</f>
        <v>908</v>
      </c>
      <c r="E37" s="45">
        <f>SUM('ACTUAL FUND 1:ACTUAL ALL OTHER FUND'!E37)</f>
        <v>647.22</v>
      </c>
      <c r="F37" s="45">
        <f>SUM('ACTUAL FUND 1:ACTUAL ALL OTHER FUND'!F37)</f>
        <v>0</v>
      </c>
      <c r="G37" s="45">
        <f>SUM('ACTUAL FUND 1:ACTUAL ALL OTHER FUND'!G37)</f>
        <v>0</v>
      </c>
      <c r="H37" s="45">
        <f>SUM('ACTUAL FUND 1:ACTUAL ALL OTHER FUND'!H37)</f>
        <v>1082</v>
      </c>
      <c r="I37" s="45">
        <f>SUM('ACTUAL FUND 1:ACTUAL ALL OTHER FUND'!I37)</f>
        <v>3955.9</v>
      </c>
      <c r="J37" s="45">
        <f>SUM('ACTUAL FUND 1:ACTUAL ALL OTHER FUND'!J37)</f>
        <v>60.36</v>
      </c>
      <c r="K37" s="45">
        <f>SUM('ACTUAL FUND 1:ACTUAL ALL OTHER FUND'!K37)</f>
        <v>33.979999999999997</v>
      </c>
      <c r="L37" s="45">
        <f>SUM('ACTUAL FUND 1:ACTUAL ALL OTHER FUND'!L37)</f>
        <v>0</v>
      </c>
      <c r="M37" s="45">
        <f>SUM('ACTUAL FUND 1:ACTUAL ALL OTHER FUND'!M37)</f>
        <v>0</v>
      </c>
      <c r="N37" s="45">
        <f>SUM('ACTUAL FUND 1:ACTUAL ALL OTHER FUND'!N37)</f>
        <v>798.95</v>
      </c>
      <c r="O37" s="45">
        <f>SUM('ACTUAL FUND 1:ACTUAL ALL OTHER FUND'!O37)</f>
        <v>55</v>
      </c>
      <c r="P37" s="45">
        <f>SUM('ACTUAL FUND 1:ACTUAL ALL OTHER FUND'!P37)</f>
        <v>522.35</v>
      </c>
      <c r="Q37" s="45">
        <f>SUM('ACTUAL FUND 1:ACTUAL ALL OTHER FUND'!Q37)</f>
        <v>776</v>
      </c>
      <c r="R37" s="45">
        <f>SUM('ACTUAL FUND 1:ACTUAL ALL OTHER FUND'!R37)</f>
        <v>86</v>
      </c>
      <c r="S37" s="45">
        <f>SUM('ACTUAL FUND 1:ACTUAL ALL OTHER FUND'!S37)</f>
        <v>40</v>
      </c>
      <c r="T37" s="45">
        <f>SUM('ACTUAL FUND 1:ACTUAL ALL OTHER FUND'!T37)</f>
        <v>869.44</v>
      </c>
      <c r="U37" s="45">
        <f>SUM('ACTUAL FUND 1:ACTUAL ALL OTHER FUND'!U37)</f>
        <v>0</v>
      </c>
      <c r="V37" s="45">
        <f>SUM('ACTUAL FUND 1:ACTUAL ALL OTHER FUND'!V37)</f>
        <v>675.89</v>
      </c>
      <c r="W37" s="45">
        <f>SUM('ACTUAL FUND 1:ACTUAL ALL OTHER FUND'!W37)</f>
        <v>0</v>
      </c>
      <c r="X37" s="45">
        <f>SUM('ACTUAL FUND 1:ACTUAL ALL OTHER FUND'!X37)</f>
        <v>100.35</v>
      </c>
      <c r="Y37" s="45">
        <f>SUM('ACTUAL FUND 1:ACTUAL ALL OTHER FUND'!Y37)</f>
        <v>200</v>
      </c>
      <c r="Z37" s="45">
        <f>SUM('ACTUAL FUND 1:ACTUAL ALL OTHER FUND'!Z37)</f>
        <v>178.99</v>
      </c>
      <c r="AA37" s="45">
        <f>SUM('ACTUAL FUND 1:ACTUAL ALL OTHER FUND'!AA37)</f>
        <v>664</v>
      </c>
      <c r="AB37" s="45">
        <f>SUM('ACTUAL FUND 1:ACTUAL ALL OTHER FUND'!AB37)</f>
        <v>9.65</v>
      </c>
      <c r="AC37" s="45">
        <f>SUM('ACTUAL FUND 1:ACTUAL ALL OTHER FUND'!AC37)</f>
        <v>301.83</v>
      </c>
      <c r="AD37" s="45">
        <f>SUM('ACTUAL FUND 1:ACTUAL ALL OTHER FUND'!AD37)</f>
        <v>549.30999999999995</v>
      </c>
      <c r="AE37" s="45">
        <f t="shared" si="11"/>
        <v>14237.480000000001</v>
      </c>
      <c r="AF37" s="41"/>
      <c r="AG37" s="46">
        <v>13790.62</v>
      </c>
      <c r="AH37" s="168">
        <f t="shared" si="0"/>
        <v>-446.86000000000058</v>
      </c>
    </row>
    <row r="38" spans="1:35" ht="24.95" customHeight="1">
      <c r="A38" s="75"/>
      <c r="B38" s="60" t="s">
        <v>44</v>
      </c>
      <c r="C38" s="76">
        <f t="shared" ref="C38" si="12">SUM(C30:C37)</f>
        <v>2918.6800000000003</v>
      </c>
      <c r="D38" s="76">
        <f t="shared" ref="D38:AE38" si="13">SUM(D30:D37)</f>
        <v>12859</v>
      </c>
      <c r="E38" s="76">
        <f t="shared" si="13"/>
        <v>1336.5700000000002</v>
      </c>
      <c r="F38" s="76">
        <f t="shared" si="13"/>
        <v>265</v>
      </c>
      <c r="G38" s="76">
        <f t="shared" si="13"/>
        <v>2148.29</v>
      </c>
      <c r="H38" s="76">
        <f t="shared" si="13"/>
        <v>5089</v>
      </c>
      <c r="I38" s="76">
        <f t="shared" si="13"/>
        <v>374090.69</v>
      </c>
      <c r="J38" s="76">
        <f t="shared" si="13"/>
        <v>5206.3599999999997</v>
      </c>
      <c r="K38" s="76">
        <f t="shared" si="13"/>
        <v>12869.5</v>
      </c>
      <c r="L38" s="76">
        <f t="shared" si="13"/>
        <v>1776</v>
      </c>
      <c r="M38" s="76">
        <f t="shared" si="13"/>
        <v>134133.71999999997</v>
      </c>
      <c r="N38" s="76">
        <f t="shared" si="13"/>
        <v>3183.3</v>
      </c>
      <c r="O38" s="76">
        <f t="shared" si="13"/>
        <v>1933</v>
      </c>
      <c r="P38" s="76">
        <f t="shared" si="13"/>
        <v>3136.97</v>
      </c>
      <c r="Q38" s="76">
        <f t="shared" si="13"/>
        <v>28706</v>
      </c>
      <c r="R38" s="76">
        <f t="shared" si="13"/>
        <v>11199</v>
      </c>
      <c r="S38" s="76">
        <f t="shared" si="13"/>
        <v>3763</v>
      </c>
      <c r="T38" s="76">
        <f t="shared" si="13"/>
        <v>9088.5500000000011</v>
      </c>
      <c r="U38" s="76">
        <f t="shared" si="13"/>
        <v>589.65</v>
      </c>
      <c r="V38" s="76">
        <f t="shared" si="13"/>
        <v>2660.89</v>
      </c>
      <c r="W38" s="76">
        <f t="shared" si="13"/>
        <v>2588.9899999999998</v>
      </c>
      <c r="X38" s="76">
        <f t="shared" si="13"/>
        <v>1968.82</v>
      </c>
      <c r="Y38" s="76">
        <f t="shared" si="13"/>
        <v>5470</v>
      </c>
      <c r="Z38" s="76">
        <f t="shared" si="13"/>
        <v>10702.18</v>
      </c>
      <c r="AA38" s="76">
        <f t="shared" si="13"/>
        <v>4095</v>
      </c>
      <c r="AB38" s="76">
        <f t="shared" si="13"/>
        <v>9.65</v>
      </c>
      <c r="AC38" s="76">
        <f t="shared" si="13"/>
        <v>280154.18000000005</v>
      </c>
      <c r="AD38" s="76">
        <f t="shared" si="13"/>
        <v>42560.59</v>
      </c>
      <c r="AE38" s="76">
        <f t="shared" si="13"/>
        <v>964502.58</v>
      </c>
      <c r="AF38" s="47"/>
      <c r="AG38" s="46">
        <v>448489.45</v>
      </c>
      <c r="AH38" s="168">
        <f t="shared" si="0"/>
        <v>-516013.12999999995</v>
      </c>
      <c r="AI38" s="53">
        <f>AE38/$AE$40</f>
        <v>5.402509147353847E-2</v>
      </c>
    </row>
    <row r="39" spans="1:35" ht="39.950000000000003" customHeight="1" thickBot="1">
      <c r="A39" s="77"/>
      <c r="B39" s="78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41"/>
      <c r="AG39" s="46"/>
      <c r="AH39" s="168">
        <f t="shared" si="0"/>
        <v>0</v>
      </c>
    </row>
    <row r="40" spans="1:35" ht="39.950000000000003" customHeight="1" thickBot="1">
      <c r="A40" s="197"/>
      <c r="B40" s="93" t="s">
        <v>45</v>
      </c>
      <c r="C40" s="95">
        <f t="shared" ref="C40:AE40" si="14">SUM(C14+C17+C19+C28+C38)</f>
        <v>391938.54</v>
      </c>
      <c r="D40" s="95">
        <f t="shared" si="14"/>
        <v>611843</v>
      </c>
      <c r="E40" s="95">
        <f t="shared" si="14"/>
        <v>147251.78</v>
      </c>
      <c r="F40" s="95">
        <f t="shared" si="14"/>
        <v>15047.259999999998</v>
      </c>
      <c r="G40" s="95">
        <f t="shared" si="14"/>
        <v>465085.4</v>
      </c>
      <c r="H40" s="95">
        <f t="shared" si="14"/>
        <v>309212</v>
      </c>
      <c r="I40" s="95">
        <f t="shared" si="14"/>
        <v>2281918.5300000003</v>
      </c>
      <c r="J40" s="95">
        <f>SUM(J14+J17+J19+J28+J38)</f>
        <v>282806.42</v>
      </c>
      <c r="K40" s="95">
        <f t="shared" si="14"/>
        <v>258867.51000000004</v>
      </c>
      <c r="L40" s="95">
        <f t="shared" si="14"/>
        <v>870758</v>
      </c>
      <c r="M40" s="95">
        <f t="shared" si="14"/>
        <v>855538.98999999987</v>
      </c>
      <c r="N40" s="95">
        <f>SUM(N14+N17+N19+N28+N38)</f>
        <v>159261.28</v>
      </c>
      <c r="O40" s="95">
        <f t="shared" si="14"/>
        <v>155956</v>
      </c>
      <c r="P40" s="95">
        <f>SUM(P14+P17+P19+P28+P38)</f>
        <v>384381.92999999993</v>
      </c>
      <c r="Q40" s="95">
        <f t="shared" si="14"/>
        <v>2986478</v>
      </c>
      <c r="R40" s="95">
        <f t="shared" si="14"/>
        <v>69001</v>
      </c>
      <c r="S40" s="95">
        <f t="shared" si="14"/>
        <v>129867</v>
      </c>
      <c r="T40" s="95">
        <f t="shared" si="14"/>
        <v>915316.50000000012</v>
      </c>
      <c r="U40" s="95">
        <f t="shared" si="14"/>
        <v>791634.49239999999</v>
      </c>
      <c r="V40" s="95">
        <f t="shared" si="14"/>
        <v>225273.7</v>
      </c>
      <c r="W40" s="95">
        <f t="shared" si="14"/>
        <v>288372.18999999994</v>
      </c>
      <c r="X40" s="95">
        <f t="shared" si="14"/>
        <v>152540.43000000002</v>
      </c>
      <c r="Y40" s="95">
        <f t="shared" si="14"/>
        <v>1639849</v>
      </c>
      <c r="Z40" s="95">
        <f t="shared" si="14"/>
        <v>542005.51000000013</v>
      </c>
      <c r="AA40" s="95">
        <f t="shared" si="14"/>
        <v>392154</v>
      </c>
      <c r="AB40" s="95">
        <f t="shared" si="14"/>
        <v>111787.92</v>
      </c>
      <c r="AC40" s="95">
        <f t="shared" si="14"/>
        <v>984089.3</v>
      </c>
      <c r="AD40" s="95">
        <f t="shared" si="14"/>
        <v>1434627.7500000002</v>
      </c>
      <c r="AE40" s="95">
        <f t="shared" si="14"/>
        <v>17852863.432399999</v>
      </c>
      <c r="AF40" s="47"/>
      <c r="AG40" s="46">
        <v>16907234.129999999</v>
      </c>
      <c r="AH40" s="168">
        <f t="shared" si="0"/>
        <v>-945629.30240000039</v>
      </c>
      <c r="AI40" s="53">
        <f>SUM(AI14:AI38)</f>
        <v>1</v>
      </c>
    </row>
    <row r="41" spans="1:35" s="202" customFormat="1" ht="20.100000000000001" customHeight="1">
      <c r="B41" s="203"/>
      <c r="C41" s="203"/>
      <c r="D41" s="203"/>
      <c r="E41" s="203"/>
      <c r="F41" s="203"/>
      <c r="G41" s="203"/>
      <c r="H41" s="203"/>
      <c r="AE41" s="156"/>
    </row>
    <row r="42" spans="1:35" s="202" customFormat="1" ht="20.100000000000001" customHeight="1">
      <c r="B42" s="204"/>
      <c r="C42" s="204"/>
      <c r="D42" s="204"/>
    </row>
    <row r="43" spans="1:35" ht="14.1" customHeight="1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5" ht="14.1" customHeight="1">
      <c r="R44" s="30"/>
      <c r="AE44" s="102"/>
    </row>
  </sheetData>
  <printOptions horizontalCentered="1"/>
  <pageMargins left="0" right="0" top="1" bottom="0.25" header="0" footer="0.15"/>
  <pageSetup paperSize="5" scale="33" fitToWidth="0" orientation="landscape"/>
  <headerFooter alignWithMargins="0">
    <oddFooter xml:space="preserve">&amp;C    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52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51242.15</v>
      </c>
      <c r="D10" s="227">
        <v>0</v>
      </c>
      <c r="E10" s="227">
        <v>0</v>
      </c>
      <c r="F10" s="227">
        <v>0</v>
      </c>
      <c r="G10" s="228">
        <f>SUM(C10:F10)</f>
        <v>51242.15</v>
      </c>
      <c r="H10" s="224"/>
    </row>
    <row r="11" spans="1:10" ht="23.1" customHeight="1">
      <c r="A11" s="225">
        <v>2</v>
      </c>
      <c r="B11" s="226" t="s">
        <v>13</v>
      </c>
      <c r="C11" s="229">
        <v>107996.72</v>
      </c>
      <c r="D11" s="229">
        <v>0</v>
      </c>
      <c r="E11" s="229">
        <v>0</v>
      </c>
      <c r="F11" s="229">
        <v>0</v>
      </c>
      <c r="G11" s="228">
        <f>SUM(C11:F11)</f>
        <v>107996.72</v>
      </c>
      <c r="H11" s="224"/>
    </row>
    <row r="12" spans="1:10" ht="23.1" customHeight="1">
      <c r="A12" s="225">
        <v>3</v>
      </c>
      <c r="B12" s="226" t="s">
        <v>14</v>
      </c>
      <c r="C12" s="229">
        <v>104078.94</v>
      </c>
      <c r="D12" s="229">
        <v>0</v>
      </c>
      <c r="E12" s="229">
        <v>0</v>
      </c>
      <c r="F12" s="229">
        <v>0</v>
      </c>
      <c r="G12" s="228">
        <f>SUM(C12:F12)</f>
        <v>104078.94</v>
      </c>
      <c r="H12" s="224"/>
    </row>
    <row r="13" spans="1:10" ht="23.1" customHeight="1">
      <c r="A13" s="230">
        <v>4</v>
      </c>
      <c r="B13" s="226" t="s">
        <v>15</v>
      </c>
      <c r="C13" s="229">
        <v>0</v>
      </c>
      <c r="D13" s="229">
        <v>0</v>
      </c>
      <c r="E13" s="229">
        <v>0</v>
      </c>
      <c r="F13" s="229">
        <v>0</v>
      </c>
      <c r="G13" s="228">
        <f>SUM(C13:F13)</f>
        <v>0</v>
      </c>
      <c r="H13" s="224"/>
    </row>
    <row r="14" spans="1:10" ht="23.1" customHeight="1">
      <c r="A14" s="231"/>
      <c r="B14" s="232" t="s">
        <v>16</v>
      </c>
      <c r="C14" s="233">
        <f>SUM(C10:C13)</f>
        <v>263317.81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263317.81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50048.78</v>
      </c>
      <c r="D16" s="229">
        <v>0</v>
      </c>
      <c r="E16" s="229">
        <v>0</v>
      </c>
      <c r="F16" s="229">
        <v>0</v>
      </c>
      <c r="G16" s="228">
        <f>SUM(C16:F16)</f>
        <v>50048.78</v>
      </c>
      <c r="H16" s="224"/>
    </row>
    <row r="17" spans="1:10" ht="43.35" customHeight="1">
      <c r="A17" s="240"/>
      <c r="B17" s="241" t="s">
        <v>20</v>
      </c>
      <c r="C17" s="233">
        <f>SUM(C16)</f>
        <v>50048.78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50048.78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f>49140.37+14672.5</f>
        <v>63812.87</v>
      </c>
      <c r="D18" s="229">
        <v>0</v>
      </c>
      <c r="E18" s="229">
        <v>0</v>
      </c>
      <c r="F18" s="229">
        <v>0</v>
      </c>
      <c r="G18" s="228">
        <f>SUM(C18:F18)</f>
        <v>63812.87</v>
      </c>
      <c r="H18" s="224"/>
    </row>
    <row r="19" spans="1:10" ht="24" customHeight="1">
      <c r="A19" s="240"/>
      <c r="B19" s="241" t="s">
        <v>23</v>
      </c>
      <c r="C19" s="233">
        <f>SUM(C18)</f>
        <v>63812.87</v>
      </c>
      <c r="D19" s="233">
        <f>SUM(D18)</f>
        <v>0</v>
      </c>
      <c r="E19" s="233">
        <f>SUM(E18)</f>
        <v>0</v>
      </c>
      <c r="F19" s="233">
        <f>SUM(F18)</f>
        <v>0</v>
      </c>
      <c r="G19" s="234">
        <f>SUM(C19:F19)</f>
        <v>63812.87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f>379.09+81.92</f>
        <v>461.01</v>
      </c>
      <c r="D21" s="229">
        <v>0</v>
      </c>
      <c r="E21" s="229">
        <v>0</v>
      </c>
      <c r="F21" s="229">
        <v>0</v>
      </c>
      <c r="G21" s="228">
        <f>SUM(C21:F21)</f>
        <v>461.01</v>
      </c>
      <c r="H21" s="224"/>
    </row>
    <row r="22" spans="1:10" ht="24" customHeight="1">
      <c r="A22" s="225">
        <v>2</v>
      </c>
      <c r="B22" s="226" t="s">
        <v>27</v>
      </c>
      <c r="C22" s="229">
        <v>243.8</v>
      </c>
      <c r="D22" s="229">
        <v>0</v>
      </c>
      <c r="E22" s="229">
        <v>0</v>
      </c>
      <c r="F22" s="229">
        <v>0</v>
      </c>
      <c r="G22" s="228">
        <f>SUM(C22:F22)</f>
        <v>243.8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35.590000000000003</v>
      </c>
      <c r="D25" s="229">
        <v>0</v>
      </c>
      <c r="E25" s="229">
        <v>0</v>
      </c>
      <c r="F25" s="229">
        <v>0</v>
      </c>
      <c r="G25" s="228">
        <f t="shared" si="0"/>
        <v>35.590000000000003</v>
      </c>
      <c r="H25" s="224"/>
    </row>
    <row r="26" spans="1:10" ht="24" customHeight="1">
      <c r="A26" s="225">
        <v>6</v>
      </c>
      <c r="B26" s="226" t="s">
        <v>31</v>
      </c>
      <c r="C26" s="229">
        <f>3600+7500</f>
        <v>11100</v>
      </c>
      <c r="D26" s="229">
        <v>0</v>
      </c>
      <c r="E26" s="229">
        <v>0</v>
      </c>
      <c r="F26" s="229">
        <v>0</v>
      </c>
      <c r="G26" s="228">
        <f t="shared" si="0"/>
        <v>11100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11840.4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11840.4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f>67.96+68.18+15.98+9.49-40.92+80.5</f>
        <v>201.19</v>
      </c>
      <c r="D33" s="229">
        <v>0</v>
      </c>
      <c r="E33" s="229">
        <v>0</v>
      </c>
      <c r="F33" s="229">
        <v>0</v>
      </c>
      <c r="G33" s="228">
        <f t="shared" si="1"/>
        <v>201.19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995.23</v>
      </c>
      <c r="D35" s="229">
        <v>0</v>
      </c>
      <c r="E35" s="229">
        <v>0</v>
      </c>
      <c r="F35" s="229">
        <v>0</v>
      </c>
      <c r="G35" s="228">
        <f t="shared" si="1"/>
        <v>995.23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f>376.06+1346.2</f>
        <v>1722.26</v>
      </c>
      <c r="D37" s="229">
        <v>0</v>
      </c>
      <c r="E37" s="229">
        <v>0</v>
      </c>
      <c r="F37" s="229">
        <v>0</v>
      </c>
      <c r="G37" s="228">
        <f>SUM(C37:F37)</f>
        <v>1722.26</v>
      </c>
      <c r="H37" s="249"/>
    </row>
    <row r="38" spans="1:10" ht="24" customHeight="1">
      <c r="A38" s="251"/>
      <c r="B38" s="241" t="s">
        <v>44</v>
      </c>
      <c r="C38" s="234">
        <f>SUM(C30:C37)</f>
        <v>2918.6800000000003</v>
      </c>
      <c r="D38" s="234">
        <f>SUM(D30:D37)</f>
        <v>0</v>
      </c>
      <c r="E38" s="234">
        <f>SUM(E30:E37)</f>
        <v>0</v>
      </c>
      <c r="F38" s="234">
        <f>SUM(F30:F37)</f>
        <v>0</v>
      </c>
      <c r="G38" s="234">
        <f>SUM(C38:F38)</f>
        <v>2918.6800000000003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391938.54</v>
      </c>
      <c r="D40" s="257">
        <f>SUM(D14+D17+D19+D28+D38)</f>
        <v>0</v>
      </c>
      <c r="E40" s="257">
        <f>SUM(E14+E17+E19+E28+E38)</f>
        <v>0</v>
      </c>
      <c r="F40" s="257">
        <f>SUM(F14+F17+F19+F28+F38)</f>
        <v>0</v>
      </c>
      <c r="G40" s="258">
        <f>SUM(G14+G17+G19+G28+G38)</f>
        <v>391938.54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391938.54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27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1" t="s">
        <v>0</v>
      </c>
      <c r="D1" s="351"/>
      <c r="E1" s="351"/>
      <c r="F1" s="351"/>
      <c r="G1" s="351"/>
      <c r="H1" s="214"/>
    </row>
    <row r="2" spans="1:10" ht="24" customHeight="1">
      <c r="C2" s="351" t="s">
        <v>154</v>
      </c>
      <c r="D2" s="351"/>
      <c r="E2" s="351"/>
      <c r="F2" s="351"/>
      <c r="G2" s="351"/>
      <c r="H2" s="214"/>
    </row>
    <row r="3" spans="1:10" ht="24" customHeight="1">
      <c r="C3" s="350" t="s">
        <v>2</v>
      </c>
      <c r="D3" s="350"/>
      <c r="E3" s="350"/>
      <c r="F3" s="350"/>
      <c r="G3" s="350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155</v>
      </c>
      <c r="C5" s="339"/>
      <c r="D5" s="352" t="s">
        <v>53</v>
      </c>
      <c r="E5" s="352"/>
      <c r="F5" s="352"/>
      <c r="G5" s="352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3" t="s">
        <v>156</v>
      </c>
      <c r="B7" s="353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4</v>
      </c>
      <c r="C8" s="218" t="s">
        <v>5</v>
      </c>
      <c r="D8" s="218" t="s">
        <v>6</v>
      </c>
      <c r="E8" s="218" t="s">
        <v>7</v>
      </c>
      <c r="F8" s="218" t="s">
        <v>157</v>
      </c>
      <c r="G8" s="219" t="s">
        <v>9</v>
      </c>
      <c r="H8" s="214"/>
    </row>
    <row r="9" spans="1:10" ht="23.1" customHeight="1">
      <c r="A9" s="220" t="s">
        <v>10</v>
      </c>
      <c r="B9" s="221" t="s">
        <v>11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12</v>
      </c>
      <c r="C10" s="227">
        <v>272217</v>
      </c>
      <c r="D10" s="227">
        <v>0</v>
      </c>
      <c r="E10" s="227">
        <v>0</v>
      </c>
      <c r="F10" s="227">
        <v>0</v>
      </c>
      <c r="G10" s="228">
        <f>SUM(C10:F10)</f>
        <v>272217</v>
      </c>
      <c r="H10" s="224"/>
    </row>
    <row r="11" spans="1:10" ht="23.1" customHeight="1">
      <c r="A11" s="225">
        <v>2</v>
      </c>
      <c r="B11" s="226" t="s">
        <v>13</v>
      </c>
      <c r="C11" s="229">
        <v>3192</v>
      </c>
      <c r="D11" s="229">
        <v>0</v>
      </c>
      <c r="E11" s="229">
        <v>0</v>
      </c>
      <c r="F11" s="229">
        <v>0</v>
      </c>
      <c r="G11" s="228">
        <f>SUM(C11:F11)</f>
        <v>3192</v>
      </c>
      <c r="H11" s="224"/>
    </row>
    <row r="12" spans="1:10" ht="23.1" customHeight="1">
      <c r="A12" s="225">
        <v>3</v>
      </c>
      <c r="B12" s="226" t="s">
        <v>14</v>
      </c>
      <c r="C12" s="229">
        <v>114867</v>
      </c>
      <c r="D12" s="229">
        <v>0</v>
      </c>
      <c r="E12" s="229">
        <v>0</v>
      </c>
      <c r="F12" s="229">
        <v>0</v>
      </c>
      <c r="G12" s="228">
        <f>SUM(C12:F12)</f>
        <v>114867</v>
      </c>
      <c r="H12" s="224"/>
    </row>
    <row r="13" spans="1:10" ht="23.1" customHeight="1">
      <c r="A13" s="230">
        <v>4</v>
      </c>
      <c r="B13" s="226" t="s">
        <v>15</v>
      </c>
      <c r="C13" s="229">
        <v>697</v>
      </c>
      <c r="D13" s="229">
        <v>0</v>
      </c>
      <c r="E13" s="229">
        <v>0</v>
      </c>
      <c r="F13" s="229">
        <v>0</v>
      </c>
      <c r="G13" s="228"/>
      <c r="H13" s="224"/>
    </row>
    <row r="14" spans="1:10" ht="23.1" customHeight="1">
      <c r="A14" s="231"/>
      <c r="B14" s="232" t="s">
        <v>16</v>
      </c>
      <c r="C14" s="233">
        <f>SUM(C10:C13)</f>
        <v>390973</v>
      </c>
      <c r="D14" s="233">
        <f>SUM(D10:D13)</f>
        <v>0</v>
      </c>
      <c r="E14" s="233">
        <f>SUM(E10:E13)</f>
        <v>0</v>
      </c>
      <c r="F14" s="233">
        <f>SUM(F10:F13)</f>
        <v>0</v>
      </c>
      <c r="G14" s="234">
        <f>SUM(C14:F14)</f>
        <v>390973</v>
      </c>
      <c r="H14" s="224"/>
      <c r="I14" s="235"/>
      <c r="J14" s="235"/>
    </row>
    <row r="15" spans="1:10" ht="43.35" customHeight="1">
      <c r="A15" s="236" t="s">
        <v>17</v>
      </c>
      <c r="B15" s="237" t="s">
        <v>18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19</v>
      </c>
      <c r="C16" s="229">
        <v>0</v>
      </c>
      <c r="D16" s="229">
        <v>0</v>
      </c>
      <c r="E16" s="229">
        <v>0</v>
      </c>
      <c r="F16" s="229">
        <v>0</v>
      </c>
      <c r="G16" s="228">
        <f>SUM(C16:F16)</f>
        <v>0</v>
      </c>
      <c r="H16" s="224"/>
    </row>
    <row r="17" spans="1:10" ht="43.35" customHeight="1">
      <c r="A17" s="240"/>
      <c r="B17" s="241" t="s">
        <v>20</v>
      </c>
      <c r="C17" s="233">
        <f>SUM(C16)</f>
        <v>0</v>
      </c>
      <c r="D17" s="233">
        <f>SUM(D16)</f>
        <v>0</v>
      </c>
      <c r="E17" s="233">
        <f>SUM(E16)</f>
        <v>0</v>
      </c>
      <c r="F17" s="233">
        <f>SUM(F16)</f>
        <v>0</v>
      </c>
      <c r="G17" s="234">
        <f>SUM(C17:F17)</f>
        <v>0</v>
      </c>
      <c r="H17" s="224"/>
      <c r="I17" s="242"/>
      <c r="J17" s="242"/>
    </row>
    <row r="18" spans="1:10" ht="43.35" customHeight="1">
      <c r="A18" s="236" t="s">
        <v>21</v>
      </c>
      <c r="B18" s="237" t="s">
        <v>22</v>
      </c>
      <c r="C18" s="229">
        <v>66903</v>
      </c>
      <c r="D18" s="229">
        <v>98877</v>
      </c>
      <c r="E18" s="229">
        <v>0</v>
      </c>
      <c r="F18" s="229">
        <v>42231</v>
      </c>
      <c r="G18" s="228">
        <f>SUM(C18:F18)</f>
        <v>208011</v>
      </c>
      <c r="H18" s="224"/>
    </row>
    <row r="19" spans="1:10" ht="24" customHeight="1">
      <c r="A19" s="240"/>
      <c r="B19" s="241" t="s">
        <v>23</v>
      </c>
      <c r="C19" s="233">
        <f>SUM(C18)</f>
        <v>66903</v>
      </c>
      <c r="D19" s="233">
        <f>SUM(D18)</f>
        <v>98877</v>
      </c>
      <c r="E19" s="233">
        <f>SUM(E18)</f>
        <v>0</v>
      </c>
      <c r="F19" s="233">
        <f>SUM(F18)</f>
        <v>42231</v>
      </c>
      <c r="G19" s="234">
        <f>SUM(C19:F19)</f>
        <v>208011</v>
      </c>
      <c r="H19" s="224"/>
      <c r="I19" s="242"/>
      <c r="J19" s="242"/>
    </row>
    <row r="20" spans="1:10" ht="24" customHeight="1">
      <c r="A20" s="236" t="s">
        <v>24</v>
      </c>
      <c r="B20" s="237" t="s">
        <v>25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26</v>
      </c>
      <c r="C21" s="229">
        <v>0</v>
      </c>
      <c r="D21" s="229">
        <v>0</v>
      </c>
      <c r="E21" s="229">
        <v>0</v>
      </c>
      <c r="F21" s="229">
        <v>0</v>
      </c>
      <c r="G21" s="228">
        <f>SUM(C21:F21)</f>
        <v>0</v>
      </c>
      <c r="H21" s="224"/>
    </row>
    <row r="22" spans="1:10" ht="24" customHeight="1">
      <c r="A22" s="225">
        <v>2</v>
      </c>
      <c r="B22" s="226" t="s">
        <v>27</v>
      </c>
      <c r="C22" s="229">
        <v>0</v>
      </c>
      <c r="D22" s="229">
        <v>0</v>
      </c>
      <c r="E22" s="229">
        <v>0</v>
      </c>
      <c r="F22" s="229">
        <v>0</v>
      </c>
      <c r="G22" s="228">
        <f>SUM(C22:F22)</f>
        <v>0</v>
      </c>
      <c r="H22" s="224"/>
    </row>
    <row r="23" spans="1:10" ht="24" customHeight="1">
      <c r="A23" s="225">
        <v>3</v>
      </c>
      <c r="B23" s="226" t="s">
        <v>28</v>
      </c>
      <c r="C23" s="229">
        <v>0</v>
      </c>
      <c r="D23" s="229">
        <v>0</v>
      </c>
      <c r="E23" s="229">
        <v>0</v>
      </c>
      <c r="F23" s="229">
        <v>0</v>
      </c>
      <c r="G23" s="228">
        <f t="shared" ref="G23:G28" si="0">SUM(C23:F23)</f>
        <v>0</v>
      </c>
      <c r="H23" s="224"/>
    </row>
    <row r="24" spans="1:10" ht="24" customHeight="1">
      <c r="A24" s="225">
        <v>4</v>
      </c>
      <c r="B24" s="226" t="s">
        <v>29</v>
      </c>
      <c r="C24" s="229">
        <v>0</v>
      </c>
      <c r="D24" s="229">
        <v>0</v>
      </c>
      <c r="E24" s="229">
        <v>0</v>
      </c>
      <c r="F24" s="229">
        <v>0</v>
      </c>
      <c r="G24" s="228">
        <f t="shared" si="0"/>
        <v>0</v>
      </c>
      <c r="H24" s="224"/>
    </row>
    <row r="25" spans="1:10" ht="24" customHeight="1">
      <c r="A25" s="225">
        <v>5</v>
      </c>
      <c r="B25" s="226" t="s">
        <v>30</v>
      </c>
      <c r="C25" s="229">
        <v>0</v>
      </c>
      <c r="D25" s="229">
        <v>0</v>
      </c>
      <c r="E25" s="229">
        <v>0</v>
      </c>
      <c r="F25" s="229">
        <v>0</v>
      </c>
      <c r="G25" s="228">
        <f t="shared" si="0"/>
        <v>0</v>
      </c>
      <c r="H25" s="224"/>
    </row>
    <row r="26" spans="1:10" ht="24" customHeight="1">
      <c r="A26" s="225">
        <v>6</v>
      </c>
      <c r="B26" s="226" t="s">
        <v>31</v>
      </c>
      <c r="C26" s="229">
        <v>0</v>
      </c>
      <c r="D26" s="229">
        <v>0</v>
      </c>
      <c r="E26" s="229">
        <v>0</v>
      </c>
      <c r="F26" s="229">
        <v>0</v>
      </c>
      <c r="G26" s="228">
        <f t="shared" si="0"/>
        <v>0</v>
      </c>
      <c r="H26" s="224"/>
    </row>
    <row r="27" spans="1:10" ht="24" customHeight="1">
      <c r="A27" s="225">
        <v>7</v>
      </c>
      <c r="B27" s="226" t="s">
        <v>32</v>
      </c>
      <c r="C27" s="229">
        <v>0</v>
      </c>
      <c r="D27" s="229">
        <v>0</v>
      </c>
      <c r="E27" s="229">
        <v>0</v>
      </c>
      <c r="F27" s="229">
        <v>0</v>
      </c>
      <c r="G27" s="228">
        <f t="shared" si="0"/>
        <v>0</v>
      </c>
      <c r="H27" s="224"/>
    </row>
    <row r="28" spans="1:10" ht="24" customHeight="1">
      <c r="A28" s="243"/>
      <c r="B28" s="241" t="s">
        <v>33</v>
      </c>
      <c r="C28" s="234">
        <f>SUM(C21:C27)</f>
        <v>0</v>
      </c>
      <c r="D28" s="234">
        <f>SUM(D21:D27)</f>
        <v>0</v>
      </c>
      <c r="E28" s="234">
        <f>SUM(E21:E27)</f>
        <v>0</v>
      </c>
      <c r="F28" s="234">
        <f>SUM(F21:F27)</f>
        <v>0</v>
      </c>
      <c r="G28" s="234">
        <f t="shared" si="0"/>
        <v>0</v>
      </c>
      <c r="H28" s="244"/>
    </row>
    <row r="29" spans="1:10" ht="24" customHeight="1">
      <c r="A29" s="236" t="s">
        <v>34</v>
      </c>
      <c r="B29" s="245" t="s">
        <v>35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36</v>
      </c>
      <c r="C30" s="229">
        <v>0</v>
      </c>
      <c r="D30" s="229">
        <v>0</v>
      </c>
      <c r="E30" s="229">
        <v>0</v>
      </c>
      <c r="F30" s="229">
        <v>0</v>
      </c>
      <c r="G30" s="228">
        <f t="shared" ref="G30:G36" si="1">SUM(C30:F30)</f>
        <v>0</v>
      </c>
      <c r="H30" s="224"/>
    </row>
    <row r="31" spans="1:10" ht="24" customHeight="1">
      <c r="A31" s="225">
        <v>2</v>
      </c>
      <c r="B31" s="247" t="s">
        <v>37</v>
      </c>
      <c r="C31" s="229">
        <v>0</v>
      </c>
      <c r="D31" s="229">
        <v>0</v>
      </c>
      <c r="E31" s="229">
        <v>0</v>
      </c>
      <c r="F31" s="229">
        <v>0</v>
      </c>
      <c r="G31" s="228">
        <f t="shared" si="1"/>
        <v>0</v>
      </c>
      <c r="H31" s="224"/>
    </row>
    <row r="32" spans="1:10" ht="24" customHeight="1">
      <c r="A32" s="225">
        <v>3</v>
      </c>
      <c r="B32" s="247" t="s">
        <v>38</v>
      </c>
      <c r="C32" s="229">
        <v>0</v>
      </c>
      <c r="D32" s="229">
        <v>0</v>
      </c>
      <c r="E32" s="229">
        <v>0</v>
      </c>
      <c r="F32" s="229">
        <v>0</v>
      </c>
      <c r="G32" s="228">
        <f t="shared" si="1"/>
        <v>0</v>
      </c>
      <c r="H32" s="224"/>
    </row>
    <row r="33" spans="1:10" ht="24" customHeight="1">
      <c r="A33" s="225">
        <v>4</v>
      </c>
      <c r="B33" s="247" t="s">
        <v>39</v>
      </c>
      <c r="C33" s="229">
        <v>1523</v>
      </c>
      <c r="D33" s="229">
        <v>0</v>
      </c>
      <c r="E33" s="229">
        <v>0</v>
      </c>
      <c r="F33" s="229">
        <v>0</v>
      </c>
      <c r="G33" s="228">
        <f t="shared" si="1"/>
        <v>1523</v>
      </c>
      <c r="H33" s="224"/>
    </row>
    <row r="34" spans="1:10" ht="24" customHeight="1">
      <c r="A34" s="225">
        <v>5</v>
      </c>
      <c r="B34" s="248" t="s">
        <v>40</v>
      </c>
      <c r="C34" s="229">
        <v>0</v>
      </c>
      <c r="D34" s="229">
        <v>0</v>
      </c>
      <c r="E34" s="229">
        <v>0</v>
      </c>
      <c r="F34" s="229">
        <v>0</v>
      </c>
      <c r="G34" s="228">
        <f t="shared" si="1"/>
        <v>0</v>
      </c>
      <c r="H34" s="249"/>
    </row>
    <row r="35" spans="1:10" ht="24" customHeight="1">
      <c r="A35" s="225">
        <v>6</v>
      </c>
      <c r="B35" s="250" t="s">
        <v>41</v>
      </c>
      <c r="C35" s="229">
        <v>10428</v>
      </c>
      <c r="D35" s="229">
        <v>0</v>
      </c>
      <c r="E35" s="229">
        <v>0</v>
      </c>
      <c r="F35" s="229">
        <v>0</v>
      </c>
      <c r="G35" s="228">
        <f t="shared" si="1"/>
        <v>10428</v>
      </c>
      <c r="H35" s="249"/>
    </row>
    <row r="36" spans="1:10" ht="24" customHeight="1">
      <c r="A36" s="225">
        <v>7</v>
      </c>
      <c r="B36" s="250" t="s">
        <v>42</v>
      </c>
      <c r="C36" s="229">
        <v>0</v>
      </c>
      <c r="D36" s="229">
        <v>0</v>
      </c>
      <c r="E36" s="229">
        <v>0</v>
      </c>
      <c r="F36" s="229">
        <v>0</v>
      </c>
      <c r="G36" s="228">
        <f t="shared" si="1"/>
        <v>0</v>
      </c>
      <c r="H36" s="249"/>
    </row>
    <row r="37" spans="1:10" ht="26.1" customHeight="1">
      <c r="A37" s="225">
        <v>8</v>
      </c>
      <c r="B37" s="250" t="s">
        <v>43</v>
      </c>
      <c r="C37" s="229">
        <v>806</v>
      </c>
      <c r="D37" s="229">
        <v>102</v>
      </c>
      <c r="E37" s="229">
        <v>0</v>
      </c>
      <c r="F37" s="229">
        <v>0</v>
      </c>
      <c r="G37" s="228">
        <f>SUM(C37:F37)</f>
        <v>908</v>
      </c>
      <c r="H37" s="249"/>
    </row>
    <row r="38" spans="1:10" ht="24" customHeight="1">
      <c r="A38" s="251"/>
      <c r="B38" s="241" t="s">
        <v>44</v>
      </c>
      <c r="C38" s="234">
        <f>SUM(C30:C37)</f>
        <v>12757</v>
      </c>
      <c r="D38" s="234">
        <f>SUM(D30:D37)</f>
        <v>102</v>
      </c>
      <c r="E38" s="234">
        <f>SUM(E30:E37)</f>
        <v>0</v>
      </c>
      <c r="F38" s="234">
        <f>SUM(F30:F37)</f>
        <v>0</v>
      </c>
      <c r="G38" s="234">
        <f>SUM(C38:F38)</f>
        <v>12859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45</v>
      </c>
      <c r="C40" s="257">
        <f>SUM(C14+C17+C19+C28+C38)</f>
        <v>470633</v>
      </c>
      <c r="D40" s="257">
        <f>SUM(D14+D17+D19+D28+D38)</f>
        <v>98979</v>
      </c>
      <c r="E40" s="257">
        <f>SUM(E14+E17+E19+E28+E38)</f>
        <v>0</v>
      </c>
      <c r="F40" s="257">
        <f>SUM(F14+F17+F19+F28+F38)</f>
        <v>42231</v>
      </c>
      <c r="G40" s="258">
        <f>SUM(G14+G17+G19+G28+G38)</f>
        <v>611843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158</v>
      </c>
      <c r="C42" s="260"/>
      <c r="D42" s="260"/>
      <c r="E42" s="260"/>
      <c r="F42" s="260"/>
      <c r="G42" s="260"/>
    </row>
    <row r="43" spans="1:10" ht="16.350000000000001" customHeight="1">
      <c r="A43" s="345"/>
      <c r="B43" s="345"/>
      <c r="C43" s="345"/>
      <c r="D43" s="345"/>
      <c r="E43" s="345"/>
      <c r="F43" s="345"/>
      <c r="G43" s="345"/>
    </row>
    <row r="44" spans="1:10" ht="24" customHeight="1">
      <c r="B44" s="346" t="s">
        <v>159</v>
      </c>
      <c r="C44" s="346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160</v>
      </c>
      <c r="C46" s="264"/>
      <c r="D46" s="264"/>
      <c r="E46" s="264"/>
      <c r="F46" s="347"/>
      <c r="G46" s="337">
        <v>470633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161</v>
      </c>
      <c r="C48" s="268"/>
      <c r="D48" s="268"/>
      <c r="E48" s="268"/>
      <c r="F48" s="348"/>
      <c r="G48" s="338">
        <f>G46-C40</f>
        <v>0</v>
      </c>
    </row>
    <row r="49" spans="1:7" ht="18" customHeight="1"/>
    <row r="50" spans="1:7" ht="24" customHeight="1">
      <c r="A50" s="349" t="s">
        <v>162</v>
      </c>
      <c r="B50" s="349"/>
      <c r="C50" s="349"/>
      <c r="D50" s="349"/>
      <c r="E50" s="349"/>
      <c r="F50" s="349"/>
      <c r="G50" s="349"/>
    </row>
    <row r="55" spans="1:7" ht="15.75" hidden="1"/>
    <row r="56" spans="1:7" ht="15.75" hidden="1" customHeight="1">
      <c r="A56" s="269" t="s">
        <v>163</v>
      </c>
    </row>
    <row r="57" spans="1:7" ht="15.75" hidden="1" customHeight="1">
      <c r="A57" s="6" t="s">
        <v>52</v>
      </c>
    </row>
    <row r="58" spans="1:7" ht="15.75" hidden="1" customHeight="1">
      <c r="A58" s="6" t="s">
        <v>53</v>
      </c>
    </row>
    <row r="59" spans="1:7" ht="15.75" hidden="1" customHeight="1">
      <c r="A59" s="6" t="s">
        <v>54</v>
      </c>
    </row>
    <row r="60" spans="1:7" ht="15.75" hidden="1" customHeight="1">
      <c r="A60" s="6" t="s">
        <v>55</v>
      </c>
    </row>
    <row r="61" spans="1:7" ht="15.75" hidden="1" customHeight="1">
      <c r="A61" s="6" t="s">
        <v>56</v>
      </c>
    </row>
    <row r="62" spans="1:7" ht="15.75" hidden="1" customHeight="1">
      <c r="A62" s="6" t="s">
        <v>164</v>
      </c>
    </row>
    <row r="63" spans="1:7" ht="15.75" hidden="1" customHeight="1">
      <c r="A63" s="6" t="s">
        <v>58</v>
      </c>
    </row>
    <row r="64" spans="1:7" ht="15.75" hidden="1" customHeight="1">
      <c r="A64" s="6" t="s">
        <v>165</v>
      </c>
    </row>
    <row r="65" spans="1:1" ht="15.75" hidden="1" customHeight="1">
      <c r="A65" s="6" t="s">
        <v>60</v>
      </c>
    </row>
    <row r="66" spans="1:1" ht="15.75" hidden="1" customHeight="1">
      <c r="A66" s="6" t="s">
        <v>61</v>
      </c>
    </row>
    <row r="67" spans="1:1" ht="15.75" hidden="1" customHeight="1">
      <c r="A67" s="6" t="s">
        <v>62</v>
      </c>
    </row>
    <row r="68" spans="1:1" ht="15.75" hidden="1" customHeight="1">
      <c r="A68" s="6" t="s">
        <v>63</v>
      </c>
    </row>
    <row r="69" spans="1:1" ht="15.75" hidden="1" customHeight="1">
      <c r="A69" s="6" t="s">
        <v>64</v>
      </c>
    </row>
    <row r="70" spans="1:1" ht="15.75" hidden="1" customHeight="1">
      <c r="A70" s="6" t="s">
        <v>65</v>
      </c>
    </row>
    <row r="71" spans="1:1" ht="15.75" hidden="1" customHeight="1">
      <c r="A71" s="6" t="s">
        <v>66</v>
      </c>
    </row>
    <row r="72" spans="1:1" ht="15.75" hidden="1" customHeight="1">
      <c r="A72" s="6" t="s">
        <v>166</v>
      </c>
    </row>
    <row r="73" spans="1:1" ht="15.75" hidden="1" customHeight="1">
      <c r="A73" s="6" t="s">
        <v>68</v>
      </c>
    </row>
    <row r="74" spans="1:1" ht="15.75" hidden="1" customHeight="1">
      <c r="A74" s="6" t="s">
        <v>69</v>
      </c>
    </row>
    <row r="75" spans="1:1" ht="15.75" hidden="1" customHeight="1">
      <c r="A75" s="6" t="s">
        <v>167</v>
      </c>
    </row>
    <row r="76" spans="1:1" ht="15.75" hidden="1" customHeight="1">
      <c r="A76" s="6" t="s">
        <v>71</v>
      </c>
    </row>
    <row r="77" spans="1:1" ht="15.75" hidden="1" customHeight="1">
      <c r="A77" s="6" t="s">
        <v>72</v>
      </c>
    </row>
    <row r="78" spans="1:1" ht="15.75" hidden="1" customHeight="1">
      <c r="A78" s="6" t="s">
        <v>73</v>
      </c>
    </row>
    <row r="79" spans="1:1" ht="15.75" hidden="1" customHeight="1">
      <c r="A79" s="6" t="s">
        <v>74</v>
      </c>
    </row>
    <row r="80" spans="1:1" ht="15.75" hidden="1" customHeight="1">
      <c r="A80" s="6" t="s">
        <v>75</v>
      </c>
    </row>
    <row r="81" spans="1:1" ht="15.75" hidden="1" customHeight="1">
      <c r="A81" s="6" t="s">
        <v>76</v>
      </c>
    </row>
    <row r="82" spans="1:1" ht="15.75" hidden="1" customHeight="1">
      <c r="A82" s="6" t="s">
        <v>77</v>
      </c>
    </row>
    <row r="83" spans="1:1" ht="15.75" hidden="1" customHeight="1">
      <c r="A83" s="6" t="s">
        <v>78</v>
      </c>
    </row>
    <row r="84" spans="1:1" ht="15.75" hidden="1" customHeight="1">
      <c r="A84" s="6" t="s">
        <v>79</v>
      </c>
    </row>
    <row r="85" spans="1:1" ht="15.75" hidden="1"/>
  </sheetData>
  <conditionalFormatting sqref="G48">
    <cfRule type="cellIs" dxfId="26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42A529-75E8-4538-A923-C14EE3AFFC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754314-7C5E-4FC0-8C94-E86E90232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A42AED-EB27-4886-8A19-D346DC04C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Gaines, Sophia</dc:creator>
  <cp:keywords/>
  <dc:description/>
  <cp:lastModifiedBy>Sisley, Dottie</cp:lastModifiedBy>
  <cp:revision/>
  <dcterms:created xsi:type="dcterms:W3CDTF">2007-08-20T13:14:36Z</dcterms:created>
  <dcterms:modified xsi:type="dcterms:W3CDTF">2021-02-11T13:41:09Z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