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embeddings/oleObject1.bin" ContentType="application/vnd.openxmlformats-officedocument.oleObject"/>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3.xml" ContentType="application/vnd.openxmlformats-officedocument.drawing+xml"/>
  <Override PartName="/xl/embeddings/oleObject2.bin" ContentType="application/vnd.openxmlformats-officedocument.oleObject"/>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mc:AlternateContent xmlns:mc="http://schemas.openxmlformats.org/markup-compatibility/2006">
    <mc:Choice Requires="x15">
      <x15ac:absPath xmlns:x15ac="http://schemas.microsoft.com/office/spreadsheetml/2010/11/ac" url="J:\Finance\Operating Budgets - current year\2019-20 OPERATING BUDGET\FCS website\"/>
    </mc:Choice>
  </mc:AlternateContent>
  <bookViews>
    <workbookView xWindow="0" yWindow="0" windowWidth="21570" windowHeight="10215" firstSheet="1" activeTab="1"/>
  </bookViews>
  <sheets>
    <sheet name="SUMMARY OF CHANGES" sheetId="10" state="hidden" r:id="rId1"/>
    <sheet name="OPB WORKBOOK INSTRUCTIONS" sheetId="25" r:id="rId2"/>
    <sheet name="VLOOKUP" sheetId="23" state="hidden" r:id="rId3"/>
    <sheet name="CHECK SHEET" sheetId="3" r:id="rId4"/>
    <sheet name="EXHIBIT A" sheetId="4" r:id="rId5"/>
    <sheet name="EXHIBIT B" sheetId="5" r:id="rId6"/>
    <sheet name="EXHIBIT C" sheetId="6" r:id="rId7"/>
    <sheet name="EXHIBIT C(2)" sheetId="12" r:id="rId8"/>
    <sheet name="EXHIBIT D" sheetId="7" r:id="rId9"/>
    <sheet name="EXHIBIT E" sheetId="8" r:id="rId10"/>
    <sheet name="EXHIBIT F" sheetId="26" r:id="rId11"/>
    <sheet name="EXHIBIT G" sheetId="15" r:id="rId12"/>
    <sheet name="FEE AUDIT - TUITION AND FEES" sheetId="22" r:id="rId13"/>
    <sheet name="DISCRETIONARY FEE PERCENTAGES" sheetId="18" r:id="rId14"/>
  </sheets>
  <externalReferences>
    <externalReference r:id="rId15"/>
  </externalReferences>
  <definedNames>
    <definedName name="_1.">'CHECK SHEET'!#REF!</definedName>
    <definedName name="_10.">'CHECK SHEET'!#REF!</definedName>
    <definedName name="_11.">'CHECK SHEET'!$A$124</definedName>
    <definedName name="_2.">'CHECK SHEET'!$A$10</definedName>
    <definedName name="_2004_05_APPROPRIATIONS">'CHECK SHEET'!#REF!</definedName>
    <definedName name="_2005_2006_OPERATING_BUDGET_REVIEW_CHECKSHEET">'CHECK SHEET'!$A$7:$H$131</definedName>
    <definedName name="_3.">'CHECK SHEET'!$A$15</definedName>
    <definedName name="_4.">'CHECK SHEET'!$A$21</definedName>
    <definedName name="_5.___EXHIBIT_C__verify_that_student_fees_agree_with_EXHIBIT_D.">'CHECK SHEET'!#REF!</definedName>
    <definedName name="_6.">'CHECK SHEET'!#REF!</definedName>
    <definedName name="_7.___EXHIBIT_D__verify_that_state_appropriations_required_to_be_budgeted_in_Fund_1_are_accurate.">'CHECK SHEET'!$A$97</definedName>
    <definedName name="_8.__EXHIBIT_D__verify_that_amounts_budgeted_for_contingencies_does_not_exceed_2__of_total_fund">'CHECK SHEET'!$A$107</definedName>
    <definedName name="_9.___EXHIBIT_E_totals_for_personnel__current_expense__capital_outlay__and_total_equal_totals_in">'CHECK SHEET'!#REF!</definedName>
    <definedName name="_xlnm._FilterDatabase" localSheetId="11" hidden="1">'EXHIBIT G'!$C$123:$C$135</definedName>
    <definedName name="ADDITIONAL_2__CALCULATION">'CHECK SHEET'!#REF!</definedName>
    <definedName name="ADULT" localSheetId="12">#REF!</definedName>
    <definedName name="ADULT">#REF!</definedName>
    <definedName name="BROWARD_COLLEGE" localSheetId="2">'CHECK SHEET'!$D$7</definedName>
    <definedName name="CKSHEET_C8">'CHECK SHEET'!#REF!</definedName>
    <definedName name="CR_AD" localSheetId="13">'[1]VOC PREP'!$A$4:$O$54</definedName>
    <definedName name="CREDIT" localSheetId="12">#REF!</definedName>
    <definedName name="CREDIT">#REF!</definedName>
    <definedName name="NOTES" localSheetId="13">'DISCRETIONARY FEE PERCENTAGES'!#REF!</definedName>
    <definedName name="NOTES" localSheetId="12">#REF!</definedName>
    <definedName name="NOTES">#REF!</definedName>
    <definedName name="_xlnm.Print_Area" localSheetId="3">'CHECK SHEET'!$A$1:$H$165</definedName>
    <definedName name="_xlnm.Print_Area" localSheetId="13">'DISCRETIONARY FEE PERCENTAGES'!$A$1:$C$36</definedName>
    <definedName name="_xlnm.Print_Area" localSheetId="4">'EXHIBIT A'!$B$1:$G$51</definedName>
    <definedName name="_xlnm.Print_Area" localSheetId="5">'EXHIBIT B'!$A$1:$J$40</definedName>
    <definedName name="_xlnm.Print_Area" localSheetId="6">'EXHIBIT C'!$A$1:$I$71</definedName>
    <definedName name="_xlnm.Print_Area" localSheetId="7">'EXHIBIT C(2)'!$A$1:$F$38</definedName>
    <definedName name="_xlnm.Print_Area" localSheetId="8">'EXHIBIT D'!$A$1:$H$271</definedName>
    <definedName name="_xlnm.Print_Area" localSheetId="9">'EXHIBIT E'!$A$1:$F$21</definedName>
    <definedName name="_xlnm.Print_Area" localSheetId="11">'EXHIBIT G'!$A$1:$F$156</definedName>
    <definedName name="_xlnm.Print_Area" localSheetId="12">'FEE AUDIT - TUITION AND FEES'!$A$1:$E$81</definedName>
    <definedName name="_xlnm.Print_Area" localSheetId="0">'SUMMARY OF CHANGES'!$A$1:$E$20</definedName>
    <definedName name="_xlnm.Print_Area" localSheetId="2">VLOOKUP!$A$1:$AG$146</definedName>
    <definedName name="_xlnm.Print_Area">#REF!</definedName>
    <definedName name="_xlnm.Print_Titles" localSheetId="8">'EXHIBIT D'!$1:$9</definedName>
    <definedName name="_xlnm.Print_Titles" localSheetId="11">'EXHIBIT G'!$1:$4</definedName>
    <definedName name="PSAV" localSheetId="12">#REF!</definedName>
    <definedName name="PSAV">#REF!</definedName>
    <definedName name="Z_8CA1AA3C_D3A6_493D_93EE_74DE1406A5FE_.wvu.PrintArea" localSheetId="3" hidden="1">'CHECK SHEET'!$A$3:$G$131</definedName>
    <definedName name="Z_8CA1AA3C_D3A6_493D_93EE_74DE1406A5FE_.wvu.PrintArea" localSheetId="4" hidden="1">'EXHIBIT A'!$B$4:$F$52</definedName>
    <definedName name="Z_8CA1AA3C_D3A6_493D_93EE_74DE1406A5FE_.wvu.PrintArea" localSheetId="6" hidden="1">'EXHIBIT C'!$A$5:$I$88</definedName>
    <definedName name="Z_8CA1AA3C_D3A6_493D_93EE_74DE1406A5FE_.wvu.PrintArea" localSheetId="7" hidden="1">'EXHIBIT C(2)'!$A$3:$F$67</definedName>
    <definedName name="Z_8CA1AA3C_D3A6_493D_93EE_74DE1406A5FE_.wvu.PrintArea" localSheetId="8" hidden="1">'EXHIBIT D'!$A$2:$H$275</definedName>
    <definedName name="Z_8CA1AA3C_D3A6_493D_93EE_74DE1406A5FE_.wvu.PrintArea" localSheetId="9" hidden="1">'EXHIBIT E'!$A$1:$F$23</definedName>
    <definedName name="Z_8CA1AA3C_D3A6_493D_93EE_74DE1406A5FE_.wvu.PrintArea" localSheetId="11" hidden="1">'EXHIBIT G'!$A$1:$E$129</definedName>
    <definedName name="Z_8CA1AA3C_D3A6_493D_93EE_74DE1406A5FE_.wvu.PrintArea" localSheetId="0" hidden="1">'SUMMARY OF CHANGES'!#REF!</definedName>
  </definedNames>
  <calcPr calcId="191029"/>
  <customWorkbookViews>
    <customWorkbookView name="sophia.gaines - Personal View" guid="{8CA1AA3C-D3A6-493D-93EE-74DE1406A5FE}" mergeInterval="0" personalView="1" maximized="1" windowWidth="1020" windowHeight="466" activeSheetId="7"/>
  </customWorkbookViews>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G169" i="7" l="1"/>
  <c r="C10" i="8"/>
  <c r="C20" i="8"/>
  <c r="G193" i="7" l="1"/>
  <c r="G251" i="7"/>
  <c r="G236" i="7"/>
  <c r="E11" i="6"/>
  <c r="D11" i="6"/>
  <c r="G68" i="7"/>
  <c r="G124" i="7" s="1"/>
  <c r="G126" i="7" s="1"/>
  <c r="E13" i="4"/>
  <c r="E49" i="23"/>
  <c r="E50" i="23"/>
  <c r="A54" i="23"/>
  <c r="E47" i="23"/>
  <c r="V113" i="23"/>
  <c r="V114" i="23"/>
  <c r="V115" i="23"/>
  <c r="V116" i="23"/>
  <c r="V117" i="23"/>
  <c r="V118" i="23"/>
  <c r="V119" i="23"/>
  <c r="V120" i="23"/>
  <c r="V121" i="23"/>
  <c r="V122" i="23"/>
  <c r="V123" i="23"/>
  <c r="V124" i="23"/>
  <c r="V125" i="23"/>
  <c r="V126" i="23"/>
  <c r="V127" i="23"/>
  <c r="V128" i="23"/>
  <c r="V129" i="23"/>
  <c r="V130" i="23"/>
  <c r="V131" i="23"/>
  <c r="V132" i="23"/>
  <c r="V133" i="23"/>
  <c r="V134" i="23"/>
  <c r="V135" i="23"/>
  <c r="V136" i="23"/>
  <c r="V137" i="23"/>
  <c r="V138" i="23"/>
  <c r="V139" i="23"/>
  <c r="V140" i="23"/>
  <c r="C126" i="3"/>
  <c r="C130" i="3"/>
  <c r="E56" i="23"/>
  <c r="E53" i="23"/>
  <c r="E51" i="23"/>
  <c r="E48" i="23"/>
  <c r="D57" i="23"/>
  <c r="C57" i="23"/>
  <c r="E40" i="3"/>
  <c r="B66" i="23"/>
  <c r="E55" i="23"/>
  <c r="E46" i="23"/>
  <c r="A55" i="23"/>
  <c r="A52" i="23"/>
  <c r="A44" i="23"/>
  <c r="A43" i="23"/>
  <c r="A65" i="23"/>
  <c r="E30" i="5"/>
  <c r="E29" i="5"/>
  <c r="A131" i="23"/>
  <c r="AD131" i="23" s="1"/>
  <c r="A64" i="23"/>
  <c r="AE141" i="23"/>
  <c r="J113" i="23"/>
  <c r="A78" i="23"/>
  <c r="C61" i="15"/>
  <c r="A71" i="23"/>
  <c r="C80" i="23"/>
  <c r="D80" i="23" s="1"/>
  <c r="E80" i="23" s="1"/>
  <c r="A140" i="23"/>
  <c r="AD140" i="23" s="1"/>
  <c r="A139" i="23"/>
  <c r="AD139" i="23"/>
  <c r="A138" i="23"/>
  <c r="AD138" i="23" s="1"/>
  <c r="A137" i="23"/>
  <c r="AD137" i="23" s="1"/>
  <c r="A136" i="23"/>
  <c r="AD136" i="23" s="1"/>
  <c r="A135" i="23"/>
  <c r="AD135" i="23"/>
  <c r="A134" i="23"/>
  <c r="AD134" i="23" s="1"/>
  <c r="A133" i="23"/>
  <c r="AD133" i="23" s="1"/>
  <c r="A132" i="23"/>
  <c r="AD132" i="23" s="1"/>
  <c r="A130" i="23"/>
  <c r="AD130" i="23"/>
  <c r="A129" i="23"/>
  <c r="AD129" i="23" s="1"/>
  <c r="A128" i="23"/>
  <c r="AD128" i="23" s="1"/>
  <c r="A127" i="23"/>
  <c r="AD127" i="23" s="1"/>
  <c r="A126" i="23"/>
  <c r="AD126" i="23"/>
  <c r="A125" i="23"/>
  <c r="AD125" i="23" s="1"/>
  <c r="A124" i="23"/>
  <c r="AD124" i="23" s="1"/>
  <c r="A123" i="23"/>
  <c r="AD123" i="23" s="1"/>
  <c r="A122" i="23"/>
  <c r="A121" i="23"/>
  <c r="AD121" i="23"/>
  <c r="A120" i="23"/>
  <c r="A119" i="23"/>
  <c r="AD119" i="23" s="1"/>
  <c r="A118" i="23"/>
  <c r="AD118" i="23" s="1"/>
  <c r="A117" i="23"/>
  <c r="AD117" i="23"/>
  <c r="A116" i="23"/>
  <c r="AD116" i="23" s="1"/>
  <c r="A115" i="23"/>
  <c r="A114" i="23"/>
  <c r="AD114" i="23"/>
  <c r="A113" i="23"/>
  <c r="AD113" i="23" s="1"/>
  <c r="A98" i="23"/>
  <c r="A97" i="23"/>
  <c r="A96" i="23"/>
  <c r="A95" i="23"/>
  <c r="A94" i="23"/>
  <c r="A93" i="23"/>
  <c r="A92" i="23"/>
  <c r="A91" i="23"/>
  <c r="A90" i="23"/>
  <c r="A89" i="23"/>
  <c r="A88" i="23"/>
  <c r="A87" i="23"/>
  <c r="A86" i="23"/>
  <c r="A85" i="23"/>
  <c r="A84" i="23"/>
  <c r="A83" i="23"/>
  <c r="A82" i="23"/>
  <c r="A81" i="23"/>
  <c r="A80" i="23"/>
  <c r="A79" i="23"/>
  <c r="A77" i="23"/>
  <c r="A76" i="23"/>
  <c r="A75" i="23"/>
  <c r="A74" i="23"/>
  <c r="A73" i="23"/>
  <c r="A72" i="23"/>
  <c r="A38" i="5"/>
  <c r="A37" i="5"/>
  <c r="A35" i="5"/>
  <c r="A34" i="5"/>
  <c r="A31" i="5"/>
  <c r="A30" i="5"/>
  <c r="A29" i="5"/>
  <c r="B3" i="8"/>
  <c r="A28" i="18"/>
  <c r="A25" i="18"/>
  <c r="A22" i="18"/>
  <c r="A19" i="18"/>
  <c r="A16" i="18"/>
  <c r="A13" i="18"/>
  <c r="A10" i="18"/>
  <c r="E77" i="22"/>
  <c r="D77" i="22"/>
  <c r="E64" i="3"/>
  <c r="D64" i="3"/>
  <c r="AD122" i="23"/>
  <c r="AD120" i="23"/>
  <c r="B69" i="23"/>
  <c r="B61" i="23"/>
  <c r="B40" i="23"/>
  <c r="D104" i="3"/>
  <c r="G81" i="7" s="1"/>
  <c r="E104" i="3" s="1"/>
  <c r="F104" i="3" s="1"/>
  <c r="C35" i="23"/>
  <c r="E103" i="3"/>
  <c r="D103" i="3" s="1"/>
  <c r="F103" i="3" s="1"/>
  <c r="D102" i="3"/>
  <c r="B99" i="23"/>
  <c r="C71" i="23"/>
  <c r="D71" i="23"/>
  <c r="E71" i="23" s="1"/>
  <c r="C72" i="23"/>
  <c r="D72" i="23"/>
  <c r="E72" i="23" s="1"/>
  <c r="F72" i="23" s="1"/>
  <c r="C73" i="23"/>
  <c r="D73" i="23" s="1"/>
  <c r="E73" i="23" s="1"/>
  <c r="C74" i="23"/>
  <c r="C75" i="23"/>
  <c r="D75" i="23"/>
  <c r="E75" i="23" s="1"/>
  <c r="F75" i="23" s="1"/>
  <c r="C76" i="23"/>
  <c r="D76" i="23"/>
  <c r="E76" i="23" s="1"/>
  <c r="C77" i="23"/>
  <c r="D77" i="23"/>
  <c r="E77" i="23" s="1"/>
  <c r="F77" i="23" s="1"/>
  <c r="C78" i="23"/>
  <c r="D78" i="23"/>
  <c r="E78" i="23" s="1"/>
  <c r="C79" i="23"/>
  <c r="D79" i="23"/>
  <c r="E79" i="23" s="1"/>
  <c r="F79" i="23" s="1"/>
  <c r="C81" i="23"/>
  <c r="D81" i="23"/>
  <c r="E81" i="23" s="1"/>
  <c r="C82" i="23"/>
  <c r="D82" i="23"/>
  <c r="E82" i="23" s="1"/>
  <c r="F82" i="23" s="1"/>
  <c r="C83" i="23"/>
  <c r="C84" i="23"/>
  <c r="F84" i="23" s="1"/>
  <c r="D84" i="23"/>
  <c r="E84" i="23" s="1"/>
  <c r="C85" i="23"/>
  <c r="D85" i="23"/>
  <c r="E85" i="23" s="1"/>
  <c r="F85" i="23" s="1"/>
  <c r="C86" i="23"/>
  <c r="D86" i="23"/>
  <c r="E86" i="23" s="1"/>
  <c r="F86" i="23" s="1"/>
  <c r="C87" i="23"/>
  <c r="D87" i="23"/>
  <c r="E87" i="23"/>
  <c r="F87" i="23" s="1"/>
  <c r="C88" i="23"/>
  <c r="C99" i="23" s="1"/>
  <c r="C89" i="23"/>
  <c r="D89" i="23" s="1"/>
  <c r="E89" i="23" s="1"/>
  <c r="F89" i="23" s="1"/>
  <c r="C90" i="23"/>
  <c r="D90" i="23" s="1"/>
  <c r="E90" i="23" s="1"/>
  <c r="C91" i="23"/>
  <c r="C92" i="23"/>
  <c r="D92" i="23" s="1"/>
  <c r="E92" i="23" s="1"/>
  <c r="F92" i="23" s="1"/>
  <c r="C93" i="23"/>
  <c r="D93" i="23" s="1"/>
  <c r="E93" i="23" s="1"/>
  <c r="C94" i="23"/>
  <c r="D94" i="23" s="1"/>
  <c r="E94" i="23" s="1"/>
  <c r="F94" i="23" s="1"/>
  <c r="C95" i="23"/>
  <c r="D95" i="23" s="1"/>
  <c r="E95" i="23" s="1"/>
  <c r="C96" i="23"/>
  <c r="D96" i="23" s="1"/>
  <c r="E96" i="23" s="1"/>
  <c r="F96" i="23" s="1"/>
  <c r="C97" i="23"/>
  <c r="D97" i="23" s="1"/>
  <c r="E97" i="23" s="1"/>
  <c r="C98" i="23"/>
  <c r="D98" i="23" s="1"/>
  <c r="E98" i="23" s="1"/>
  <c r="F98" i="23" s="1"/>
  <c r="E54" i="23"/>
  <c r="E52" i="23"/>
  <c r="E45" i="23"/>
  <c r="E44" i="23"/>
  <c r="E43" i="23"/>
  <c r="B35" i="23"/>
  <c r="C105" i="15"/>
  <c r="G71" i="7"/>
  <c r="B1" i="15"/>
  <c r="B2" i="7"/>
  <c r="B7" i="12"/>
  <c r="B5" i="6"/>
  <c r="D8" i="5"/>
  <c r="C8" i="4"/>
  <c r="D34" i="23"/>
  <c r="D33" i="23"/>
  <c r="D32" i="23"/>
  <c r="D31" i="23"/>
  <c r="D30" i="23"/>
  <c r="D29" i="23"/>
  <c r="D28" i="23"/>
  <c r="D27" i="23"/>
  <c r="D26" i="23"/>
  <c r="D25" i="23"/>
  <c r="D24" i="23"/>
  <c r="D23" i="23"/>
  <c r="D22" i="23"/>
  <c r="D21" i="23"/>
  <c r="D20" i="23"/>
  <c r="D19" i="23"/>
  <c r="D18" i="23"/>
  <c r="D17" i="23"/>
  <c r="D16" i="23"/>
  <c r="D15" i="23"/>
  <c r="D14" i="23"/>
  <c r="D13" i="23"/>
  <c r="D12" i="23"/>
  <c r="D11" i="23"/>
  <c r="D10" i="23"/>
  <c r="D35" i="23" s="1"/>
  <c r="D9" i="23"/>
  <c r="D8" i="23"/>
  <c r="D7" i="23"/>
  <c r="AF141" i="23"/>
  <c r="AA141" i="23"/>
  <c r="W141" i="23"/>
  <c r="R141" i="23"/>
  <c r="Q141" i="23"/>
  <c r="O141" i="23"/>
  <c r="N141" i="23"/>
  <c r="L141" i="23"/>
  <c r="K141" i="23"/>
  <c r="I141" i="23"/>
  <c r="H141" i="23"/>
  <c r="F141" i="23"/>
  <c r="E141" i="23"/>
  <c r="B141" i="23"/>
  <c r="AG140" i="23"/>
  <c r="AB140" i="23"/>
  <c r="Z140" i="23" s="1"/>
  <c r="S140" i="23"/>
  <c r="P140" i="23"/>
  <c r="M140" i="23"/>
  <c r="J140" i="23"/>
  <c r="T140" i="23" s="1"/>
  <c r="G140" i="23"/>
  <c r="D140" i="23"/>
  <c r="AG139" i="23"/>
  <c r="AB139" i="23" s="1"/>
  <c r="Z139" i="23" s="1"/>
  <c r="S139" i="23"/>
  <c r="P139" i="23"/>
  <c r="M139" i="23"/>
  <c r="T139" i="23" s="1"/>
  <c r="J139" i="23"/>
  <c r="G139" i="23"/>
  <c r="D139" i="23"/>
  <c r="AG138" i="23"/>
  <c r="AB138" i="23" s="1"/>
  <c r="Z138" i="23" s="1"/>
  <c r="S138" i="23"/>
  <c r="P138" i="23"/>
  <c r="T138" i="23" s="1"/>
  <c r="M138" i="23"/>
  <c r="J138" i="23"/>
  <c r="G138" i="23"/>
  <c r="D138" i="23"/>
  <c r="AG137" i="23"/>
  <c r="AB137" i="23"/>
  <c r="Z137" i="23"/>
  <c r="S137" i="23"/>
  <c r="T137" i="23" s="1"/>
  <c r="P137" i="23"/>
  <c r="M137" i="23"/>
  <c r="J137" i="23"/>
  <c r="G137" i="23"/>
  <c r="D137" i="23"/>
  <c r="AG136" i="23"/>
  <c r="AB136" i="23"/>
  <c r="Z136" i="23" s="1"/>
  <c r="S136" i="23"/>
  <c r="P136" i="23"/>
  <c r="M136" i="23"/>
  <c r="J136" i="23"/>
  <c r="G136" i="23"/>
  <c r="D136" i="23"/>
  <c r="AG135" i="23"/>
  <c r="AB135" i="23" s="1"/>
  <c r="Z135" i="23" s="1"/>
  <c r="S135" i="23"/>
  <c r="P135" i="23"/>
  <c r="M135" i="23"/>
  <c r="J135" i="23"/>
  <c r="G135" i="23"/>
  <c r="D135" i="23"/>
  <c r="T135" i="23" s="1"/>
  <c r="AG134" i="23"/>
  <c r="AB134" i="23" s="1"/>
  <c r="Z134" i="23" s="1"/>
  <c r="S134" i="23"/>
  <c r="P134" i="23"/>
  <c r="M134" i="23"/>
  <c r="J134" i="23"/>
  <c r="G134" i="23"/>
  <c r="T134" i="23" s="1"/>
  <c r="D134" i="23"/>
  <c r="AG133" i="23"/>
  <c r="AB133" i="23" s="1"/>
  <c r="Z133" i="23" s="1"/>
  <c r="S133" i="23"/>
  <c r="P133" i="23"/>
  <c r="M133" i="23"/>
  <c r="J133" i="23"/>
  <c r="G133" i="23"/>
  <c r="T133" i="23" s="1"/>
  <c r="D133" i="23"/>
  <c r="AG132" i="23"/>
  <c r="AB132" i="23"/>
  <c r="Z132" i="23" s="1"/>
  <c r="S132" i="23"/>
  <c r="P132" i="23"/>
  <c r="M132" i="23"/>
  <c r="J132" i="23"/>
  <c r="T132" i="23" s="1"/>
  <c r="G132" i="23"/>
  <c r="D132" i="23"/>
  <c r="AG131" i="23"/>
  <c r="AB131" i="23" s="1"/>
  <c r="Z131" i="23" s="1"/>
  <c r="S131" i="23"/>
  <c r="P131" i="23"/>
  <c r="M131" i="23"/>
  <c r="T131" i="23" s="1"/>
  <c r="J131" i="23"/>
  <c r="G131" i="23"/>
  <c r="D131" i="23"/>
  <c r="AG130" i="23"/>
  <c r="AB130" i="23" s="1"/>
  <c r="Z130" i="23" s="1"/>
  <c r="S130" i="23"/>
  <c r="P130" i="23"/>
  <c r="M130" i="23"/>
  <c r="J130" i="23"/>
  <c r="G130" i="23"/>
  <c r="D130" i="23"/>
  <c r="AG129" i="23"/>
  <c r="AB129" i="23"/>
  <c r="Z129" i="23"/>
  <c r="S129" i="23"/>
  <c r="T129" i="23" s="1"/>
  <c r="P129" i="23"/>
  <c r="M129" i="23"/>
  <c r="J129" i="23"/>
  <c r="G129" i="23"/>
  <c r="D129" i="23"/>
  <c r="AG128" i="23"/>
  <c r="AB128" i="23"/>
  <c r="Z128" i="23" s="1"/>
  <c r="S128" i="23"/>
  <c r="P128" i="23"/>
  <c r="M128" i="23"/>
  <c r="J128" i="23"/>
  <c r="G128" i="23"/>
  <c r="D128" i="23"/>
  <c r="AG127" i="23"/>
  <c r="AB127" i="23" s="1"/>
  <c r="Z127" i="23" s="1"/>
  <c r="S127" i="23"/>
  <c r="P127" i="23"/>
  <c r="M127" i="23"/>
  <c r="J127" i="23"/>
  <c r="G127" i="23"/>
  <c r="D127" i="23"/>
  <c r="T127" i="23" s="1"/>
  <c r="AG126" i="23"/>
  <c r="AB126" i="23" s="1"/>
  <c r="Z126" i="23" s="1"/>
  <c r="S126" i="23"/>
  <c r="P126" i="23"/>
  <c r="M126" i="23"/>
  <c r="J126" i="23"/>
  <c r="G126" i="23"/>
  <c r="D126" i="23"/>
  <c r="T126" i="23" s="1"/>
  <c r="AG125" i="23"/>
  <c r="AB125" i="23" s="1"/>
  <c r="Z125" i="23" s="1"/>
  <c r="S125" i="23"/>
  <c r="P125" i="23"/>
  <c r="M125" i="23"/>
  <c r="J125" i="23"/>
  <c r="G125" i="23"/>
  <c r="T125" i="23" s="1"/>
  <c r="D125" i="23"/>
  <c r="AG124" i="23"/>
  <c r="AB124" i="23"/>
  <c r="Z124" i="23" s="1"/>
  <c r="S124" i="23"/>
  <c r="P124" i="23"/>
  <c r="M124" i="23"/>
  <c r="J124" i="23"/>
  <c r="T124" i="23" s="1"/>
  <c r="G124" i="23"/>
  <c r="D124" i="23"/>
  <c r="AG123" i="23"/>
  <c r="AB123" i="23" s="1"/>
  <c r="Z123" i="23" s="1"/>
  <c r="S123" i="23"/>
  <c r="P123" i="23"/>
  <c r="M123" i="23"/>
  <c r="T123" i="23" s="1"/>
  <c r="J123" i="23"/>
  <c r="G123" i="23"/>
  <c r="D123" i="23"/>
  <c r="AG122" i="23"/>
  <c r="AB122" i="23" s="1"/>
  <c r="Z122" i="23" s="1"/>
  <c r="S122" i="23"/>
  <c r="P122" i="23"/>
  <c r="M122" i="23"/>
  <c r="J122" i="23"/>
  <c r="G122" i="23"/>
  <c r="D122" i="23"/>
  <c r="AG121" i="23"/>
  <c r="AB121" i="23"/>
  <c r="Z121" i="23"/>
  <c r="S121" i="23"/>
  <c r="T121" i="23" s="1"/>
  <c r="P121" i="23"/>
  <c r="M121" i="23"/>
  <c r="J121" i="23"/>
  <c r="G121" i="23"/>
  <c r="D121" i="23"/>
  <c r="AG120" i="23"/>
  <c r="AB120" i="23"/>
  <c r="Z120" i="23" s="1"/>
  <c r="S120" i="23"/>
  <c r="P120" i="23"/>
  <c r="M120" i="23"/>
  <c r="J120" i="23"/>
  <c r="G120" i="23"/>
  <c r="D120" i="23"/>
  <c r="AG119" i="23"/>
  <c r="AB119" i="23" s="1"/>
  <c r="Z119" i="23" s="1"/>
  <c r="S119" i="23"/>
  <c r="P119" i="23"/>
  <c r="M119" i="23"/>
  <c r="J119" i="23"/>
  <c r="G119" i="23"/>
  <c r="D119" i="23"/>
  <c r="T119" i="23" s="1"/>
  <c r="AG118" i="23"/>
  <c r="AB118" i="23" s="1"/>
  <c r="Z118" i="23" s="1"/>
  <c r="S118" i="23"/>
  <c r="P118" i="23"/>
  <c r="M118" i="23"/>
  <c r="J118" i="23"/>
  <c r="G118" i="23"/>
  <c r="D118" i="23"/>
  <c r="T118" i="23" s="1"/>
  <c r="AG117" i="23"/>
  <c r="AB117" i="23" s="1"/>
  <c r="Z117" i="23" s="1"/>
  <c r="S117" i="23"/>
  <c r="P117" i="23"/>
  <c r="M117" i="23"/>
  <c r="J117" i="23"/>
  <c r="G117" i="23"/>
  <c r="T117" i="23" s="1"/>
  <c r="D117" i="23"/>
  <c r="AG116" i="23"/>
  <c r="AB116" i="23"/>
  <c r="Z116" i="23" s="1"/>
  <c r="S116" i="23"/>
  <c r="P116" i="23"/>
  <c r="M116" i="23"/>
  <c r="J116" i="23"/>
  <c r="J141" i="23" s="1"/>
  <c r="G116" i="23"/>
  <c r="D116" i="23"/>
  <c r="AG115" i="23"/>
  <c r="AB115" i="23" s="1"/>
  <c r="Z115" i="23" s="1"/>
  <c r="S115" i="23"/>
  <c r="P115" i="23"/>
  <c r="M115" i="23"/>
  <c r="M141" i="23" s="1"/>
  <c r="J115" i="23"/>
  <c r="G115" i="23"/>
  <c r="D115" i="23"/>
  <c r="AG114" i="23"/>
  <c r="AB114" i="23" s="1"/>
  <c r="S114" i="23"/>
  <c r="P114" i="23"/>
  <c r="M114" i="23"/>
  <c r="J114" i="23"/>
  <c r="G114" i="23"/>
  <c r="G141" i="23" s="1"/>
  <c r="D114" i="23"/>
  <c r="AG113" i="23"/>
  <c r="AB113" i="23"/>
  <c r="S113" i="23"/>
  <c r="P113" i="23"/>
  <c r="T113" i="23" s="1"/>
  <c r="M113" i="23"/>
  <c r="G113" i="23"/>
  <c r="D113" i="23"/>
  <c r="D141" i="23" s="1"/>
  <c r="B38" i="5"/>
  <c r="H38" i="5" s="1"/>
  <c r="I38" i="5" s="1"/>
  <c r="B37" i="5"/>
  <c r="E41" i="6" s="1"/>
  <c r="F41" i="6" s="1"/>
  <c r="G39" i="7" s="1"/>
  <c r="B35" i="5"/>
  <c r="E40" i="6" s="1"/>
  <c r="F40" i="6" s="1"/>
  <c r="G38" i="7" s="1"/>
  <c r="B34" i="5"/>
  <c r="E39" i="6" s="1"/>
  <c r="F39" i="6" s="1"/>
  <c r="H37" i="5"/>
  <c r="I37" i="5" s="1"/>
  <c r="E42" i="6"/>
  <c r="H35" i="5"/>
  <c r="I35" i="5" s="1"/>
  <c r="F10" i="15"/>
  <c r="F11" i="15"/>
  <c r="F12" i="15"/>
  <c r="F13" i="15"/>
  <c r="F14" i="15"/>
  <c r="F15" i="15"/>
  <c r="F16" i="15"/>
  <c r="F17" i="15"/>
  <c r="F18" i="15"/>
  <c r="F19" i="15"/>
  <c r="F20" i="15"/>
  <c r="F21" i="15"/>
  <c r="F22" i="15"/>
  <c r="F23" i="15"/>
  <c r="F24" i="15"/>
  <c r="F25" i="15"/>
  <c r="F26" i="15"/>
  <c r="F27" i="15"/>
  <c r="F28" i="15"/>
  <c r="F29" i="15"/>
  <c r="F30" i="15"/>
  <c r="F31" i="15"/>
  <c r="F32" i="15"/>
  <c r="F33" i="15"/>
  <c r="F34" i="15"/>
  <c r="F35" i="15"/>
  <c r="F36" i="15"/>
  <c r="F37" i="15"/>
  <c r="F38" i="15"/>
  <c r="F39" i="15"/>
  <c r="F40" i="15"/>
  <c r="F41" i="15"/>
  <c r="F42" i="15"/>
  <c r="F43" i="15"/>
  <c r="F44" i="15"/>
  <c r="F45" i="15"/>
  <c r="F46" i="15"/>
  <c r="F47" i="15"/>
  <c r="F48" i="15"/>
  <c r="F49" i="15"/>
  <c r="F50" i="15"/>
  <c r="F51" i="15"/>
  <c r="F52" i="15"/>
  <c r="F53" i="15"/>
  <c r="F54" i="15"/>
  <c r="F55" i="15"/>
  <c r="F56" i="15"/>
  <c r="D57" i="15"/>
  <c r="D102" i="15"/>
  <c r="F102" i="15" s="1"/>
  <c r="D117" i="15"/>
  <c r="E57" i="15"/>
  <c r="E119" i="15" s="1"/>
  <c r="E102" i="15"/>
  <c r="E117" i="15"/>
  <c r="F64" i="15"/>
  <c r="F65" i="15"/>
  <c r="F66" i="15"/>
  <c r="F67" i="15"/>
  <c r="F68" i="15"/>
  <c r="F69" i="15"/>
  <c r="F70" i="15"/>
  <c r="F71" i="15"/>
  <c r="F72" i="15"/>
  <c r="F73" i="15"/>
  <c r="F74" i="15"/>
  <c r="F75" i="15"/>
  <c r="F76" i="15"/>
  <c r="F77" i="15"/>
  <c r="F78" i="15"/>
  <c r="F79" i="15"/>
  <c r="F80" i="15"/>
  <c r="F81" i="15"/>
  <c r="F82" i="15"/>
  <c r="F83" i="15"/>
  <c r="F84" i="15"/>
  <c r="F85" i="15"/>
  <c r="F86" i="15"/>
  <c r="F87" i="15"/>
  <c r="F88" i="15"/>
  <c r="F89" i="15"/>
  <c r="F90" i="15"/>
  <c r="F91" i="15"/>
  <c r="F92" i="15"/>
  <c r="F93" i="15"/>
  <c r="F94" i="15"/>
  <c r="F95" i="15"/>
  <c r="F96" i="15"/>
  <c r="F97" i="15"/>
  <c r="F98" i="15"/>
  <c r="F99" i="15"/>
  <c r="F100" i="15"/>
  <c r="F101" i="15"/>
  <c r="F107" i="15"/>
  <c r="F108" i="15"/>
  <c r="F109" i="15"/>
  <c r="F110" i="15"/>
  <c r="F111" i="15"/>
  <c r="F112" i="15"/>
  <c r="F113" i="15"/>
  <c r="F114" i="15"/>
  <c r="F115" i="15"/>
  <c r="F116" i="15"/>
  <c r="F117" i="15"/>
  <c r="F123" i="15"/>
  <c r="F126" i="15"/>
  <c r="F127" i="15"/>
  <c r="F128" i="15"/>
  <c r="F129" i="15"/>
  <c r="F130" i="15"/>
  <c r="F131" i="15"/>
  <c r="F132" i="15"/>
  <c r="F133" i="15"/>
  <c r="F134" i="15"/>
  <c r="E135" i="15"/>
  <c r="E137" i="15" s="1"/>
  <c r="E19" i="6"/>
  <c r="F19" i="6" s="1"/>
  <c r="E20" i="6"/>
  <c r="F20" i="6"/>
  <c r="G22" i="7" s="1"/>
  <c r="E21" i="6"/>
  <c r="F21" i="6" s="1"/>
  <c r="G23" i="7" s="1"/>
  <c r="E22" i="6"/>
  <c r="F22" i="6"/>
  <c r="E23" i="6"/>
  <c r="F23" i="6" s="1"/>
  <c r="G25" i="7" s="1"/>
  <c r="E24" i="6"/>
  <c r="F24" i="6"/>
  <c r="G26" i="7" s="1"/>
  <c r="G10" i="6"/>
  <c r="F10" i="6"/>
  <c r="H10" i="6"/>
  <c r="D124" i="15" s="1"/>
  <c r="B53" i="22"/>
  <c r="D75" i="22"/>
  <c r="E75" i="22"/>
  <c r="E65" i="22"/>
  <c r="E66" i="22" s="1"/>
  <c r="D65" i="22"/>
  <c r="D67" i="22" s="1"/>
  <c r="D59" i="22"/>
  <c r="D61" i="22" s="1"/>
  <c r="B52" i="22"/>
  <c r="E33" i="22"/>
  <c r="E34" i="22"/>
  <c r="D33" i="22"/>
  <c r="D34" i="22" s="1"/>
  <c r="D26" i="22"/>
  <c r="D38" i="22"/>
  <c r="C38" i="22"/>
  <c r="E15" i="22"/>
  <c r="D15" i="22"/>
  <c r="B46" i="22"/>
  <c r="E26" i="22"/>
  <c r="E59" i="22"/>
  <c r="E38" i="22"/>
  <c r="B29" i="5"/>
  <c r="H29" i="5" s="1"/>
  <c r="I29" i="5" s="1"/>
  <c r="G14" i="5"/>
  <c r="H14" i="5"/>
  <c r="D21" i="8"/>
  <c r="C113" i="3" s="1"/>
  <c r="E15" i="8"/>
  <c r="E36" i="6"/>
  <c r="D36" i="6"/>
  <c r="F36" i="6"/>
  <c r="D43" i="6"/>
  <c r="D26" i="6"/>
  <c r="F32" i="6"/>
  <c r="H32" i="6" s="1"/>
  <c r="F35" i="6"/>
  <c r="F34" i="6"/>
  <c r="F33" i="6"/>
  <c r="G33" i="6"/>
  <c r="H33" i="6"/>
  <c r="G31" i="7" s="1"/>
  <c r="F42" i="6"/>
  <c r="G40" i="7" s="1"/>
  <c r="G35" i="6"/>
  <c r="H35" i="6" s="1"/>
  <c r="G33" i="7" s="1"/>
  <c r="G34" i="6"/>
  <c r="G32" i="6"/>
  <c r="G20" i="5"/>
  <c r="H20" i="5"/>
  <c r="G19" i="5"/>
  <c r="H19" i="5" s="1"/>
  <c r="G22" i="5"/>
  <c r="H22" i="5"/>
  <c r="G23" i="5"/>
  <c r="H23" i="5"/>
  <c r="G24" i="7"/>
  <c r="G11" i="6"/>
  <c r="G12" i="6"/>
  <c r="G13" i="6"/>
  <c r="G14" i="6"/>
  <c r="F14" i="6"/>
  <c r="H14" i="6"/>
  <c r="G16" i="7" s="1"/>
  <c r="G15" i="6"/>
  <c r="E20" i="12"/>
  <c r="E29" i="12"/>
  <c r="E30" i="12" s="1"/>
  <c r="E68" i="3"/>
  <c r="E74" i="3" s="1"/>
  <c r="E69" i="3"/>
  <c r="E70" i="3"/>
  <c r="E71" i="3"/>
  <c r="E72" i="3"/>
  <c r="E73" i="3"/>
  <c r="F12" i="6"/>
  <c r="H12" i="6" s="1"/>
  <c r="F13" i="6"/>
  <c r="E47" i="3" s="1"/>
  <c r="F15" i="6"/>
  <c r="E46" i="3"/>
  <c r="F46" i="3" s="1"/>
  <c r="G46" i="3" s="1"/>
  <c r="E48" i="3"/>
  <c r="H15" i="6"/>
  <c r="G17" i="7" s="1"/>
  <c r="E49" i="3"/>
  <c r="C94" i="12"/>
  <c r="B31" i="5"/>
  <c r="H31" i="5" s="1"/>
  <c r="I31" i="5" s="1"/>
  <c r="B30" i="5"/>
  <c r="H30" i="5" s="1"/>
  <c r="I30" i="5" s="1"/>
  <c r="G16" i="5"/>
  <c r="H16" i="5" s="1"/>
  <c r="G15" i="5"/>
  <c r="H15" i="5" s="1"/>
  <c r="D96" i="8"/>
  <c r="C96" i="8"/>
  <c r="B69" i="6"/>
  <c r="C93" i="3" s="1"/>
  <c r="G103" i="7"/>
  <c r="G113" i="7"/>
  <c r="G117" i="7"/>
  <c r="G139" i="7"/>
  <c r="E19" i="4"/>
  <c r="C92" i="3" s="1"/>
  <c r="B21" i="8"/>
  <c r="C21" i="8"/>
  <c r="E10" i="8"/>
  <c r="E12" i="8"/>
  <c r="E16" i="8"/>
  <c r="E14" i="8"/>
  <c r="E17" i="8"/>
  <c r="E18" i="8"/>
  <c r="E19" i="8"/>
  <c r="E20" i="8"/>
  <c r="E36" i="4"/>
  <c r="C127" i="3" s="1"/>
  <c r="C128" i="3" s="1"/>
  <c r="D33" i="4"/>
  <c r="B60" i="6"/>
  <c r="C96" i="3" s="1"/>
  <c r="E26" i="4"/>
  <c r="E16" i="4"/>
  <c r="G94" i="7"/>
  <c r="D66" i="22"/>
  <c r="D69" i="22" s="1"/>
  <c r="E61" i="22"/>
  <c r="E60" i="22"/>
  <c r="E62" i="22"/>
  <c r="E44" i="3"/>
  <c r="H34" i="6"/>
  <c r="G32" i="7" s="1"/>
  <c r="H13" i="6"/>
  <c r="G15" i="7"/>
  <c r="X141" i="23"/>
  <c r="H34" i="5"/>
  <c r="I34" i="5"/>
  <c r="E57" i="23"/>
  <c r="G12" i="7"/>
  <c r="V141" i="23"/>
  <c r="D47" i="3"/>
  <c r="F47" i="3" s="1"/>
  <c r="G47" i="3" s="1"/>
  <c r="D70" i="3"/>
  <c r="D74" i="3" s="1"/>
  <c r="F74" i="3" s="1"/>
  <c r="G74" i="3" s="1"/>
  <c r="F70" i="3"/>
  <c r="G70" i="3" s="1"/>
  <c r="T122" i="23"/>
  <c r="D48" i="3"/>
  <c r="F48" i="3"/>
  <c r="G48" i="3" s="1"/>
  <c r="D73" i="3"/>
  <c r="F73" i="3" s="1"/>
  <c r="G73" i="3" s="1"/>
  <c r="S141" i="23"/>
  <c r="T115" i="23"/>
  <c r="D69" i="3"/>
  <c r="F69" i="3" s="1"/>
  <c r="G69" i="3" s="1"/>
  <c r="D71" i="3"/>
  <c r="F71" i="3" s="1"/>
  <c r="G71" i="3" s="1"/>
  <c r="D46" i="3"/>
  <c r="D49" i="3"/>
  <c r="F49" i="3"/>
  <c r="G49" i="3"/>
  <c r="D72" i="3"/>
  <c r="F72" i="3"/>
  <c r="G72" i="3" s="1"/>
  <c r="AD115" i="23"/>
  <c r="Z113" i="23"/>
  <c r="T114" i="23"/>
  <c r="T130" i="23"/>
  <c r="T136" i="23"/>
  <c r="T120" i="23"/>
  <c r="T128" i="23"/>
  <c r="D74" i="23"/>
  <c r="E74" i="23" s="1"/>
  <c r="F74" i="23" s="1"/>
  <c r="D83" i="23"/>
  <c r="E83" i="23"/>
  <c r="F83" i="23" s="1"/>
  <c r="D91" i="23"/>
  <c r="E91" i="23" s="1"/>
  <c r="F91" i="23" s="1"/>
  <c r="D68" i="3"/>
  <c r="D44" i="3"/>
  <c r="D50" i="3" s="1"/>
  <c r="F50" i="3" s="1"/>
  <c r="G50" i="3" s="1"/>
  <c r="D45" i="3"/>
  <c r="F45" i="3" s="1"/>
  <c r="G45" i="3" s="1"/>
  <c r="F68" i="3"/>
  <c r="G68" i="3" s="1"/>
  <c r="F44" i="3"/>
  <c r="G44" i="3"/>
  <c r="D17" i="6"/>
  <c r="E17" i="6"/>
  <c r="F11" i="6"/>
  <c r="H11" i="6"/>
  <c r="G13" i="7" s="1"/>
  <c r="E45" i="3"/>
  <c r="F17" i="6"/>
  <c r="E50" i="3" s="1"/>
  <c r="D119" i="15" l="1"/>
  <c r="F119" i="15" s="1"/>
  <c r="C112" i="3"/>
  <c r="E21" i="8"/>
  <c r="C132" i="3"/>
  <c r="F81" i="23"/>
  <c r="F76" i="23"/>
  <c r="F71" i="23"/>
  <c r="G19" i="7"/>
  <c r="F124" i="15"/>
  <c r="C144" i="3"/>
  <c r="C137" i="3"/>
  <c r="H17" i="6"/>
  <c r="G14" i="7"/>
  <c r="T141" i="23"/>
  <c r="H36" i="6"/>
  <c r="G30" i="7"/>
  <c r="G35" i="7" s="1"/>
  <c r="F43" i="6"/>
  <c r="G37" i="7"/>
  <c r="G42" i="7" s="1"/>
  <c r="G21" i="7"/>
  <c r="G28" i="7" s="1"/>
  <c r="F26" i="6"/>
  <c r="D125" i="15"/>
  <c r="Z114" i="23"/>
  <c r="Z141" i="23" s="1"/>
  <c r="AB141" i="23"/>
  <c r="AO113" i="23" s="1"/>
  <c r="AO116" i="23" s="1"/>
  <c r="F78" i="23"/>
  <c r="E68" i="22"/>
  <c r="G253" i="7"/>
  <c r="C111" i="3"/>
  <c r="G75" i="7"/>
  <c r="F90" i="23"/>
  <c r="D68" i="22"/>
  <c r="D62" i="22"/>
  <c r="F73" i="23"/>
  <c r="D70" i="22"/>
  <c r="F57" i="15"/>
  <c r="F97" i="23"/>
  <c r="F95" i="23"/>
  <c r="F93" i="23"/>
  <c r="P141" i="23"/>
  <c r="D60" i="22"/>
  <c r="B70" i="6"/>
  <c r="E67" i="22"/>
  <c r="E70" i="22" s="1"/>
  <c r="F80" i="23"/>
  <c r="AG141" i="23"/>
  <c r="T116" i="23"/>
  <c r="C95" i="3"/>
  <c r="D88" i="23"/>
  <c r="E88" i="23" s="1"/>
  <c r="E99" i="23" s="1"/>
  <c r="D106" i="3"/>
  <c r="E25" i="4" l="1"/>
  <c r="E28" i="4" s="1"/>
  <c r="G265" i="7"/>
  <c r="C139" i="3"/>
  <c r="C147" i="3"/>
  <c r="F125" i="15"/>
  <c r="F135" i="15" s="1"/>
  <c r="C114" i="3"/>
  <c r="D135" i="15"/>
  <c r="D137" i="15" s="1"/>
  <c r="G44" i="7"/>
  <c r="G63" i="7" s="1"/>
  <c r="G141" i="7" s="1"/>
  <c r="E69" i="22"/>
  <c r="D99" i="23"/>
  <c r="F88" i="23"/>
  <c r="H27" i="6"/>
  <c r="G85" i="7"/>
  <c r="E102" i="3"/>
  <c r="AO119" i="23"/>
  <c r="AO120" i="23" s="1"/>
  <c r="AO122" i="23"/>
  <c r="H44" i="6"/>
  <c r="F99" i="23"/>
  <c r="E106" i="3" l="1"/>
  <c r="F102" i="3"/>
  <c r="F106" i="3" s="1"/>
  <c r="F137" i="15"/>
  <c r="C153" i="3"/>
  <c r="E18" i="4"/>
  <c r="E21" i="4" s="1"/>
  <c r="E23" i="4" s="1"/>
  <c r="D32" i="4" s="1"/>
  <c r="E35" i="4" s="1"/>
  <c r="E38" i="4" s="1"/>
  <c r="H46" i="6"/>
  <c r="C34" i="3" s="1"/>
  <c r="G267" i="7" l="1"/>
  <c r="G271" i="7" s="1"/>
  <c r="C120" i="3" s="1"/>
  <c r="E40" i="4"/>
  <c r="C119" i="3" l="1"/>
  <c r="C121" i="3" s="1"/>
  <c r="E44" i="4"/>
  <c r="C17" i="3" s="1"/>
</calcChain>
</file>

<file path=xl/comments1.xml><?xml version="1.0" encoding="utf-8"?>
<comments xmlns="http://schemas.openxmlformats.org/spreadsheetml/2006/main">
  <authors>
    <author>Florida Department of Education</author>
    <author>Sophia.Gaines</author>
  </authors>
  <commentList>
    <comment ref="B6" authorId="0" shapeId="0">
      <text>
        <r>
          <rPr>
            <b/>
            <sz val="11"/>
            <color indexed="81"/>
            <rFont val="Tahoma"/>
            <family val="2"/>
          </rPr>
          <t>Source Data:   J:\Finance\Operating Budgets - current year\2018-19 OPERATING BUDGET\Forms and Instructions\Working Documents\Copy of 2018-19 Side by Side HB 5001 Conf Report After Vetoes 3.16.18.xlsx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t>
        </r>
        <r>
          <rPr>
            <b/>
            <sz val="12"/>
            <color indexed="81"/>
            <rFont val="Tahoma"/>
            <family val="2"/>
          </rPr>
          <t xml:space="preserve">
</t>
        </r>
        <r>
          <rPr>
            <sz val="12"/>
            <color indexed="81"/>
            <rFont val="Tahoma"/>
            <family val="2"/>
          </rPr>
          <t xml:space="preserve">
</t>
        </r>
      </text>
    </comment>
    <comment ref="B42" authorId="0" shapeId="0">
      <text>
        <r>
          <rPr>
            <b/>
            <sz val="9"/>
            <color indexed="81"/>
            <rFont val="Tahoma"/>
            <family val="2"/>
          </rPr>
          <t>Source Data:   J:\Finance\Operating Budgets - current year\2018-19 OPERATING BUDGET\Forms and Instructions\Working Documents\2018-19 Appropriated Special Projects 03 16 18.xlsx</t>
        </r>
      </text>
    </comment>
    <comment ref="A62" authorId="0" shapeId="0">
      <text>
        <r>
          <rPr>
            <b/>
            <sz val="9"/>
            <color indexed="81"/>
            <rFont val="Tahoma"/>
            <family val="2"/>
          </rPr>
          <t>Source: General Appropriations Act, Specific Appropriation 32.</t>
        </r>
        <r>
          <rPr>
            <sz val="12"/>
            <color indexed="81"/>
            <rFont val="Tahoma"/>
            <family val="2"/>
          </rPr>
          <t xml:space="preserve">
</t>
        </r>
        <r>
          <rPr>
            <sz val="9"/>
            <color indexed="81"/>
            <rFont val="Tahoma"/>
            <family val="2"/>
          </rPr>
          <t xml:space="preserve">
</t>
        </r>
      </text>
    </comment>
    <comment ref="B70" authorId="1" shapeId="0">
      <text>
        <r>
          <rPr>
            <sz val="12"/>
            <color indexed="8"/>
            <rFont val="Tahoma"/>
            <family val="2"/>
          </rPr>
          <t xml:space="preserve">UPDATE WITH THE APPROVED FTE-2A DATA FOR THE CURRENT YEAR
However, if the FTE-2A is not available use the current approved FTE 1B from the Fee Calculator. Update each year.
</t>
        </r>
        <r>
          <rPr>
            <sz val="12"/>
            <color indexed="81"/>
            <rFont val="Tahoma"/>
            <family val="2"/>
          </rPr>
          <t xml:space="preserve">Source Data:  J:\Finance\Fees\1 Archive Fees\2018-19\Fee Calculator 2018-19 (Using 2018-19 FTE-2A) LEB FALL FEES 030519.xlsx
Use the 2018-19 Tab, Column D, Row 9.
</t>
        </r>
        <r>
          <rPr>
            <b/>
            <sz val="12"/>
            <color indexed="10"/>
            <rFont val="Tahoma"/>
            <family val="2"/>
          </rPr>
          <t xml:space="preserve">Highlight the colleges that are authorized to charge the additional 2% Financial Aid Fee (FAF) pursuant to Section 1009.23(8)(a), F.S. Some colleges will not charge the additional 2% FAF in their operating budget.  </t>
        </r>
        <r>
          <rPr>
            <b/>
            <sz val="11"/>
            <color indexed="81"/>
            <rFont val="Tahoma"/>
            <family val="2"/>
          </rPr>
          <t xml:space="preserve">
</t>
        </r>
      </text>
    </comment>
    <comment ref="E70" authorId="0" shapeId="0">
      <text>
        <r>
          <rPr>
            <b/>
            <sz val="12"/>
            <color indexed="81"/>
            <rFont val="Tahoma"/>
            <family val="2"/>
          </rPr>
          <t>Update statute if necessary.
The 2% calculation is authorized under Section 1009.23 (8)(a), Florida Statutes.</t>
        </r>
        <r>
          <rPr>
            <sz val="12"/>
            <color indexed="81"/>
            <rFont val="Tahoma"/>
            <family val="2"/>
          </rPr>
          <t xml:space="preserve">  
Section 1009.23(8)(a), F.S. Each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
        </r>
      </text>
    </comment>
    <comment ref="A108" authorId="0" shapeId="0">
      <text>
        <r>
          <rPr>
            <sz val="12"/>
            <color indexed="81"/>
            <rFont val="Tahoma"/>
            <family val="2"/>
          </rPr>
          <t>Note the FTE data is one fiscal year behind.
If the FTE-2A Report has not been approved by the Enrollment Estimating Conference, use the approved FTE-1A or 1B Report.
Source:   J:\Finance\Fees\1 Archive Fees\2018-19\Fee Calculator 2018-19 (Using 2018-19 FTE-2A) LEB FALL FEES 030519.xlsx
Use the 20XX-XX</t>
        </r>
        <r>
          <rPr>
            <strike/>
            <sz val="12"/>
            <color indexed="81"/>
            <rFont val="Tahoma"/>
            <family val="2"/>
          </rPr>
          <t xml:space="preserve"> </t>
        </r>
        <r>
          <rPr>
            <sz val="12"/>
            <color indexed="81"/>
            <rFont val="Tahoma"/>
            <family val="2"/>
          </rPr>
          <t>Tab to complete this chart.</t>
        </r>
        <r>
          <rPr>
            <sz val="9"/>
            <color indexed="81"/>
            <rFont val="Tahoma"/>
            <family val="2"/>
          </rPr>
          <t xml:space="preserve">
</t>
        </r>
      </text>
    </comment>
    <comment ref="T109" authorId="0" shapeId="0">
      <text>
        <r>
          <rPr>
            <b/>
            <sz val="12"/>
            <color indexed="81"/>
            <rFont val="Tahoma"/>
            <family val="2"/>
          </rPr>
          <t>Note: Total Fee Paying should agree with the Fee Calculator Total Fee Paying - CellU121.</t>
        </r>
      </text>
    </comment>
    <comment ref="B112" authorId="0" shapeId="0">
      <text>
        <r>
          <rPr>
            <b/>
            <sz val="9"/>
            <color indexed="81"/>
            <rFont val="Tahoma"/>
            <family val="2"/>
          </rPr>
          <t xml:space="preserve">Upper Level FTE Resident, Cell Q93
</t>
        </r>
      </text>
    </comment>
    <comment ref="E112" authorId="0" shapeId="0">
      <text>
        <r>
          <rPr>
            <b/>
            <sz val="9"/>
            <color indexed="81"/>
            <rFont val="Tahoma"/>
            <family val="2"/>
          </rPr>
          <t>A &amp; P Resident, Cell B93
Resident A &amp; P Fee Paying FTE does not include non-Florida Resident FTE and Dual Enrolled FTE.</t>
        </r>
      </text>
    </comment>
    <comment ref="F112" authorId="1" shapeId="0">
      <text>
        <r>
          <rPr>
            <b/>
            <sz val="9"/>
            <color indexed="81"/>
            <rFont val="Tahoma"/>
            <family val="2"/>
          </rPr>
          <t>A &amp; P FTE Estimated Non-Florida Resident, Cell P54</t>
        </r>
      </text>
    </comment>
    <comment ref="H112" authorId="0" shapeId="0">
      <text>
        <r>
          <rPr>
            <b/>
            <sz val="9"/>
            <color indexed="81"/>
            <rFont val="Tahoma"/>
            <family val="2"/>
          </rPr>
          <t xml:space="preserve">PSV FTE Resident, Cell E93
Resident PSV Fee Paying FTE does not include non-Florida Resident FTE and Dual Enrolled FTE. 
</t>
        </r>
      </text>
    </comment>
    <comment ref="I112" authorId="1" shapeId="0">
      <text>
        <r>
          <rPr>
            <b/>
            <sz val="9"/>
            <color indexed="81"/>
            <rFont val="Tahoma"/>
            <family val="2"/>
          </rPr>
          <t xml:space="preserve">PSV Estimated Non-Florida Resident FTE, Cell Q54
</t>
        </r>
      </text>
    </comment>
    <comment ref="K112" authorId="0" shapeId="0">
      <text>
        <r>
          <rPr>
            <b/>
            <sz val="9"/>
            <color indexed="81"/>
            <rFont val="Tahoma"/>
            <family val="2"/>
          </rPr>
          <t xml:space="preserve">DEV ED FTE Resident, Cell H93
Resident DEV ED Fee Paying FTE does not include non-Florida Resident FTE.
</t>
        </r>
      </text>
    </comment>
    <comment ref="L112" authorId="1" shapeId="0">
      <text>
        <r>
          <rPr>
            <b/>
            <sz val="9"/>
            <color indexed="81"/>
            <rFont val="Tahoma"/>
            <family val="2"/>
          </rPr>
          <t>DEV ED Estimated Non-Florida Resident FTE, Cell T54</t>
        </r>
      </text>
    </comment>
    <comment ref="N112" authorId="0" shapeId="0">
      <text>
        <r>
          <rPr>
            <b/>
            <sz val="9"/>
            <color indexed="81"/>
            <rFont val="Tahoma"/>
            <family val="2"/>
          </rPr>
          <t>EPI FTE Resident, Cell K93. 
Resident EPI Fee Paying FTE does not include non-Florida Resident FTE.</t>
        </r>
      </text>
    </comment>
    <comment ref="O112" authorId="1" shapeId="0">
      <text>
        <r>
          <rPr>
            <b/>
            <sz val="9"/>
            <color indexed="81"/>
            <rFont val="Tahoma"/>
            <family val="2"/>
          </rPr>
          <t>EPI Estimated Non-Florida Resident FTE, Cell W54</t>
        </r>
      </text>
    </comment>
    <comment ref="Q112" authorId="0" shapeId="0">
      <text>
        <r>
          <rPr>
            <b/>
            <sz val="9"/>
            <color indexed="81"/>
            <rFont val="Tahoma"/>
            <family val="2"/>
          </rPr>
          <t xml:space="preserve">CCATD FTE Resident, Cell N93. 
Resident CCATD Paying FTE does not include non-Florida Resident FTE and Dual Enrolled FTE. </t>
        </r>
      </text>
    </comment>
    <comment ref="R112" authorId="1" shapeId="0">
      <text>
        <r>
          <rPr>
            <b/>
            <sz val="9"/>
            <color indexed="81"/>
            <rFont val="Tahoma"/>
            <family val="2"/>
          </rPr>
          <t>CCATD FTE Estimated Non-Florida Resident FTE, Cell R54.</t>
        </r>
      </text>
    </comment>
    <comment ref="W112" authorId="1" shapeId="0">
      <text>
        <r>
          <rPr>
            <b/>
            <sz val="9"/>
            <color indexed="81"/>
            <rFont val="Tahoma"/>
            <family val="2"/>
          </rPr>
          <t>Voc Prep FTE Estimated Non-Florida Resident, Cell U54</t>
        </r>
      </text>
    </comment>
    <comment ref="X112" authorId="1" shapeId="0">
      <text>
        <r>
          <rPr>
            <b/>
            <sz val="9"/>
            <color indexed="81"/>
            <rFont val="Tahoma"/>
            <family val="2"/>
          </rPr>
          <t xml:space="preserve">Voc. Prep FTE Total, Cell G54
</t>
        </r>
      </text>
    </comment>
    <comment ref="AA112" authorId="1" shapeId="0">
      <text>
        <r>
          <rPr>
            <b/>
            <sz val="9"/>
            <color indexed="8"/>
            <rFont val="Tahoma"/>
            <family val="2"/>
          </rPr>
          <t>Adult FTE Estimated Non-Florida Resident, Cell V54</t>
        </r>
      </text>
    </comment>
    <comment ref="AE112" authorId="0" shapeId="0">
      <text>
        <r>
          <rPr>
            <b/>
            <sz val="9"/>
            <color indexed="81"/>
            <rFont val="Tahoma"/>
            <family val="2"/>
          </rPr>
          <t xml:space="preserve">Adult Basic FTE, Cell H54
 </t>
        </r>
      </text>
    </comment>
    <comment ref="AF112" authorId="0" shapeId="0">
      <text>
        <r>
          <rPr>
            <b/>
            <sz val="9"/>
            <color indexed="81"/>
            <rFont val="Tahoma"/>
            <family val="2"/>
          </rPr>
          <t>Adult Second. &amp; GED  FTE, Cell I54</t>
        </r>
      </text>
    </comment>
    <comment ref="AO114" authorId="0" shapeId="0">
      <text>
        <r>
          <rPr>
            <b/>
            <sz val="9"/>
            <color indexed="81"/>
            <rFont val="Tahoma"/>
            <family val="2"/>
          </rPr>
          <t>Fee Calculator File:   This amount is from the Estimated Duel Enrolled FTE Total Column, Cell AF82.</t>
        </r>
      </text>
    </comment>
    <comment ref="AO115" authorId="0" shapeId="0">
      <text>
        <r>
          <rPr>
            <b/>
            <sz val="9"/>
            <color indexed="81"/>
            <rFont val="Tahoma"/>
            <family val="2"/>
          </rPr>
          <t xml:space="preserve">Fee Calculator File: Apprent FTE Total, Cell E62 minus the Estimated Dual Enrolled Apprent FTE, Cell AE82. </t>
        </r>
      </text>
    </comment>
    <comment ref="AO118" authorId="0" shapeId="0">
      <text>
        <r>
          <rPr>
            <b/>
            <sz val="9"/>
            <color indexed="81"/>
            <rFont val="Tahoma"/>
            <family val="2"/>
          </rPr>
          <t>Fee Calculator File: This amount is from the FTE-1B Total column, Cell L82.</t>
        </r>
      </text>
    </comment>
  </commentList>
</comments>
</file>

<file path=xl/comments2.xml><?xml version="1.0" encoding="utf-8"?>
<comments xmlns="http://schemas.openxmlformats.org/spreadsheetml/2006/main">
  <authors>
    <author>Florida Department of Education</author>
    <author>Sophia.Gaines</author>
  </authors>
  <commentList>
    <comment ref="D7" authorId="0" shapeId="0">
      <text>
        <r>
          <rPr>
            <b/>
            <sz val="18"/>
            <color indexed="10"/>
            <rFont val="Tahoma"/>
            <family val="2"/>
          </rPr>
          <t xml:space="preserve">SELECT COLLEGE NAME </t>
        </r>
        <r>
          <rPr>
            <b/>
            <sz val="16"/>
            <color indexed="81"/>
            <rFont val="Tahoma"/>
            <family val="2"/>
          </rPr>
          <t xml:space="preserve">
</t>
        </r>
        <r>
          <rPr>
            <b/>
            <sz val="16"/>
            <color indexed="10"/>
            <rFont val="Tahoma"/>
            <family val="2"/>
          </rPr>
          <t xml:space="preserve">
THE COLLEGE NAME SHOULD AUTO-POPULATE IN EXHIBITS A, B, C, C2, D, E AND G.</t>
        </r>
      </text>
    </comment>
    <comment ref="D43" authorId="1" shapeId="0">
      <text>
        <r>
          <rPr>
            <b/>
            <sz val="12"/>
            <color rgb="FF000000"/>
            <rFont val="Tahoma"/>
            <family val="2"/>
          </rPr>
          <t>VLOOKUP Tab - Cells A108 to S141</t>
        </r>
      </text>
    </comment>
    <comment ref="G43" authorId="0" shapeId="0">
      <text>
        <r>
          <rPr>
            <b/>
            <sz val="12"/>
            <color indexed="81"/>
            <rFont val="Tahoma"/>
            <family val="2"/>
          </rPr>
          <t>Please enter an explanation if the difference is greater than 3% in any area in the Explanation box below.</t>
        </r>
      </text>
    </comment>
    <comment ref="D67" authorId="1" shapeId="0">
      <text>
        <r>
          <rPr>
            <b/>
            <sz val="12"/>
            <color indexed="81"/>
            <rFont val="Tahoma"/>
            <family val="2"/>
          </rPr>
          <t>VLOOKUP Tab - Cells 
A108 to S141</t>
        </r>
        <r>
          <rPr>
            <b/>
            <sz val="9"/>
            <color indexed="81"/>
            <rFont val="Tahoma"/>
            <family val="2"/>
          </rPr>
          <t xml:space="preserve">
</t>
        </r>
      </text>
    </comment>
    <comment ref="G67" authorId="0" shapeId="0">
      <text>
        <r>
          <rPr>
            <b/>
            <sz val="12"/>
            <color indexed="81"/>
            <rFont val="Tahoma"/>
            <family val="2"/>
          </rPr>
          <t xml:space="preserve">Please enter an explanation if the difference is greater than 5% in any area in the Explanation box below.
</t>
        </r>
        <r>
          <rPr>
            <sz val="12"/>
            <color indexed="81"/>
            <rFont val="Tahoma"/>
            <family val="2"/>
          </rPr>
          <t xml:space="preserve">
</t>
        </r>
      </text>
    </comment>
    <comment ref="C121" authorId="0" shapeId="0">
      <text>
        <r>
          <rPr>
            <b/>
            <sz val="12"/>
            <color rgb="FF000000"/>
            <rFont val="Tahoma"/>
            <family val="2"/>
          </rPr>
          <t>In accordance with Section 1011.84 (3)(e), F.S., the formula on Exhibit A, cell F54 has been updated to calculate the unencumbered fund balance instead of unallocated fund balance. This procedure was started in the 2013-14 Operating Budget.</t>
        </r>
        <r>
          <rPr>
            <sz val="9"/>
            <color rgb="FF000000"/>
            <rFont val="Tahoma"/>
            <family val="2"/>
          </rPr>
          <t xml:space="preserve">
</t>
        </r>
      </text>
    </comment>
  </commentList>
</comments>
</file>

<file path=xl/comments3.xml><?xml version="1.0" encoding="utf-8"?>
<comments xmlns="http://schemas.openxmlformats.org/spreadsheetml/2006/main">
  <authors>
    <author>Florida Department of Education</author>
    <author>Barnes, Andrew</author>
  </authors>
  <commentList>
    <comment ref="G77" authorId="0" shapeId="0">
      <text>
        <r>
          <rPr>
            <b/>
            <sz val="11"/>
            <color indexed="81"/>
            <rFont val="Tahoma"/>
            <family val="2"/>
          </rPr>
          <t>The amount for the FCSPF Performance Based Incentives Funds should be entered in (General Ledger Code 42150)</t>
        </r>
        <r>
          <rPr>
            <sz val="9"/>
            <color indexed="81"/>
            <rFont val="Tahoma"/>
            <family val="2"/>
          </rPr>
          <t xml:space="preserve">
</t>
        </r>
      </text>
    </comment>
    <comment ref="G80" authorId="0" shapeId="0">
      <text>
        <r>
          <rPr>
            <b/>
            <sz val="11"/>
            <color indexed="81"/>
            <rFont val="Tahoma"/>
            <family val="2"/>
          </rPr>
          <t>The amount for the FCSPF Performance Based Incentives Funds for Industry Certifications should be entered in (General Ledger Code 42510 not General Ledger Code 42150)</t>
        </r>
        <r>
          <rPr>
            <sz val="9"/>
            <color indexed="81"/>
            <rFont val="Tahoma"/>
            <family val="2"/>
          </rPr>
          <t xml:space="preserve">
</t>
        </r>
      </text>
    </comment>
    <comment ref="G269" authorId="1" shapeId="0">
      <text>
        <r>
          <rPr>
            <b/>
            <sz val="11"/>
            <color rgb="FF000000"/>
            <rFont val="Tahoma"/>
            <family val="2"/>
          </rPr>
          <t>Reminder:  Enter G.L. 30800 as a negative.</t>
        </r>
        <r>
          <rPr>
            <sz val="9"/>
            <color rgb="FF000000"/>
            <rFont val="Tahoma"/>
            <family val="2"/>
          </rPr>
          <t xml:space="preserve">
</t>
        </r>
      </text>
    </comment>
  </commentList>
</comments>
</file>

<file path=xl/comments4.xml><?xml version="1.0" encoding="utf-8"?>
<comments xmlns="http://schemas.openxmlformats.org/spreadsheetml/2006/main">
  <authors>
    <author>Florida Department of Education</author>
  </authors>
  <commentList>
    <comment ref="A15" authorId="0" shapeId="0">
      <text>
        <r>
          <rPr>
            <b/>
            <sz val="11"/>
            <color indexed="81"/>
            <rFont val="Tahoma"/>
            <family val="2"/>
          </rPr>
          <t>Pursuant to Rule 6A-14.029, FAC.</t>
        </r>
        <r>
          <rPr>
            <sz val="9"/>
            <color indexed="81"/>
            <rFont val="Tahoma"/>
            <family val="2"/>
          </rPr>
          <t xml:space="preserve">
</t>
        </r>
      </text>
    </comment>
  </commentList>
</comments>
</file>

<file path=xl/comments5.xml><?xml version="1.0" encoding="utf-8"?>
<comments xmlns="http://schemas.openxmlformats.org/spreadsheetml/2006/main">
  <authors>
    <author>Florida Department of Education</author>
  </authors>
  <commentList>
    <comment ref="A2" authorId="0" shapeId="0">
      <text>
        <r>
          <rPr>
            <b/>
            <sz val="11"/>
            <color indexed="81"/>
            <rFont val="Tahoma"/>
            <family val="2"/>
          </rPr>
          <t>General Appropriations Act - Prior to the disbursement of funds in Specific Appropriations 126, college shall submit an operating budget for the expenditure of these funds as provided in section 1011.30, Florida Statutes. The operating budget shall clearly identify planned expenditures for baccalaureate programs and shall include the sources of funds.</t>
        </r>
        <r>
          <rPr>
            <sz val="9"/>
            <color indexed="81"/>
            <rFont val="Tahoma"/>
            <family val="2"/>
          </rPr>
          <t xml:space="preserve">
</t>
        </r>
      </text>
    </comment>
    <comment ref="D124" authorId="0" shapeId="0">
      <text>
        <r>
          <rPr>
            <b/>
            <sz val="12"/>
            <color indexed="81"/>
            <rFont val="Tahoma"/>
            <family val="2"/>
          </rPr>
          <t>This cell will automatically populate. Should agree with Exhibit C, Cell H10. Resident and nonresident students pay resident tuition.</t>
        </r>
        <r>
          <rPr>
            <sz val="9"/>
            <color indexed="81"/>
            <rFont val="Tahoma"/>
            <family val="2"/>
          </rPr>
          <t xml:space="preserve">
</t>
        </r>
      </text>
    </comment>
    <comment ref="D125" authorId="0" shapeId="0">
      <text>
        <r>
          <rPr>
            <b/>
            <sz val="12"/>
            <color indexed="81"/>
            <rFont val="Tahoma"/>
            <family val="2"/>
          </rPr>
          <t>This Cell will automatically populate.  Should agree with Exhibit C, Cell F19.</t>
        </r>
        <r>
          <rPr>
            <b/>
            <sz val="9"/>
            <color indexed="81"/>
            <rFont val="Tahoma"/>
            <family val="2"/>
          </rPr>
          <t xml:space="preserve">
</t>
        </r>
        <r>
          <rPr>
            <sz val="9"/>
            <color indexed="81"/>
            <rFont val="Tahoma"/>
            <family val="2"/>
          </rPr>
          <t xml:space="preserve">
</t>
        </r>
      </text>
    </comment>
  </commentList>
</comments>
</file>

<file path=xl/comments6.xml><?xml version="1.0" encoding="utf-8"?>
<comments xmlns="http://schemas.openxmlformats.org/spreadsheetml/2006/main">
  <authors>
    <author>Florida Department of Education</author>
  </authors>
  <commentList>
    <comment ref="C5" authorId="0" shapeId="0">
      <text>
        <r>
          <rPr>
            <b/>
            <sz val="12"/>
            <color indexed="81"/>
            <rFont val="Tahoma"/>
            <family val="2"/>
          </rPr>
          <t>Note: update the chart if there is any new  language regarding the standard fee.</t>
        </r>
      </text>
    </comment>
  </commentList>
</comments>
</file>

<file path=xl/sharedStrings.xml><?xml version="1.0" encoding="utf-8"?>
<sst xmlns="http://schemas.openxmlformats.org/spreadsheetml/2006/main" count="1309" uniqueCount="793">
  <si>
    <t>42110</t>
  </si>
  <si>
    <t>42150</t>
  </si>
  <si>
    <t>TOTAL</t>
  </si>
  <si>
    <t>COLLEGE NAME:</t>
  </si>
  <si>
    <t>2.</t>
  </si>
  <si>
    <t>3.</t>
  </si>
  <si>
    <t>4.</t>
  </si>
  <si>
    <t>TUITION</t>
  </si>
  <si>
    <t>OUT-OF-STATE</t>
  </si>
  <si>
    <t>EXHIBIT D</t>
  </si>
  <si>
    <t xml:space="preserve">      TOTAL</t>
  </si>
  <si>
    <t>PERSONNEL</t>
  </si>
  <si>
    <t>CURRENT EXPENSE</t>
  </si>
  <si>
    <t>CAPITAL OUTLAY</t>
  </si>
  <si>
    <t>11.</t>
  </si>
  <si>
    <t>COLLEGE:</t>
  </si>
  <si>
    <t>TOTAL RECEIPTS</t>
  </si>
  <si>
    <t>TOTAL ESTIMATED AVAILABLE</t>
  </si>
  <si>
    <t>TOTAL DISBURSEMENTS</t>
  </si>
  <si>
    <t>TOTAL AVAILABLE LESS DISBURSEMENTS</t>
  </si>
  <si>
    <t>DATE</t>
  </si>
  <si>
    <t>EXHIBIT B</t>
  </si>
  <si>
    <t>RESIDENT STUDENTS</t>
  </si>
  <si>
    <t>EXHIBIT C</t>
  </si>
  <si>
    <t>STUDENT FEES</t>
  </si>
  <si>
    <t>DISCIPLINE</t>
  </si>
  <si>
    <t>40110</t>
  </si>
  <si>
    <t>POSTSECONDARY VOCATIONAL</t>
  </si>
  <si>
    <t>40120</t>
  </si>
  <si>
    <t>40130</t>
  </si>
  <si>
    <t>40150</t>
  </si>
  <si>
    <t>VOCATIONAL PREPARATORY</t>
  </si>
  <si>
    <t>40180</t>
  </si>
  <si>
    <t>40190</t>
  </si>
  <si>
    <t>40310</t>
  </si>
  <si>
    <t>40320</t>
  </si>
  <si>
    <t>40330</t>
  </si>
  <si>
    <t>40350</t>
  </si>
  <si>
    <t>40380</t>
  </si>
  <si>
    <t>40390</t>
  </si>
  <si>
    <t xml:space="preserve"> GRAND TOTAL CCPF STUDENT FEES</t>
  </si>
  <si>
    <t>AMOUNT</t>
  </si>
  <si>
    <t>TRANSFERS OUT:</t>
  </si>
  <si>
    <t>TRANSFERS IN:</t>
  </si>
  <si>
    <t>TOTAL ALL TRANSFERS</t>
  </si>
  <si>
    <t>BY GENERAL LEDGER CODE</t>
  </si>
  <si>
    <t xml:space="preserve">        </t>
  </si>
  <si>
    <t>ACCOUNT TITLE</t>
  </si>
  <si>
    <t>TUITION - LIFELONG LEARNING</t>
  </si>
  <si>
    <t>40210</t>
  </si>
  <si>
    <t>TUITION - SELF-SUPPORTING</t>
  </si>
  <si>
    <t>40270</t>
  </si>
  <si>
    <t>40400</t>
  </si>
  <si>
    <t>APPLICATION FEES</t>
  </si>
  <si>
    <t>40500</t>
  </si>
  <si>
    <t>GRADUATION FEES</t>
  </si>
  <si>
    <t>40600</t>
  </si>
  <si>
    <t>TRANSCRIPT FEES</t>
  </si>
  <si>
    <t>40700</t>
  </si>
  <si>
    <t>FINANCIAL AID FUND FEES</t>
  </si>
  <si>
    <t>40800</t>
  </si>
  <si>
    <t>TECHNOLOGY FEE</t>
  </si>
  <si>
    <t>40870</t>
  </si>
  <si>
    <t>OTHER STUDENT FEES</t>
  </si>
  <si>
    <t>40900</t>
  </si>
  <si>
    <t>SUPPORT FROM LOCAL GOVERNMENT</t>
  </si>
  <si>
    <t>41500</t>
  </si>
  <si>
    <t>41600</t>
  </si>
  <si>
    <t>41900</t>
  </si>
  <si>
    <t>STATE SUPPORT</t>
  </si>
  <si>
    <t>42160</t>
  </si>
  <si>
    <t>42210</t>
  </si>
  <si>
    <t>42510</t>
  </si>
  <si>
    <t>42610</t>
  </si>
  <si>
    <t>42700</t>
  </si>
  <si>
    <t>42900</t>
  </si>
  <si>
    <t>FEDERAL SUPPORT</t>
  </si>
  <si>
    <t>43500</t>
  </si>
  <si>
    <t>43900</t>
  </si>
  <si>
    <t>GIFTS, PRIVATE GRANTS AND CONTRACTS</t>
  </si>
  <si>
    <t>44100</t>
  </si>
  <si>
    <t>44200</t>
  </si>
  <si>
    <t>44900</t>
  </si>
  <si>
    <t>SALES AND SERVICES DEPARTMENT</t>
  </si>
  <si>
    <t>46200</t>
  </si>
  <si>
    <t>46400</t>
  </si>
  <si>
    <t>46600</t>
  </si>
  <si>
    <t>46700</t>
  </si>
  <si>
    <t>46900</t>
  </si>
  <si>
    <t>ENDOWMENT INCOME</t>
  </si>
  <si>
    <t>47100</t>
  </si>
  <si>
    <t>OTHER REVENUES</t>
  </si>
  <si>
    <t>48100</t>
  </si>
  <si>
    <t>48200</t>
  </si>
  <si>
    <t>48700</t>
  </si>
  <si>
    <t>48900</t>
  </si>
  <si>
    <t>NON-REVENUE RECEIPTS</t>
  </si>
  <si>
    <t>49110</t>
  </si>
  <si>
    <t>49210</t>
  </si>
  <si>
    <t>49500</t>
  </si>
  <si>
    <t>49600</t>
  </si>
  <si>
    <t>49900</t>
  </si>
  <si>
    <t>GRAND TOTAL REVENUES</t>
  </si>
  <si>
    <t>PERSONNEL COSTS</t>
  </si>
  <si>
    <t>51000</t>
  </si>
  <si>
    <t>51100</t>
  </si>
  <si>
    <t>51200</t>
  </si>
  <si>
    <t>51400</t>
  </si>
  <si>
    <t>51500</t>
  </si>
  <si>
    <t>52000</t>
  </si>
  <si>
    <t>52100</t>
  </si>
  <si>
    <t>52200</t>
  </si>
  <si>
    <t>52300</t>
  </si>
  <si>
    <t>52400</t>
  </si>
  <si>
    <t>52501</t>
  </si>
  <si>
    <t>52502</t>
  </si>
  <si>
    <t>52503</t>
  </si>
  <si>
    <t>52504</t>
  </si>
  <si>
    <t>53000</t>
  </si>
  <si>
    <t>53100</t>
  </si>
  <si>
    <t>53200</t>
  </si>
  <si>
    <t>53300</t>
  </si>
  <si>
    <t>53500</t>
  </si>
  <si>
    <t>54000</t>
  </si>
  <si>
    <t>54100</t>
  </si>
  <si>
    <t>54500</t>
  </si>
  <si>
    <t>55000</t>
  </si>
  <si>
    <t>56000</t>
  </si>
  <si>
    <t>56100</t>
  </si>
  <si>
    <t>56500</t>
  </si>
  <si>
    <t>57000</t>
  </si>
  <si>
    <t>58000</t>
  </si>
  <si>
    <t>58100</t>
  </si>
  <si>
    <t>58200</t>
  </si>
  <si>
    <t>58300</t>
  </si>
  <si>
    <t>58400</t>
  </si>
  <si>
    <t>58500</t>
  </si>
  <si>
    <t>59100</t>
  </si>
  <si>
    <t>59200</t>
  </si>
  <si>
    <t>59300</t>
  </si>
  <si>
    <t>59400</t>
  </si>
  <si>
    <t>59500</t>
  </si>
  <si>
    <t>59700</t>
  </si>
  <si>
    <t>59800</t>
  </si>
  <si>
    <t>59900</t>
  </si>
  <si>
    <t>TOTAL PERSONNEL COSTS</t>
  </si>
  <si>
    <t>60500</t>
  </si>
  <si>
    <t>61000</t>
  </si>
  <si>
    <t>61500</t>
  </si>
  <si>
    <t>62000</t>
  </si>
  <si>
    <t>62500</t>
  </si>
  <si>
    <t>63000</t>
  </si>
  <si>
    <t>63500</t>
  </si>
  <si>
    <t>64000</t>
  </si>
  <si>
    <t>64001</t>
  </si>
  <si>
    <t>64002</t>
  </si>
  <si>
    <t>64003</t>
  </si>
  <si>
    <t>64004</t>
  </si>
  <si>
    <t>64005</t>
  </si>
  <si>
    <t>64006</t>
  </si>
  <si>
    <t>64500</t>
  </si>
  <si>
    <t>64600</t>
  </si>
  <si>
    <t>64700</t>
  </si>
  <si>
    <t>65000</t>
  </si>
  <si>
    <t>65500</t>
  </si>
  <si>
    <t>65700</t>
  </si>
  <si>
    <t>66000</t>
  </si>
  <si>
    <t>66500</t>
  </si>
  <si>
    <t>67000</t>
  </si>
  <si>
    <t>67500</t>
  </si>
  <si>
    <t>67600</t>
  </si>
  <si>
    <t>67700</t>
  </si>
  <si>
    <t>68000</t>
  </si>
  <si>
    <t>68500</t>
  </si>
  <si>
    <t>69000</t>
  </si>
  <si>
    <t>69210</t>
  </si>
  <si>
    <t>69500</t>
  </si>
  <si>
    <t>69600</t>
  </si>
  <si>
    <t>69900</t>
  </si>
  <si>
    <t>TOTAL CURRENT EXPENSE</t>
  </si>
  <si>
    <t>70500</t>
  </si>
  <si>
    <t>70600</t>
  </si>
  <si>
    <t>71000</t>
  </si>
  <si>
    <t>72000</t>
  </si>
  <si>
    <t>75000</t>
  </si>
  <si>
    <t>76000</t>
  </si>
  <si>
    <t>77000</t>
  </si>
  <si>
    <t>79000</t>
  </si>
  <si>
    <t>79900</t>
  </si>
  <si>
    <t>TOTAL CAPITAL OUTLAY</t>
  </si>
  <si>
    <t>RESERVED FOR ENCUMBRANCES</t>
  </si>
  <si>
    <t>RESERVED FOR ACADEMIC IMPROVEMENT TRUST FUNDS</t>
  </si>
  <si>
    <t>RESERVED FOR OTHER REQUIRED PURPOSES</t>
  </si>
  <si>
    <t>RESERVED FOR STAFF AND PROGRAM DEVELOPMENT</t>
  </si>
  <si>
    <t>RESERVED FOR STUDENT ACTIVITY FUNDS</t>
  </si>
  <si>
    <t>RESERVED FOR MATCHING GRANTS</t>
  </si>
  <si>
    <t>FUND BALANCE - BOARD DESIGNATED</t>
  </si>
  <si>
    <t>FUND BALANCE - COLLEGE - UNALLOCATED</t>
  </si>
  <si>
    <t>EXHIBIT  E</t>
  </si>
  <si>
    <t>SUMMARY OF BUDGETED EXPENDITURES BY FUNCTION</t>
  </si>
  <si>
    <t>CURRENT FUND-UNRESTRICTED</t>
  </si>
  <si>
    <t>FUNCTION</t>
  </si>
  <si>
    <t>RESEARCH</t>
  </si>
  <si>
    <t>PUBLIC SERVICE</t>
  </si>
  <si>
    <t>STUDENT SUPPORT</t>
  </si>
  <si>
    <t>INSTITUTIONAL SUPPORT</t>
  </si>
  <si>
    <t>PLANT OPERATION AND MAINTENANCE</t>
  </si>
  <si>
    <t>STUDENT AID</t>
  </si>
  <si>
    <t>TRANSFERS,CONTINGENCIES,ETC.</t>
  </si>
  <si>
    <t>ACADEMIC SUPPORT:</t>
  </si>
  <si>
    <t xml:space="preserve">           STAFF/PROGRAM DEVELOPMENT</t>
  </si>
  <si>
    <t xml:space="preserve">           ACADEMIC SUPPORT - OTHER</t>
  </si>
  <si>
    <t>5.</t>
  </si>
  <si>
    <t>7.</t>
  </si>
  <si>
    <t>8.</t>
  </si>
  <si>
    <t>10.</t>
  </si>
  <si>
    <t>A &amp; P</t>
  </si>
  <si>
    <t>%</t>
  </si>
  <si>
    <t>DIFFERENCE</t>
  </si>
  <si>
    <t>VLOOKUP CHARTS - DO NOT DELETE</t>
  </si>
  <si>
    <t>CREDIT HOURS</t>
  </si>
  <si>
    <t>RESIDENT</t>
  </si>
  <si>
    <t>Total</t>
  </si>
  <si>
    <t>GREATER</t>
  </si>
  <si>
    <t>THAN 3%</t>
  </si>
  <si>
    <t>ESTIMATED FTE</t>
  </si>
  <si>
    <t>(CONVERTED TO 30 CRHR)</t>
  </si>
  <si>
    <t>THAN 5%</t>
  </si>
  <si>
    <t>ESTIMATED STUDENT</t>
  </si>
  <si>
    <t>COLLEGE IN-STATE</t>
  </si>
  <si>
    <t>COLLEGE OUT-OF-STATE</t>
  </si>
  <si>
    <t>6.</t>
  </si>
  <si>
    <t>DIVISION OUT-OF-STATE</t>
  </si>
  <si>
    <t xml:space="preserve">COLLEGE: </t>
  </si>
  <si>
    <t>69110</t>
  </si>
  <si>
    <t>GRAND TOTAL EXPENDITURES</t>
  </si>
  <si>
    <t>TOTAL STUDENT FEES</t>
  </si>
  <si>
    <t>TOTAL SUPPORT FROM LOCAL GOVERNMENT</t>
  </si>
  <si>
    <t>TOTAL STATE SUPPORT</t>
  </si>
  <si>
    <t>TOTAL FEDERAL SUPPORT</t>
  </si>
  <si>
    <t>TOTAL GIFTS, PRIVATE GRANTS AND CONTRACTS</t>
  </si>
  <si>
    <t>TOTAL SALES AND SVCS. DEPT.</t>
  </si>
  <si>
    <t>TOTAL ENDOWMENT INCOME</t>
  </si>
  <si>
    <t>TOTAL OTHER REVENUES</t>
  </si>
  <si>
    <t>TOTAL NON-REVENUE RECEIPTS</t>
  </si>
  <si>
    <t>TOTAL ESTIMATED FUND BALANCE</t>
  </si>
  <si>
    <t>EDUCATOR PREPARATION INSTITUTES</t>
  </si>
  <si>
    <t>TOTAL TRANSFERS OUT</t>
  </si>
  <si>
    <t>TOTAL TRANSFERS IN</t>
  </si>
  <si>
    <t>EPI</t>
  </si>
  <si>
    <t>69120</t>
  </si>
  <si>
    <t>69180</t>
  </si>
  <si>
    <t>Resident</t>
  </si>
  <si>
    <t>PSV</t>
  </si>
  <si>
    <t>VOC PREP</t>
  </si>
  <si>
    <t>GENERAL LEDGER CODES</t>
  </si>
  <si>
    <t>PROGRAMS</t>
  </si>
  <si>
    <t>CREDIT</t>
  </si>
  <si>
    <t>NON-CREDIT</t>
  </si>
  <si>
    <t>THE FLORIDA COLLEGE SYSTEM</t>
  </si>
  <si>
    <t xml:space="preserve">     SUBTOTAL</t>
  </si>
  <si>
    <t>UPPER LEVEL</t>
  </si>
  <si>
    <t>5% PROJECTED TUITION AND OUT-OF-STATE FEES</t>
  </si>
  <si>
    <t>PROJECTED FINANCIAL AID FEE COLLECTIONS BELOW $500,000?</t>
  </si>
  <si>
    <t>ADDITIONAL 2% PROJECTED FINANCIAL FEE COLLECTIONS</t>
  </si>
  <si>
    <t>TOTAL PROJECTED FINANCIAL AID FEES</t>
  </si>
  <si>
    <t>LOWER LEVEL</t>
  </si>
  <si>
    <t>TOTAL SOURCES OF FUNDS</t>
  </si>
  <si>
    <t>(1) These Fees Are Not Required</t>
  </si>
  <si>
    <t xml:space="preserve">   1.   SPECIAL STATE NONRECURRING</t>
  </si>
  <si>
    <t xml:space="preserve">         UPPER LEVEL - OTHER STUDENT FEES</t>
  </si>
  <si>
    <t xml:space="preserve">   3.   CONTRIBUTIONS OR MATCHING GRANTS</t>
  </si>
  <si>
    <t xml:space="preserve">   6.   UNRESTRICTED FUND BALANCE</t>
  </si>
  <si>
    <t xml:space="preserve">   7.   RESTRICTED FUND BALANCE FROM PRIOR BACCALAUREATE APPROPRIATIONS</t>
  </si>
  <si>
    <t xml:space="preserve">   8.   INTEREST EARNINGS</t>
  </si>
  <si>
    <t xml:space="preserve">   9.   AUXILIARY SERVICES</t>
  </si>
  <si>
    <t xml:space="preserve"> 10.   FEDERAL FUNDS - OTHER</t>
  </si>
  <si>
    <t xml:space="preserve">THE FLORIDA COLLEGE SYSTEM </t>
  </si>
  <si>
    <t>INDIRECT COSTS RECOVERED - CITY AND COUNTY</t>
  </si>
  <si>
    <t>SPECIAL APPROPRIATION - OTHER</t>
  </si>
  <si>
    <t>INCENTIVE GRANTS FOR EXPANDED PROGRAMS</t>
  </si>
  <si>
    <t>INDIRECT COST RECOVERED - STATE</t>
  </si>
  <si>
    <t>GRANTS AND CONTRACTS FROM FEDERAL GOVERNMENT</t>
  </si>
  <si>
    <t>GRANTS AND CONTRACTS FROM FEDERAL GOVERNMENT (EDUCATION)</t>
  </si>
  <si>
    <t>GRANTS AND CONTRACTS FROM FEDERAL GOVERNMENT (DISCRETIONARY)</t>
  </si>
  <si>
    <t>INDIRECT COST RECOVERED - FEDERAL</t>
  </si>
  <si>
    <t>CASH CONTRIBUTIONS</t>
  </si>
  <si>
    <t>INDIRECT COSTS RECOVERED - PRIVATE SOURCES</t>
  </si>
  <si>
    <t>GIFTS, GRANTS AND CONTRACTS - PRIVATE</t>
  </si>
  <si>
    <t>NON-CASH CONTRIBUTIONS</t>
  </si>
  <si>
    <t>COMMISSIONS</t>
  </si>
  <si>
    <t>USE OF COLLEGE FACILITIES</t>
  </si>
  <si>
    <t>OTHER SALES AND SERVICES</t>
  </si>
  <si>
    <t>TAXABLE SALES</t>
  </si>
  <si>
    <t>INTERDEPARTMENTAL SALES</t>
  </si>
  <si>
    <t>INTEREST AND DIVIDENDS</t>
  </si>
  <si>
    <t>GAIN OR LOSS ON INVESTMENTS</t>
  </si>
  <si>
    <t>FINES AND PENALTIES</t>
  </si>
  <si>
    <t>MISCELLANEOUS REVENUE</t>
  </si>
  <si>
    <t>PROCEEDS FROM SALE OF PROPERTY</t>
  </si>
  <si>
    <t>INSURANCE RECOVERY</t>
  </si>
  <si>
    <t>PRIOR YEAR CORRECTIONS</t>
  </si>
  <si>
    <t>OVER AND SHORT</t>
  </si>
  <si>
    <t>EXECUTIVE MANAGEMENT</t>
  </si>
  <si>
    <t>INSTRUCTIONAL MANAGEMENT</t>
  </si>
  <si>
    <t>EXECUTIVE, ADMINISTRATIVE, MANAGERIAL SABBATICAL</t>
  </si>
  <si>
    <t>INSTITUTIONAL MANAGEMENT</t>
  </si>
  <si>
    <t>EXECUTIVE, ADMINISTRATIVE, MANAGERIAL REGULAR PART-TIME</t>
  </si>
  <si>
    <t>INSTRUCTIONAL</t>
  </si>
  <si>
    <t>INSTRUCTIONAL - SUBSTITUTION</t>
  </si>
  <si>
    <t>INSTRUCTIONAL - PARA-PROFESSIONAL/ASSOCIATE/ASSISTANT</t>
  </si>
  <si>
    <t>NSTRUCTIONAL - SABBATICAL</t>
  </si>
  <si>
    <t>INSTRUCTIONAL (PHASED RETIREMENT) - LIBRARIAN</t>
  </si>
  <si>
    <t>INSTRUCTIONAL (PHASED RETIREMENT) - COUNSELOR</t>
  </si>
  <si>
    <t xml:space="preserve">OTHER PROFESSIONAL </t>
  </si>
  <si>
    <t>OTHER PROFESSIONAL - SUBSTITUTION</t>
  </si>
  <si>
    <t>OTHER PROFESSIONAL - REGULAR PART-TIME</t>
  </si>
  <si>
    <t>TECHNICAL, CLERICAL, TRADE AND SERVICE</t>
  </si>
  <si>
    <t>TECHNICAL, CLERICAL, TRADE AND SERVICE - OVERTIME</t>
  </si>
  <si>
    <t>OPS - OTHER PROFESSIONAL PART-TIME</t>
  </si>
  <si>
    <t>OPS - TECHNICAL, CLERICAL, TRADE AND SERVICE</t>
  </si>
  <si>
    <t>STUDENT EMPLOYMENT - INSTITUTIONAL WORK STUDY</t>
  </si>
  <si>
    <t>STUDENT EMPLOYMENT - COLLEGE WORK STUDY PROGRAM</t>
  </si>
  <si>
    <t>STUDENT EMPLOYMENT - COLLEGE WORK EXPERIENCE PROG.</t>
  </si>
  <si>
    <t>STUDENT EMPLOYMENT - STUDENT ASSISTANTS</t>
  </si>
  <si>
    <t>STUDENT EMPLOYMENT - OTHER GOVERNMENTAL SOURCES</t>
  </si>
  <si>
    <t>EMPLOYEE AWARDS</t>
  </si>
  <si>
    <t>SOCIAL SECURITY CONTRIBUTIONS</t>
  </si>
  <si>
    <t>RETIREMENT CONTRIBUTIONS</t>
  </si>
  <si>
    <t xml:space="preserve">ACCRUED SEVERANCE PAY EXPENSE   </t>
  </si>
  <si>
    <t>OTHER BENEFITS - TAXABLE</t>
  </si>
  <si>
    <t>INSURANCE BENEFITS</t>
  </si>
  <si>
    <t>TUITION BENEFITS &amp; REIMBURSEMENT</t>
  </si>
  <si>
    <t>PERSONNEL EXPENSE CONTINGENCY (BUDGET ONLY)</t>
  </si>
  <si>
    <t>TRAVEL</t>
  </si>
  <si>
    <t>FREIGHT AND POSTAGE</t>
  </si>
  <si>
    <t>TELECOMMUNICATIONS</t>
  </si>
  <si>
    <t>ADVANCED &amp; PROFESSIONAL (BACCALAUREATE)</t>
  </si>
  <si>
    <t>ADVANCED &amp; PROFESSIONAL (LOWER LEVEL)</t>
  </si>
  <si>
    <t>PRINTING</t>
  </si>
  <si>
    <t>REPAIRS &amp; MAINTENANCE</t>
  </si>
  <si>
    <t>RENTALS</t>
  </si>
  <si>
    <t>INSURANCE</t>
  </si>
  <si>
    <t>UTILITIES (NOT DESIGNATED BELOW)</t>
  </si>
  <si>
    <t>HEATING FUELS</t>
  </si>
  <si>
    <t>WATER &amp; SEWER</t>
  </si>
  <si>
    <t>ELECTRICITY</t>
  </si>
  <si>
    <t>GARBAGE COLLECTIONS</t>
  </si>
  <si>
    <t>FUEL, VEHICULAR</t>
  </si>
  <si>
    <t>HAZARDOUS WASTE REMOVAL</t>
  </si>
  <si>
    <t>STORM WATER RUNOFF FEES</t>
  </si>
  <si>
    <t>OTHER SERVICES</t>
  </si>
  <si>
    <t>WORKFORCE/WAGES</t>
  </si>
  <si>
    <t>SERVICE PROVIDER CONTRACTS - WORKFORCE/WAGES</t>
  </si>
  <si>
    <t>PROFESSIONAL FEES</t>
  </si>
  <si>
    <t>DATA SOFTWARE - NON-CAPITALIZED</t>
  </si>
  <si>
    <t>OTHER MATERIALS AND SUPPLIES</t>
  </si>
  <si>
    <t>LIBRARY RESOURCES</t>
  </si>
  <si>
    <t>PURCHASES FOR RESALE</t>
  </si>
  <si>
    <t>INDIRECT COST EXPENSE</t>
  </si>
  <si>
    <t>ADMINISTRATIVE COST POOL ALLOCATION</t>
  </si>
  <si>
    <t>SCHOLARSHIPS AND WAIVERS</t>
  </si>
  <si>
    <t>INTEREST ON DEBT</t>
  </si>
  <si>
    <t>PAYMENT ON DEBT PRINCIPAL</t>
  </si>
  <si>
    <t>MANDATORY TRANSFERS OUT</t>
  </si>
  <si>
    <t>NONMANDATORY TRANSFERS OUT</t>
  </si>
  <si>
    <t>OTHER  EXPENSES</t>
  </si>
  <si>
    <t>CURRENT EXPENSE CONTINGENCY (BUDGET ONLY)</t>
  </si>
  <si>
    <t>FURNITURE AND EQUIPMENT</t>
  </si>
  <si>
    <t>DATA SOFTWARE</t>
  </si>
  <si>
    <t>MINOR EQUIPMENT - NON-CAPITALIZED, NON INVENTORIED</t>
  </si>
  <si>
    <t>MINOR EQUIPMENT - NON CAPITALIZED INVENTORIED</t>
  </si>
  <si>
    <t>BUILDINGS AND FIXED EQUIPMENT</t>
  </si>
  <si>
    <t>LAND</t>
  </si>
  <si>
    <t>CAPITAL OUTLAY CONTINGENCY (BUDGET ONLY)</t>
  </si>
  <si>
    <t>TECHNICAL, CLERICAL, TRADE AND SERVICE - REGULAR (PART-TIME)</t>
  </si>
  <si>
    <t>OUT-OF-STATE FEES</t>
  </si>
  <si>
    <t>STUDENT FINANCIAL AID FEE (1)</t>
  </si>
  <si>
    <t xml:space="preserve">UNRESTRICTED SOURCES </t>
  </si>
  <si>
    <t xml:space="preserve"> RESTRICTED SOURCES </t>
  </si>
  <si>
    <t>TOTAL  APPROPRIATED FUNDS</t>
  </si>
  <si>
    <t>BLOCK TUITION (PER TERM)</t>
  </si>
  <si>
    <t>BLOCK TUITION (PER HALF YEAR)</t>
  </si>
  <si>
    <t>VOCATIONAL PREPARATORY (PER TERM)</t>
  </si>
  <si>
    <t>REASON FOR CHANGE IN TUITION:</t>
  </si>
  <si>
    <t>CAPITAL IMPROVEMENT FEE (1)</t>
  </si>
  <si>
    <t>TECHNOLOGY FEE (1)</t>
  </si>
  <si>
    <t>III.  TRANSFER IN AND OUT INFORMATION:</t>
  </si>
  <si>
    <t>VOCATIONAL PREPARATORY (PER HALF YEAR)</t>
  </si>
  <si>
    <t>FEE EXEMPT</t>
  </si>
  <si>
    <t>9.</t>
  </si>
  <si>
    <t>ACCRUED LEAVE EXPENSE (COMPENSATED ABSENCES)</t>
  </si>
  <si>
    <t>OPS - INSTRUCTIONAL SUBSTITUTES</t>
  </si>
  <si>
    <t>INSTRUCTIONAL (PHASED RETIREMENT ) - INSTRUCTOR/PROFESSOR</t>
  </si>
  <si>
    <t>INSTRUCTIONAL (PHASED RETIREMENT) - REGULAR PART-TIME (FRS PARTICIPANT)</t>
  </si>
  <si>
    <t>OPS - INSTRUCTIONAL</t>
  </si>
  <si>
    <t>OPS - INSTRUCTIONAL/ADJUNCT INSTRUCTOR</t>
  </si>
  <si>
    <t>OPS - LIBRARIAN</t>
  </si>
  <si>
    <t>OPS - COUNSELOR</t>
  </si>
  <si>
    <t>INSTRUCTIONAL (PHASED RETIREMENT )</t>
  </si>
  <si>
    <t xml:space="preserve">     SUBTOTAL </t>
  </si>
  <si>
    <t>OTHER PROFESSIONAL - PARA-PROFESSIONAL/ASSOCIATE/ASSISTANT</t>
  </si>
  <si>
    <t>ADULT BASIC FTE</t>
  </si>
  <si>
    <t>ADULT SEC. &amp; GED FTE</t>
  </si>
  <si>
    <t>Nonresident</t>
  </si>
  <si>
    <t>GENERAL LEDGER CODE</t>
  </si>
  <si>
    <t>EDUCATIONAL, OFFICE/DEPARTMENT MATERIALS AND SUPPLIES</t>
  </si>
  <si>
    <t>MAINTENANCE AND CONSTRUCTION  MATERIALS AND SUPPLIES</t>
  </si>
  <si>
    <t>INSTRUCTIONAL - OVERLOAD/SUPPLEMENTAL</t>
  </si>
  <si>
    <t>OTHER PROFESSIONAL - OVERLOAD/SUPPLEMENTAL</t>
  </si>
  <si>
    <t>OPS - OTHER PERSONNEL - EXECUTIVE, ADMINISTRATIVE, MANAGERIAL</t>
  </si>
  <si>
    <t>STUDENT FINANCIAL AID FEE - RESIDENT</t>
  </si>
  <si>
    <t>Credit total generated by student financial aid fee under $500,000</t>
  </si>
  <si>
    <t>of total in-state tuition</t>
  </si>
  <si>
    <t>Credit total generated by student financial aid fee over $500,000</t>
  </si>
  <si>
    <t>STUDENT FINANCIAL AID FEE - NONRESIDENT</t>
  </si>
  <si>
    <t>of total in-state and out-of-state tuition</t>
  </si>
  <si>
    <t>STUDENT ACTIVITY AND SERVICE FEE - RESIDENT</t>
  </si>
  <si>
    <t xml:space="preserve">Credit </t>
  </si>
  <si>
    <t>of in-state tuition</t>
  </si>
  <si>
    <t>not allowed</t>
  </si>
  <si>
    <t>STUDENT ACTIVITY AND SERVICE FEE - NONRESIDENT</t>
  </si>
  <si>
    <t>of in-state tuition  - must be same as in-state</t>
  </si>
  <si>
    <t>CAPITAL IMPROVEMENT FEE - RESIDENT</t>
  </si>
  <si>
    <t>of in-state tuition but cannot increase more than $2 per year</t>
  </si>
  <si>
    <t>of total in-state tuition; no cap per year</t>
  </si>
  <si>
    <t>CAPITAL IMPROVEMENT FEE - NONRESIDENT</t>
  </si>
  <si>
    <t xml:space="preserve">TECHNOLOGY FEE -  RESIDENT </t>
  </si>
  <si>
    <t xml:space="preserve">TECHNOLOGY FEE - NONRESIDENT </t>
  </si>
  <si>
    <t>TUITION - CONTINUING WORKFORCE EDUCATION</t>
  </si>
  <si>
    <t>40985</t>
  </si>
  <si>
    <t>40505</t>
  </si>
  <si>
    <t>TRANSIENT STUDENT APPLICATION FEE</t>
  </si>
  <si>
    <t>DIPLOMA REPLACEMENT FEES</t>
  </si>
  <si>
    <t>40610</t>
  </si>
  <si>
    <t>40240</t>
  </si>
  <si>
    <t>ADVANCED &amp; PROFESSIONAL (UPPER LEVEL - BACCALAUREATE)</t>
  </si>
  <si>
    <t>CREDIT CARD CONVENIENCE FEE</t>
  </si>
  <si>
    <t>MANDATORY TRANSFERS IN, FROM CURRENT FUNDS - UNRESTRICTED</t>
  </si>
  <si>
    <t>MANDATORY TRANSFERS-OUT,  CURRENT FUNDS - UNRESTRICTED</t>
  </si>
  <si>
    <t>MANDATORY TRANSFERS-OUT,  CURRENT FUNDS - RESTRICTED</t>
  </si>
  <si>
    <t xml:space="preserve">MANDATORY TRANSFERS-OUT,  RETIREMENT OF INDEBTEDNESS FUNDS </t>
  </si>
  <si>
    <t>NON-MANDATORY TRANSFERS-OUT,  CURRENT FUNDS - UNRESTRICTED</t>
  </si>
  <si>
    <t xml:space="preserve">SUMMARY OF CHANGES </t>
  </si>
  <si>
    <t>COLLEGE OPERATING BUDGET</t>
  </si>
  <si>
    <t>NON-MANDATORY TRANSFERS IN, FROM CURRENT FUNDS - UNRESTRICTED</t>
  </si>
  <si>
    <t>NON-MANDATORY TRANSFERS IN, AUXILIARY FUNDS</t>
  </si>
  <si>
    <t>NON-MANDATORY TRANSFERS IN, LOAN, ENDOWMENT, ANNUITY AND LIFE INCOME FUNDS</t>
  </si>
  <si>
    <t>NON-MANDATORY TRANSFERS OUT, UNEXPENDED PLANT AND RENEWAL/REPLACEMENT FUNDS</t>
  </si>
  <si>
    <t>MINOR EQUIPMENT - NON-CAPITALIZED INVENTORIED</t>
  </si>
  <si>
    <t>EXHIBIT C(2)</t>
  </si>
  <si>
    <t>CERTIFY BOARD OF TRUSTEES APPROVAL:</t>
  </si>
  <si>
    <t>ADULT GENERAL EDUCATION AND SECONDARY (PER TERM)</t>
  </si>
  <si>
    <t>ADULT GENERAL EDUCATION AND SECONDARY (PER HALF YEAR)</t>
  </si>
  <si>
    <t>ADULT GENERAL EDUCATION AND SECONDARY</t>
  </si>
  <si>
    <t>STUDENT ACTIVITY FEE (1)</t>
  </si>
  <si>
    <t xml:space="preserve">   5.   FLORIDA COLLEGE SYSTEM PROGRAM FUNDS (CURRENT YEAR)</t>
  </si>
  <si>
    <t>40260</t>
  </si>
  <si>
    <t>56006</t>
  </si>
  <si>
    <t>OPS - PARA-PROFESSIONAL</t>
  </si>
  <si>
    <t>40980</t>
  </si>
  <si>
    <t xml:space="preserve">Explanation: </t>
  </si>
  <si>
    <t>DEVELOPMENTAL EDUCATION</t>
  </si>
  <si>
    <t>ADULT EDUCATION</t>
  </si>
  <si>
    <t>TUITION AND FEE RATES
 PER CREDIT HOUR</t>
  </si>
  <si>
    <t>STANDARD</t>
  </si>
  <si>
    <t>MINIMUM</t>
  </si>
  <si>
    <t>MAXIMUM</t>
  </si>
  <si>
    <t>OUT-OF-STATE (O.O.S.) FEE</t>
  </si>
  <si>
    <t>TBD</t>
  </si>
  <si>
    <t>(1) Discretionary fees are not required.</t>
  </si>
  <si>
    <t>(2) The sum of tuition and the out-of-state baccalaureate fee shall be no more than 85% of the sum of tuition and the out-of-state fee at the state university nearest the Florida college, per section 1009.23(3)(b)2., Florida Statutes.</t>
  </si>
  <si>
    <t>TUITION PER TERM</t>
  </si>
  <si>
    <t>TUITION PER HALF YEAR</t>
  </si>
  <si>
    <t>(1)  Discretionary fees are not required.</t>
  </si>
  <si>
    <t xml:space="preserve">PERCENT OF ESTIMATED UNENCUMBERED FUND BALANCE </t>
  </si>
  <si>
    <t>TOTAL ESTIMATED RESERVE AND UNENCUMBERED FUND BALANCE</t>
  </si>
  <si>
    <t>CHANGES</t>
  </si>
  <si>
    <t>LINES (ADDED, MOVED, RENAMED, ADJUSTED OR DELETED)</t>
  </si>
  <si>
    <t xml:space="preserve">                       TRANSFERS OUT</t>
  </si>
  <si>
    <t>ADD ACCRUED LEAVE EXPENSE (GLC 59300)</t>
  </si>
  <si>
    <t xml:space="preserve">OTHER BENEFITS </t>
  </si>
  <si>
    <t>OTHER BENEFITS</t>
  </si>
  <si>
    <t>59600</t>
  </si>
  <si>
    <t xml:space="preserve">DEVELOPMENTAL EDUCATION </t>
  </si>
  <si>
    <t xml:space="preserve">CAREER CERTIFICATE AND APPLIED TECHNOLOGY DIPLOMA </t>
  </si>
  <si>
    <t>FULL COST OF INSTRUCTION (REPEAT COURSE FEE)</t>
  </si>
  <si>
    <t>LABORATORY FEES</t>
  </si>
  <si>
    <t>DISTANCE LEARNING COURSE USER FEES</t>
  </si>
  <si>
    <t>TRANSPORTATION FEE (SANTA FE COLLEGE ONLY)</t>
  </si>
  <si>
    <t>GRANTS AND CONTRACTS FROM CITIES</t>
  </si>
  <si>
    <t>GRANTS AND CONTRACTS FROM COUNTIES</t>
  </si>
  <si>
    <t>FLORIDA COLLEGE SYSTEM PROGRAM FUND (FCSPF)</t>
  </si>
  <si>
    <t xml:space="preserve">GRANTS AND CONTRACTS - STATE </t>
  </si>
  <si>
    <t>LICENSE TAG FEES APPROPRIATION</t>
  </si>
  <si>
    <t>REPAIRS AND MAINTENANCE</t>
  </si>
  <si>
    <t>OTHER STRUCTURES, LAND IMPROVEMENTS</t>
  </si>
  <si>
    <t>RESERVED FOR PERFORMANCE BASED INCENTIVE FUNDING (VOCATIONAL)</t>
  </si>
  <si>
    <t>REMODELING AND RENOVATION, NON-CAPITALIZED REPAIRS &amp; MAINTENANCE, AND OTHER STRUCTURES AND IMPROVEMENTS</t>
  </si>
  <si>
    <t>ARTWORK/ARTIFACT</t>
  </si>
  <si>
    <t>12.</t>
  </si>
  <si>
    <t>13.</t>
  </si>
  <si>
    <t>14.</t>
  </si>
  <si>
    <t>UPDATED CHARGE PER STUDENT CREDIT HOUR</t>
  </si>
  <si>
    <t>BLOCK TUITION</t>
  </si>
  <si>
    <t>PURPOSE OF TRANSFER</t>
  </si>
  <si>
    <t>SOURCES OF FUNDS</t>
  </si>
  <si>
    <t>G</t>
  </si>
  <si>
    <t>EXHIBIT(S)/CHECK SHEET</t>
  </si>
  <si>
    <t xml:space="preserve"> PLANNED EXPENDITURES</t>
  </si>
  <si>
    <t>SCHEDULE OF BUDGETED REVENUES, EXPENDITURES, AND FUND BALANCE</t>
  </si>
  <si>
    <t>Verify that the transfer information in EXHIBIT C is explained and in agreement with EXHIBITS A and D.</t>
  </si>
  <si>
    <t>UPPER LEVEL PLANNED EXPENDITURES AND SOURCES OF FUNDS</t>
  </si>
  <si>
    <t>Other Benefits</t>
  </si>
  <si>
    <t>Artwork/Artifact</t>
  </si>
  <si>
    <t>Check Sheet -  Numbers 12-14 were added to verify Baccalaureate Student Fees and Revenue</t>
  </si>
  <si>
    <t>D and G</t>
  </si>
  <si>
    <t>Added</t>
  </si>
  <si>
    <t>GRAND TOTAL STUDENT FEES</t>
  </si>
  <si>
    <t>As of today, June 9, the Governor signed House Bill 851, Section 2 amending s.1009.22(3)(c), Florida Statutes, eliminating the out-of-state fee for adult general education programs; therefore, the budget forms have been updated to reflect this change.</t>
  </si>
  <si>
    <t>TUITION (PER TERM) - RESIDENT</t>
  </si>
  <si>
    <t>TUITION (PER HALF YEAR) - RESIDENT</t>
  </si>
  <si>
    <t xml:space="preserve">   SUBTOTAL BLOCK RESIDENT TUITION</t>
  </si>
  <si>
    <t>ADULT GENERAL EDUCATION AND VOCATIONAL PREPARATORY RESIDENT AND NONRESIDENT:</t>
  </si>
  <si>
    <t>2015-16 COLLEGE OPERATING BUDGET</t>
  </si>
  <si>
    <t>UPDATE CHANGES IF NECESSARY</t>
  </si>
  <si>
    <t xml:space="preserve"> FLORIDA COLLEGE SYSTEM PROGRAM FUND (FCSPF) APPROPRIATIONS </t>
  </si>
  <si>
    <t>CAREER CERTIFICATE AND APPLIED TECHNOLOGY DIPLOMA</t>
  </si>
  <si>
    <t>TOTAL FEE PAYING</t>
  </si>
  <si>
    <t>DEDUCT:      EXPENDITURES</t>
  </si>
  <si>
    <t>ADD:              REVENUES</t>
  </si>
  <si>
    <t xml:space="preserve">                       TRANSFERS IN</t>
  </si>
  <si>
    <t xml:space="preserve"> TOTAL UNRESTRICTED AND RESTRICTED SOURCES</t>
  </si>
  <si>
    <t>TUITION (PER TERM) - NONRESIDENT</t>
  </si>
  <si>
    <t>TUITION (PER HALF YEAR) - NONRESIDENT</t>
  </si>
  <si>
    <t xml:space="preserve">   SUBTOTAL BLOCK TUITION NONRESIDENT FEES</t>
  </si>
  <si>
    <t xml:space="preserve">   SUBTOTAL OUT-OF-STATE FEES</t>
  </si>
  <si>
    <t>TUITION AND FEES PER CREDIT HOUR &amp; BLOCK TUITION</t>
  </si>
  <si>
    <t xml:space="preserve">TOTAL BLOCK TUITION </t>
  </si>
  <si>
    <t>STUDENT TUITION</t>
  </si>
  <si>
    <t>STUDENT OUT-OF STATE FEES</t>
  </si>
  <si>
    <t>STUDENT BLOCK TUITION</t>
  </si>
  <si>
    <t>NONRESIDENT BLOCK TUITION</t>
  </si>
  <si>
    <t>Amount budgeted in GLC 59300 for the Compensated Absence Expense</t>
  </si>
  <si>
    <t>GENERAL APPROPRIATIONS ACT</t>
  </si>
  <si>
    <t>STUDENT FINANCIAL AID(1) (5% of tuition)</t>
  </si>
  <si>
    <t>TECHNOLOGY(1) (5% of tuition)</t>
  </si>
  <si>
    <t>STUDENT ACTIVITY AND SERVICE(1) (10% of tuition)</t>
  </si>
  <si>
    <t>CAPITAL IMPROVEMENT FEE(1) (20% of tuition;  $2 maximum increase per year)  Example shown below.</t>
  </si>
  <si>
    <t>STUDENT FINANCIAL AID(1) (5% of tuition &amp; O.O.S.)</t>
  </si>
  <si>
    <t>TECHNOLOGY(1) (5% of tuition &amp; O.O.S.)</t>
  </si>
  <si>
    <t>STUDENT ACTIVITY AND SERVICE(1) (10% of tuition - must be same as resident)</t>
  </si>
  <si>
    <t>CAPITAL IMPROVEMENT FEE(1) (20% of tuition &amp; O.O.S.)</t>
  </si>
  <si>
    <t>20% of $82.78 = $16.56 maximum possible rate, but the fee may not increase by more than $2 in any single year.</t>
  </si>
  <si>
    <t>STUDENT FINANCIAL AID(1) (10% of tuition)</t>
  </si>
  <si>
    <t>CAPITAL IMPROVEMENT FEE(1) (5% of tuition)</t>
  </si>
  <si>
    <t>STUDENT FINANCIAL AID(1) (10% of tuition &amp; O.O.S.)</t>
  </si>
  <si>
    <t>CAPITAL IMPROVEMENT FEE(1) (5% of tuition &amp; O.O.S.)</t>
  </si>
  <si>
    <t>APPROPRIATIONS</t>
  </si>
  <si>
    <t xml:space="preserve">TOTAL ADULT BASIC &amp; ADULT SEC. </t>
  </si>
  <si>
    <t xml:space="preserve">GENERAL  LEDGER CODE                                                                                               </t>
  </si>
  <si>
    <t>TOTAL PLANNED CREDIT HOURS</t>
  </si>
  <si>
    <t>CHARGE PER STUDENT CREDIT HOUR</t>
  </si>
  <si>
    <t>BUDGETED FEE REVENUES</t>
  </si>
  <si>
    <t>ESTIMATED FEE PAYING OUT-OF-STATE CREDIT HOURS</t>
  </si>
  <si>
    <t>TOTAL STUDENT TUITION AND OUT-OF-STATE FEES</t>
  </si>
  <si>
    <t>TOTAL ANNUAL HEADCOUNT UNDUPLICATED BY TERM/BLOCK</t>
  </si>
  <si>
    <t>BLOCK TUITION CHARGED</t>
  </si>
  <si>
    <t>FUND TRANSFERRED FROM</t>
  </si>
  <si>
    <t>FUND TRANSFERRED TO</t>
  </si>
  <si>
    <t xml:space="preserve">BACCALAUREATE DEGREE PROGRAM COLLEGE OPERATING BUDGET </t>
  </si>
  <si>
    <t xml:space="preserve">    SUBTOTAL STUDENT TUITION</t>
  </si>
  <si>
    <t xml:space="preserve">   2.   UPPER LEVEL - RESIDENT STUDENT TUITION</t>
  </si>
  <si>
    <t xml:space="preserve">         UPPER LEVEL - NONRESIDENT STUDENT TUITION</t>
  </si>
  <si>
    <t>FEE PAYING FTE TOTALS</t>
  </si>
  <si>
    <t>ADDITIONAL/ REDUCED BUDGETED FEE REVENUES</t>
  </si>
  <si>
    <t>EXHIBIT C Transfers Out agree with EXHIBIT D</t>
  </si>
  <si>
    <t>EXHIBIT C Transfers Out agree with EXHIBIT A</t>
  </si>
  <si>
    <t>EXHIBIT C Transfers In agree with EXHIBIT D</t>
  </si>
  <si>
    <t>EXHIBIT C Transfers In agree with EXHIBIT A</t>
  </si>
  <si>
    <t>In EXHIBIT C, verify that student fees agree with EXHIBIT D.</t>
  </si>
  <si>
    <t>EXHIBIT A must be signed by the President and submitted electronically as a scanned PDF file.</t>
  </si>
  <si>
    <t>BUDGET OFFICE IN-STATE</t>
  </si>
  <si>
    <t>CURRENT EXPENSES</t>
  </si>
  <si>
    <t>TOTAL CURRENT EXPENSES</t>
  </si>
  <si>
    <t>Fee paying only (excludes dual enrollment, vocational prep, adult and apprenticeship programs).</t>
  </si>
  <si>
    <t xml:space="preserve">NONRESIDENT STUDENTS    </t>
  </si>
  <si>
    <t>1.</t>
  </si>
  <si>
    <t>Ensure that unencumbered fund balance is not less than 5% of the total funds available (Linked to EXHIBIT A).</t>
  </si>
  <si>
    <t>Compare the student credit hours calculated by the Florida College System Budget Office with estimated credit hours of the college (FTE converted to 30 credit hours).</t>
  </si>
  <si>
    <t>If the difference is greater than 3% in any of the areas, please provide an explanation in the box below.  Note: If more space is needed, please provide the explanation in the College Operating Budget transmittal email.</t>
  </si>
  <si>
    <t>If the difference is greater than 5% in any of the areas, please provide an explanation in the box below.  Note: If more space is needed please provide the explanation in the College Operating Budget transmittal email.</t>
  </si>
  <si>
    <t>Verify that all EXHIBIT E totals for personnel, current expense and capital outlay equal the same totals in EXHIBIT D.</t>
  </si>
  <si>
    <t>Verify that EXHIBIT G, Resident and Nonresident Student Fee Revenue, has been generated based on the Baccalaureate Resident and Nonresident Tuition from EXHIBIT C.</t>
  </si>
  <si>
    <t>Verify that EXHIBIT G, Resident and Nonresident Student Fee Revenue, agrees with EXHIBIT C.</t>
  </si>
  <si>
    <t xml:space="preserve">PERFORMANCE-BASED INCENTIVE FUNDING - FCSPF </t>
  </si>
  <si>
    <t>PERFORMANCE-BASED INCENTIVE PROGRAM (CATEGORICAL APPROPRIATIONS)</t>
  </si>
  <si>
    <t>PRIOR-YEAR CORRECTIONS</t>
  </si>
  <si>
    <t xml:space="preserve">   SUBTOTAL FCSPF STUDENT FEES</t>
  </si>
  <si>
    <t>FLORIDA COLLEGE SYSTEM PROGRAM FUND (FCSPF) - GENERAL REVENUE (GL 42110)</t>
  </si>
  <si>
    <t>FCSPF - LOTTERY (GL 42610)</t>
  </si>
  <si>
    <t>LOTTERY FUNDS - FCSPF</t>
  </si>
  <si>
    <t>COLLEGE NAME</t>
  </si>
  <si>
    <t>During the 2014 Legislative Session, House Bill 851, Section 2 amended s.1009.22(3)(c), Florida Statutes, eliminated the out-of-state fee for adult general education programs.</t>
  </si>
  <si>
    <t>CAPITAL IMPROVEMENT FEE(1) (20% of tuition; $2 maximum increase per year)  Example shown below.</t>
  </si>
  <si>
    <t xml:space="preserve">ENTER THE APPROPRIATE FUND NUMBER IN THE "FUND TRANSFERRED FROM" COLUMN AND THE "FUND TRANSFERRED TO" COLUMN. PLEASE DO NOT LEAVE BLANK. </t>
  </si>
  <si>
    <t>Difference</t>
  </si>
  <si>
    <t>Grand Total Expenditures and Total Sources of Funds</t>
  </si>
  <si>
    <t>BUDGET WORKSHEET FOR STUDENT TUITION PER CREDIT HOUR RATE CHANGE</t>
  </si>
  <si>
    <t>TUITION AND FEES FOR ACADEMIC YEAR (30 HOURS)</t>
  </si>
  <si>
    <t>BLOCK TUITION PER TERM OR PER HALF YEAR</t>
  </si>
  <si>
    <t>MULTIPLY FTE TIMES 30 TO CONVERT TO STUDENT SEMESTER/CREDIT HOUR BASIS.</t>
  </si>
  <si>
    <t>(a)   Student Financial Aid Fees:  Credit Programs - 5%; Credit total generated by student financial aid fee under $500,000 - 7%; Noncredit Programs - 10%.</t>
  </si>
  <si>
    <t>Information to verify the student fees at the institutions (please see sections 1009.22 and 1009.23, Florida Statutes for details):</t>
  </si>
  <si>
    <t xml:space="preserve">Recurring </t>
  </si>
  <si>
    <t>Nonrecurring</t>
  </si>
  <si>
    <r>
      <t xml:space="preserve">FCSPF GENERAL REVENUE (GENERAL LEDGER CODE 42110) </t>
    </r>
    <r>
      <rPr>
        <b/>
        <vertAlign val="superscript"/>
        <sz val="16"/>
        <rFont val="Calibri"/>
        <family val="2"/>
        <scheme val="minor"/>
      </rPr>
      <t>1,2</t>
    </r>
  </si>
  <si>
    <t>BACCALAUREATE</t>
  </si>
  <si>
    <t>VOC. PREP FTE/ADULT EDUCATION FTE ARE EXCLUDED</t>
  </si>
  <si>
    <t>*********************************************************************************************************************************************************************************</t>
  </si>
  <si>
    <t>FCSPF - PERFORMANCE BASED INCENTIVES (GL 42150)</t>
  </si>
  <si>
    <t>In EXHIBIT D, verify that state appropriations required to be budgeted in Fund 1 are accurate. (The following appropriations must be in agreement on Exhibit D).</t>
  </si>
  <si>
    <t>TUITION RATES
 PER CREDIT HOUR</t>
  </si>
  <si>
    <t>CHANGE IN CHARGE PER STUDENT CREDIT HOUR</t>
  </si>
  <si>
    <t>ADULTS WITH DISABILITIES APPROPRIATION  (PROVIDED FOR INFORMATION PURPOSES ONLY)</t>
  </si>
  <si>
    <t>FCSPF LOTTERY (GENERAL LEDGER CODE  42610)</t>
  </si>
  <si>
    <t>``</t>
  </si>
  <si>
    <t>REMODELING &amp; RENOVATION, NON-CAPITALIZED REPAIRS &amp; MAINTENANCE, &amp; OTHER STRUCTURES &amp; IMPROVEMENTS</t>
  </si>
  <si>
    <t>Non Resident</t>
  </si>
  <si>
    <t>DEV ED</t>
  </si>
  <si>
    <t>EPI - Educator Preparation Institute.</t>
  </si>
  <si>
    <t>DEV ED - Developmental Education (formerly College Prep).</t>
  </si>
  <si>
    <t xml:space="preserve">Total Estimated Dual Enrolled FTE </t>
  </si>
  <si>
    <t>Total Apprentice FTE minus Estimated Dual Enrolled Apprentice FTE</t>
  </si>
  <si>
    <t>(c)   Capital Improvement Fee may not exceed 20% for resident credit students or 20% of the total tuition and out-of-state fees for nonresident credit students.</t>
  </si>
  <si>
    <t>(d)  Technology Fee may not exceed 5% for resident credit students or 5% of the tuition and out-of-state fees for nonresident students. Technology fees apply to baccalaureate,</t>
  </si>
  <si>
    <t>(b)   Student Activity and Service Fee not in excess of 10% of resident tuition (not allowed for noncredit programs). The same rate is applied to resident and nonresident students.</t>
  </si>
  <si>
    <t>CCATD</t>
  </si>
  <si>
    <t>CAREER CERTIFICATE AND APPLIED TECHNOLOGY DIPLOMA (CCATD) PROGRAMS - RESIDENT:</t>
  </si>
  <si>
    <t>CAREER CERTIFICATE AND APPLIED TECHNOLOGY DIPLOMA PROGRAM (CCATD) S - NON-RESIDENT:</t>
  </si>
  <si>
    <t>CCATD - Career Certificate And Applied Technology Diploma Programs</t>
  </si>
  <si>
    <t>In accordance with section 1009.22(3)(b), Florida Statutes, fees for continuing workforce education shall be locally determined by the Florida College System institution board of trustees. Expenditures for the continuing workforce education program provided by the Florida college or school district must be fully supported by fees.  Enrollments in continuing workforce educaton courses may not be counted for purposes of funding full-time equivalent enrollment.</t>
  </si>
  <si>
    <t>In accordance with section 1009.22(3)(c), students enrolled in adult general education may not be assessed out-of-state fee, financial aid, capital improvement, or technology fees authorized in subsection (5), subsection (6), or subsection (7).</t>
  </si>
  <si>
    <t>In accordance with section 1009.22(3)(a), Florida Statutes, fee-nonexempt students enrolled in applied academics for adult education instruction shall be charged fees equal to the fees charged for adult education programs.</t>
  </si>
  <si>
    <t>CCATD - Career Certificate and Applied Technology Diploma (formerly Postsecondary Adult Vocational - PSAV)</t>
  </si>
  <si>
    <t>Total Voc Prep. and Adult Education</t>
  </si>
  <si>
    <t>Difference -- The Estimated Unencumbered Fund Balance and the Total Available Fund Balance minus Encumbered Reserves should equal "zero" (0). If not, please verify that the amounts automatically populated in Cells C108 and C109 are reported correctly on Exhibits A and D.</t>
  </si>
  <si>
    <r>
      <t xml:space="preserve">       The fee for </t>
    </r>
    <r>
      <rPr>
        <u/>
        <sz val="16"/>
        <color indexed="8"/>
        <rFont val="Calibri"/>
        <family val="2"/>
        <scheme val="minor"/>
      </rPr>
      <t xml:space="preserve">resident </t>
    </r>
    <r>
      <rPr>
        <sz val="16"/>
        <color indexed="8"/>
        <rFont val="Calibri"/>
        <family val="2"/>
        <scheme val="minor"/>
      </rPr>
      <t xml:space="preserve">credit students is limited to an annual increase of $2 per credit hour over the prior year. </t>
    </r>
  </si>
  <si>
    <r>
      <t xml:space="preserve">       The fees for resident </t>
    </r>
    <r>
      <rPr>
        <u/>
        <sz val="16"/>
        <color indexed="8"/>
        <rFont val="Calibri"/>
        <family val="2"/>
        <scheme val="minor"/>
      </rPr>
      <t>noncredit programs</t>
    </r>
    <r>
      <rPr>
        <sz val="16"/>
        <color indexed="8"/>
        <rFont val="Calibri"/>
        <family val="2"/>
        <scheme val="minor"/>
      </rPr>
      <t xml:space="preserve"> are computed at 5% of tuition and nonresident </t>
    </r>
    <r>
      <rPr>
        <u/>
        <sz val="16"/>
        <color indexed="8"/>
        <rFont val="Calibri"/>
        <family val="2"/>
        <scheme val="minor"/>
      </rPr>
      <t>noncredit programs</t>
    </r>
    <r>
      <rPr>
        <sz val="16"/>
        <color indexed="8"/>
        <rFont val="Calibri"/>
        <family val="2"/>
        <scheme val="minor"/>
      </rPr>
      <t xml:space="preserve"> are computed at 5% of tuition plus out-of-state fee.</t>
    </r>
  </si>
  <si>
    <r>
      <t xml:space="preserve">      </t>
    </r>
    <r>
      <rPr>
        <sz val="16"/>
        <color indexed="8"/>
        <rFont val="Calibri"/>
        <family val="2"/>
        <scheme val="minor"/>
      </rPr>
      <t xml:space="preserve"> </t>
    </r>
    <r>
      <rPr>
        <sz val="16"/>
        <rFont val="Calibri"/>
        <family val="2"/>
        <scheme val="minor"/>
      </rPr>
      <t>college credit and career certificate and applied technology diploma instruction.</t>
    </r>
  </si>
  <si>
    <r>
      <t>ADD AMOUNT EXPECTED TO BE FINANCED IN FUTURE YEARS (</t>
    </r>
    <r>
      <rPr>
        <i/>
        <sz val="16"/>
        <rFont val="Calibri"/>
        <family val="2"/>
        <scheme val="minor"/>
      </rPr>
      <t>USE PLUS SIGN</t>
    </r>
    <r>
      <rPr>
        <sz val="16"/>
        <rFont val="Calibri"/>
        <family val="2"/>
        <scheme val="minor"/>
      </rPr>
      <t>)</t>
    </r>
  </si>
  <si>
    <t xml:space="preserve">       (Includes GL's: 30200, 30300, 30400, 30500, 30600, 30700, 30900, and 31100)</t>
  </si>
  <si>
    <t>EXHIBIT A</t>
  </si>
  <si>
    <t>ANNUAL BUDGET SUMMARY</t>
  </si>
  <si>
    <t>COLLEGE PRESIDENT</t>
  </si>
  <si>
    <t>UPPER LEVEL - BACCALAUREATE</t>
  </si>
  <si>
    <t>Enter amounts only for cells highlighted in light yellow.  The cells not highlighted have been automatically populated from other exhibits. If the amount is incorrect, changes must be made in the cell of the referenced exhibits.</t>
  </si>
  <si>
    <t>Double Click to download a PDF of the document.</t>
  </si>
  <si>
    <t>CAPITAL OUTLAY       GLC 700S</t>
  </si>
  <si>
    <t>PERSONNEL    GLC 500S</t>
  </si>
  <si>
    <t>CURRENT EXPENSE       GLC 600S</t>
  </si>
  <si>
    <t xml:space="preserve">EXHIBIT F </t>
  </si>
  <si>
    <t>(SAMPLE LETTER)</t>
  </si>
  <si>
    <r>
      <t xml:space="preserve">LOWER LEVEL CREDIT PROGRAMS - RESIDENT:
</t>
    </r>
    <r>
      <rPr>
        <sz val="10"/>
        <color indexed="8"/>
        <rFont val="Calibri"/>
        <family val="2"/>
        <scheme val="minor"/>
      </rPr>
      <t>(ADVANCED &amp; PROFESSIONAL, POSTSECONDARY VOCATIONAL, DEVELOPMENTAL EDUCATION, AND EDUCATOR PREPARATION INSTITUTE)</t>
    </r>
  </si>
  <si>
    <r>
      <t xml:space="preserve">LOWER LEVEL CREDIT PROGRAMS - NON-RESIDENT:
</t>
    </r>
    <r>
      <rPr>
        <sz val="10"/>
        <color indexed="8"/>
        <rFont val="Calibri"/>
        <family val="2"/>
        <scheme val="minor"/>
      </rPr>
      <t>(ADVANCED &amp; PROFESSIONAL, POSTSECONDARY VOCATIONAL, DEVELOPMENTAL EDUCATION, AND EDUCATOR PREPARATION INSTITUTE)</t>
    </r>
  </si>
  <si>
    <r>
      <rPr>
        <b/>
        <sz val="12"/>
        <rFont val="Calibri"/>
        <family val="2"/>
        <scheme val="minor"/>
      </rPr>
      <t>UPPER LEVEL CREDIT PROGRAMS - RESIDENT:</t>
    </r>
    <r>
      <rPr>
        <sz val="12"/>
        <rFont val="Calibri"/>
        <family val="2"/>
        <scheme val="minor"/>
      </rPr>
      <t xml:space="preserve">
</t>
    </r>
    <r>
      <rPr>
        <sz val="10"/>
        <color indexed="8"/>
        <rFont val="Calibri"/>
        <family val="2"/>
        <scheme val="minor"/>
      </rPr>
      <t>(BACCALAUREATE DEGREE PROGRAMS)</t>
    </r>
  </si>
  <si>
    <r>
      <rPr>
        <b/>
        <sz val="12"/>
        <rFont val="Calibri"/>
        <family val="2"/>
        <scheme val="minor"/>
      </rPr>
      <t>UPPER LEVEL CREDIT PROGRAMS - NON-RESIDENT:</t>
    </r>
    <r>
      <rPr>
        <sz val="10"/>
        <rFont val="Calibri"/>
        <family val="2"/>
        <scheme val="minor"/>
      </rPr>
      <t xml:space="preserve">
</t>
    </r>
    <r>
      <rPr>
        <sz val="10"/>
        <color indexed="8"/>
        <rFont val="Calibri"/>
        <family val="2"/>
        <scheme val="minor"/>
      </rPr>
      <t>(BACCALAUREATE DEGREE PROGRAMS) (2)</t>
    </r>
  </si>
  <si>
    <r>
      <rPr>
        <u/>
        <sz val="12"/>
        <rFont val="Calibri"/>
        <family val="2"/>
        <scheme val="minor"/>
      </rPr>
      <t>Capital Improvement Fee Calculation Example</t>
    </r>
    <r>
      <rPr>
        <sz val="12"/>
        <rFont val="Calibri"/>
        <family val="2"/>
        <scheme val="minor"/>
      </rPr>
      <t xml:space="preserve">:  Assumption - The college establishes </t>
    </r>
  </si>
  <si>
    <t>Enter amounts only for cells highlighted in light yellow.</t>
  </si>
  <si>
    <t>CURRENT FUNDS - UNRESTRICTED</t>
  </si>
  <si>
    <t>CURRENT FUNDS - UNRESTRICTED LOWER AND UPPER LEVEL</t>
  </si>
  <si>
    <t xml:space="preserve"> l.  BUDGET WORKSHEET FOR  ESTIMATED STUDENT FEES PER CREDIT HOUR</t>
  </si>
  <si>
    <t xml:space="preserve"> II.  BUDGET WORKSHEET FOR  ESTIMATED STUDENT TUITION (CONTINUED)</t>
  </si>
  <si>
    <t>LOWER LEVEL - CREDIT (A &amp; P, PSV, DEVELOPMENTAL EDUCATION AND EPI)</t>
  </si>
  <si>
    <t>(UPPER AND LOWER LEVELS)</t>
  </si>
  <si>
    <t>INSTRUCTION</t>
  </si>
  <si>
    <t>FEE EXEMPT, DUAL ENROLLMENT &amp;  APPRENTICESHIP, ETC.</t>
  </si>
  <si>
    <t>Eastern Florida State College</t>
  </si>
  <si>
    <t>Broward College</t>
  </si>
  <si>
    <t>Chipola College</t>
  </si>
  <si>
    <t>Daytona State College</t>
  </si>
  <si>
    <t>Florida State College at Jacksonville</t>
  </si>
  <si>
    <t>Florida Keys Community College</t>
  </si>
  <si>
    <t>Gulf Coast State College</t>
  </si>
  <si>
    <t>Hillsborough Community College</t>
  </si>
  <si>
    <t>Indian River State College</t>
  </si>
  <si>
    <t>Florida Gateway College</t>
  </si>
  <si>
    <t>Lake-Sumter State College</t>
  </si>
  <si>
    <t>State College of Florida, Manatee-Sarasota</t>
  </si>
  <si>
    <t>Miami Dade College</t>
  </si>
  <si>
    <t>North Florida Community College</t>
  </si>
  <si>
    <t>Northwest Florida State College</t>
  </si>
  <si>
    <t>Palm Beach State College</t>
  </si>
  <si>
    <t>Pasco-Hernando State College</t>
  </si>
  <si>
    <t>Pensacola State College</t>
  </si>
  <si>
    <t>Polk State College</t>
  </si>
  <si>
    <t>St. Johns River State College</t>
  </si>
  <si>
    <t>St. Petersburg College</t>
  </si>
  <si>
    <t>Santa Fe College</t>
  </si>
  <si>
    <t>Seminole State College of Florida</t>
  </si>
  <si>
    <t>South Florida State College</t>
  </si>
  <si>
    <t>Tallahassee Community College</t>
  </si>
  <si>
    <t>Valencia College</t>
  </si>
  <si>
    <t>College of Central Florida</t>
  </si>
  <si>
    <t>The Special Projects Recurring and Nonrecurring amounts are included in the General Revenue appropriations, Column B above.</t>
  </si>
  <si>
    <t>EXPLANATION:</t>
  </si>
  <si>
    <t>Civil and Industrial Engineering Program</t>
  </si>
  <si>
    <t>Regional Transportation Training Center</t>
  </si>
  <si>
    <t xml:space="preserve">STEM Stackable </t>
  </si>
  <si>
    <t>A Day on Service</t>
  </si>
  <si>
    <t>Orthotics and Prosthetics Program</t>
  </si>
  <si>
    <r>
      <t xml:space="preserve">(This form is </t>
    </r>
    <r>
      <rPr>
        <b/>
        <u/>
        <sz val="16"/>
        <rFont val="Calibri"/>
        <family val="2"/>
        <scheme val="minor"/>
      </rPr>
      <t>required</t>
    </r>
    <r>
      <rPr>
        <b/>
        <sz val="16"/>
        <rFont val="Calibri"/>
        <family val="2"/>
        <scheme val="minor"/>
      </rPr>
      <t xml:space="preserve"> by institutions that change the credit hour rate </t>
    </r>
    <r>
      <rPr>
        <b/>
        <sz val="16"/>
        <color indexed="8"/>
        <rFont val="Calibri"/>
        <family val="2"/>
        <scheme val="minor"/>
      </rPr>
      <t xml:space="preserve">after the beginning of the fall fiscal year.  The college must notify the Division of Florida Colleges </t>
    </r>
    <r>
      <rPr>
        <b/>
        <u/>
        <sz val="16"/>
        <color indexed="10"/>
        <rFont val="Calibri"/>
        <family val="2"/>
        <scheme val="minor"/>
      </rPr>
      <t>prior to the beginning of the Spring term)</t>
    </r>
    <r>
      <rPr>
        <b/>
        <u/>
        <sz val="16"/>
        <rFont val="Calibri"/>
        <family val="2"/>
        <scheme val="minor"/>
      </rPr>
      <t>.</t>
    </r>
  </si>
  <si>
    <t>Advanced Technology Center</t>
  </si>
  <si>
    <t>Shepherd's Field Agricultural College Collaboration</t>
  </si>
  <si>
    <t>AMOUNT EXPECTED TO BE FINANCED IN FUTURE YEARS - ESTIMATED AS OF JUNE 30, 2019</t>
  </si>
  <si>
    <t xml:space="preserve">VLOOKUP CHARTS - DO NOT DELETE - UPDATE EACH YEAR </t>
  </si>
  <si>
    <t>EXHIBIT G, Upper Level - Resident Student Fee Revenue (Cell D124) should agree with EXHIBIT C, Upper Level - Budgeted Fee Revenues (Cell H10).</t>
  </si>
  <si>
    <t>EXHIBIT G, Upper Level - Nonresident Student Fee Revenue (Cell D125)  should agree with EXHIBIT C, Upper Level - Budgeted Fee Revenues (Cell F19).</t>
  </si>
  <si>
    <t>Florida SouthWestern State College</t>
  </si>
  <si>
    <t>*BRIEF EXPLANATION FOR THE DIFFERENCE REPORTED IN ROW 137, CELLS D THROUGH F.</t>
  </si>
  <si>
    <r>
      <t xml:space="preserve">* Exhibit G, Grand Total Expenditures (Row 119) should agree with Total Source of Funds (Row 135). There should be adequate sources of funds to cover the cost of the expenditures reported. However, if there is a difference reported in cells D thru F, Cell 137, </t>
    </r>
    <r>
      <rPr>
        <b/>
        <u/>
        <sz val="18"/>
        <color rgb="FFFF0000"/>
        <rFont val="Calibri"/>
        <family val="2"/>
        <scheme val="minor"/>
      </rPr>
      <t>please provide an brief explanation in the box below and on the Check Sheet, Item #14.</t>
    </r>
    <r>
      <rPr>
        <b/>
        <u/>
        <sz val="18"/>
        <rFont val="Calibri"/>
        <family val="2"/>
        <scheme val="minor"/>
      </rPr>
      <t xml:space="preserve"> </t>
    </r>
  </si>
  <si>
    <t>**PROVIDE A BRIEF EXPLANATION FOR ITEM NUMBER 4. ABOVE - OTHER GRANTS OR REVENUES:</t>
  </si>
  <si>
    <t>UPDATE COLUMNS HIGHLIGHTED IN YELLOW</t>
  </si>
  <si>
    <t>THE PURPOSE OF THIS CHECK SHEET WILL ALLOW THE COLLEGE TO VERIFY THE OPERAING BUDGET DATA BEFORE SUBMITTING THE WORKBOOK TO THE BUDGET OFFICE</t>
  </si>
  <si>
    <t>ANNUAL COLLEGE OPERATING BUDGET WORKBOOK FORMS</t>
  </si>
  <si>
    <r>
      <t xml:space="preserve">   4.   OTHER GRANTS OR REVENUES </t>
    </r>
    <r>
      <rPr>
        <b/>
        <sz val="18"/>
        <color theme="1"/>
        <rFont val="Calibri"/>
        <family val="2"/>
        <scheme val="minor"/>
      </rPr>
      <t>(PLEASE PROVIDE A BRIEF EXPLANATION  IN THE SPACE BELOW FOR ITEM #4)**</t>
    </r>
  </si>
  <si>
    <t>YOU MUST COMPLETE AND SUBMIT "EXHIBIT F" IF THE UNALLOCATED FUND BALANCE IS BELOW 5 PERCENT IN ACCORDANCE WITH 1011.84(3)(e), FLORIDA STATUTES.</t>
  </si>
  <si>
    <t>Lake Sumter State College</t>
  </si>
  <si>
    <t>Access to Adademic and Workforce Programs</t>
  </si>
  <si>
    <r>
      <rPr>
        <vertAlign val="superscript"/>
        <sz val="14"/>
        <rFont val="Calibri"/>
        <family val="2"/>
        <scheme val="minor"/>
      </rPr>
      <t>1</t>
    </r>
    <r>
      <rPr>
        <sz val="14"/>
        <rFont val="Calibri"/>
        <family val="2"/>
        <scheme val="minor"/>
      </rPr>
      <t xml:space="preserve">Recurring and nonrecurring state funds are included in the General Revenue appropriations. </t>
    </r>
  </si>
  <si>
    <t>UPDATE COLUMN B</t>
  </si>
  <si>
    <t>DO NOT DELETE (THIS CALCULATION CHECK THE ACCURACY OF THE DATA EACH EACH YEAR</t>
  </si>
  <si>
    <t>J:\Finance\Operating Budgets - current year\2018-19 OPERATING BUDGET\Forms and Instructions\Working Documents</t>
  </si>
  <si>
    <t>Cell C132 should be "zero (0)". If this cell is red, please verify that the amounts automatically populated in Cells C126, C127 and C130 are reported correctly.</t>
  </si>
  <si>
    <r>
      <t xml:space="preserve">The Beginning and Ending Compensated Absence Reserve Balances should equal "zero (0)" in Cell C128, unless an amount was budgeted for the Compensated Absence Expense (GLC 59300) in Cell C130. </t>
    </r>
    <r>
      <rPr>
        <b/>
        <sz val="16"/>
        <color rgb="FFFF0000"/>
        <rFont val="Calibri"/>
        <family val="2"/>
        <scheme val="minor"/>
      </rPr>
      <t xml:space="preserve">Please note if there is a "Difference" in Cell C128, then the same amount should agree with the budgeted Compensated Absence Expense automatically populated in Cell C130. </t>
    </r>
  </si>
  <si>
    <t xml:space="preserve">Program/Project </t>
  </si>
  <si>
    <t>Double Click to Download the PDF Document.</t>
  </si>
  <si>
    <t xml:space="preserve">Save the FTE-1B Report at: </t>
  </si>
  <si>
    <r>
      <t>EXHIBIT G, Grand Total Expenditures ( Row 119) should agree with Total Source of Funds (Row 135). There should be adequate sources of funds to cover the cost of the expenditures reported.</t>
    </r>
    <r>
      <rPr>
        <b/>
        <sz val="16"/>
        <color rgb="FFFF0000"/>
        <rFont val="Calibri"/>
        <family val="2"/>
        <scheme val="minor"/>
      </rPr>
      <t xml:space="preserve"> Below </t>
    </r>
    <r>
      <rPr>
        <b/>
        <u/>
        <sz val="16"/>
        <color rgb="FFFF0000"/>
        <rFont val="Calibri"/>
        <family val="2"/>
        <scheme val="minor"/>
      </rPr>
      <t>Cell C153 will turn red</t>
    </r>
    <r>
      <rPr>
        <b/>
        <sz val="16"/>
        <color rgb="FFFF0000"/>
        <rFont val="Calibri"/>
        <family val="2"/>
        <scheme val="minor"/>
      </rPr>
      <t xml:space="preserve"> if the Grand Total Expenditures and the Total Source of Funds are not equal. Please provide an explanation in the box provided below. </t>
    </r>
  </si>
  <si>
    <t>2019-20 BASE BUDGET</t>
  </si>
  <si>
    <t>2019-20 SPECIAL PROJECTS</t>
  </si>
  <si>
    <t>2019-20</t>
  </si>
  <si>
    <t>2019-20 FINANCIAL AID FEES ADDITIONAL 2% CALCULATION</t>
  </si>
  <si>
    <t xml:space="preserve"> TOTAL 2019-20 PROJECTED TUITION AND OUT-OF-STATE FEE REVENUE</t>
  </si>
  <si>
    <t>UPDATE THE CELLS HIGHLIGHTED IN YELLOW USING THE SOURCE DATA AT:  J:\Finance\Fees\1 Archive Fees\2018-19\Fee Calculator 2018-19 (Using 2018-19 FTE-2A) LEB FALL FEES 030519.xlsx</t>
  </si>
  <si>
    <t>THE ESTIMATED FEE PAYING FTE-2A DATA IS PROVIDED AS AN EXAMPLE ON HOW THE BUDGET OFFICE CALCULATED THE ESTIMATED CREDIT HOURS ON THE CHECK SHEET, ITEM NUMBER 6 AND TO ASSIST THE COLLEGE IN CALCULATING  ESTIMATED CREDIT HOURS.</t>
  </si>
  <si>
    <t>THE FTE-2A REPORT WAS USED TO CALCULATE THE CREDIT HOURS. THE FTE-2A REPORT IS AVAILABLE TO USE TO CALCULATE THE CREDIT HOURS.</t>
  </si>
  <si>
    <t>DIVISION'S ESTIMATES BASED ON THE 2018-19 FTE-2A REPORT</t>
  </si>
  <si>
    <t>Total 2018-19 Estimated FTE-2A Report</t>
  </si>
  <si>
    <t>This amount should agree with the FTE-2A Report Total Fee Paying</t>
  </si>
  <si>
    <t>This amount should agree with 2018-19 FTE-2A Report</t>
  </si>
  <si>
    <r>
      <t xml:space="preserve">THIS IS THE DIVISION'S ESTIMATES BASED ON THE </t>
    </r>
    <r>
      <rPr>
        <b/>
        <u/>
        <sz val="16"/>
        <color rgb="FFFF0000"/>
        <rFont val="Calibri"/>
        <family val="2"/>
        <scheme val="minor"/>
      </rPr>
      <t>2018-19 ESTIMATED FTE-2A  REPORT</t>
    </r>
  </si>
  <si>
    <r>
      <rPr>
        <vertAlign val="superscript"/>
        <sz val="14"/>
        <rFont val="Calibri"/>
        <family val="2"/>
        <scheme val="minor"/>
      </rPr>
      <t>2</t>
    </r>
    <r>
      <rPr>
        <sz val="14"/>
        <rFont val="Calibri"/>
        <family val="2"/>
        <scheme val="minor"/>
      </rPr>
      <t xml:space="preserve">The 2019-20 General Revenue appropriations does not include the $30,000,000 appropriated for Performance Based Incentive Funding.  </t>
    </r>
  </si>
  <si>
    <t>On-Time Graduation Scheduling</t>
  </si>
  <si>
    <t xml:space="preserve">Safety/Security Facility Upgrades </t>
  </si>
  <si>
    <t>Single Stop Program</t>
  </si>
  <si>
    <t>Nursing Center of Excellence</t>
  </si>
  <si>
    <t xml:space="preserve">Manatee Educational Television </t>
  </si>
  <si>
    <t>Leon Works Expo and Junior Apprenticeship Program</t>
  </si>
  <si>
    <t xml:space="preserve">Tallahassee Community College </t>
  </si>
  <si>
    <t>Date Updated:   05.02.19;    BY:  DRS</t>
  </si>
  <si>
    <t xml:space="preserve"> FALL 2019-20 COLLEGE OPERATING BUDGET CHECK SHEET</t>
  </si>
  <si>
    <r>
      <t xml:space="preserve">The completed board-approved operating budget forms should be submitted electronically to collegereporting@fldoe.org, </t>
    </r>
    <r>
      <rPr>
        <b/>
        <u/>
        <sz val="16"/>
        <rFont val="Calibri"/>
        <family val="2"/>
        <scheme val="minor"/>
      </rPr>
      <t>no later than Friday, July 5, 2019, to receive the scheduled disbursement of funds on or around July 17, 2019</t>
    </r>
    <r>
      <rPr>
        <b/>
        <sz val="16"/>
        <rFont val="Calibri"/>
        <family val="2"/>
        <scheme val="minor"/>
      </rPr>
      <t>. However, if the board-approved operating budget is submitted after July 5th,  but before Wednesday, July 24th, the college will  receive the July disbursement on Wednesday, July 31, 2019.</t>
    </r>
  </si>
  <si>
    <r>
      <t xml:space="preserve">(Beginning Compensated Absence Reserve) - </t>
    </r>
    <r>
      <rPr>
        <b/>
        <sz val="16"/>
        <rFont val="Calibri"/>
        <family val="2"/>
        <scheme val="minor"/>
      </rPr>
      <t>As of July 1, 2019</t>
    </r>
  </si>
  <si>
    <r>
      <t xml:space="preserve">(Ending Compensated Absence Reserve) - </t>
    </r>
    <r>
      <rPr>
        <b/>
        <sz val="16"/>
        <rFont val="Calibri"/>
        <family val="2"/>
        <scheme val="minor"/>
      </rPr>
      <t>Estimated at June 30, 2020</t>
    </r>
  </si>
  <si>
    <t xml:space="preserve">Estimated Unencumbered Fund Balance as of June 30, 2019 (populated from EXHIBIT A) is equal to Total Available Fund Balance as of June 30, 2020 minus the Encumbered Reserves (populated from EXHIBIT D). </t>
  </si>
  <si>
    <r>
      <t xml:space="preserve">Estimated Unencumbered Fund Balance - </t>
    </r>
    <r>
      <rPr>
        <b/>
        <sz val="16"/>
        <rFont val="Calibri"/>
        <family val="2"/>
        <scheme val="minor"/>
      </rPr>
      <t>As of June 30, 2020</t>
    </r>
  </si>
  <si>
    <r>
      <t xml:space="preserve">Total Available Fund Balance </t>
    </r>
    <r>
      <rPr>
        <b/>
        <sz val="16"/>
        <color indexed="8"/>
        <rFont val="Calibri"/>
        <family val="2"/>
        <scheme val="minor"/>
      </rPr>
      <t xml:space="preserve">June 30, 2020 </t>
    </r>
    <r>
      <rPr>
        <sz val="16"/>
        <color indexed="8"/>
        <rFont val="Calibri"/>
        <family val="2"/>
        <scheme val="minor"/>
      </rPr>
      <t>minus Encumbrances</t>
    </r>
  </si>
  <si>
    <t>BEGINNING FUND BALANCE - JULY 1, 2019:</t>
  </si>
  <si>
    <r>
      <t xml:space="preserve">ESTIMATED AFR FUND BALANCE - </t>
    </r>
    <r>
      <rPr>
        <b/>
        <sz val="16"/>
        <rFont val="Calibri"/>
        <family val="2"/>
        <scheme val="minor"/>
      </rPr>
      <t>JUNE 30, 2019</t>
    </r>
    <r>
      <rPr>
        <sz val="16"/>
        <rFont val="Calibri"/>
        <family val="2"/>
        <scheme val="minor"/>
      </rPr>
      <t xml:space="preserve"> </t>
    </r>
    <r>
      <rPr>
        <b/>
        <sz val="16"/>
        <rFont val="Calibri"/>
        <family val="2"/>
        <scheme val="minor"/>
      </rPr>
      <t>(</t>
    </r>
    <r>
      <rPr>
        <b/>
        <i/>
        <sz val="16"/>
        <rFont val="Calibri"/>
        <family val="2"/>
        <scheme val="minor"/>
      </rPr>
      <t>IF DEBIT BALANCE USE "MINUS SIGN"</t>
    </r>
    <r>
      <rPr>
        <b/>
        <sz val="16"/>
        <rFont val="Calibri"/>
        <family val="2"/>
        <scheme val="minor"/>
      </rPr>
      <t>)</t>
    </r>
  </si>
  <si>
    <r>
      <t xml:space="preserve">TOTAL RESERVE AND UNENCUMBERED FUND BALANCE - </t>
    </r>
    <r>
      <rPr>
        <b/>
        <sz val="16"/>
        <rFont val="Calibri"/>
        <family val="2"/>
        <scheme val="minor"/>
      </rPr>
      <t>JULY 1, 2019</t>
    </r>
  </si>
  <si>
    <t>ESTIMATED FUND BALANCE - JUNE 30, 2020:</t>
  </si>
  <si>
    <r>
      <t xml:space="preserve">TOTAL ESTIMATED RESERVE AND UNENCUMBERED FUND BALANCE - </t>
    </r>
    <r>
      <rPr>
        <b/>
        <sz val="16"/>
        <rFont val="Calibri"/>
        <family val="2"/>
        <scheme val="minor"/>
      </rPr>
      <t>JUNE 30, 2020</t>
    </r>
  </si>
  <si>
    <r>
      <t xml:space="preserve">LESS ESTIMATED AMOUNT EXPECTED TO BE FINANCED IN FUTURE YEARS (GLC 30800) - </t>
    </r>
    <r>
      <rPr>
        <b/>
        <sz val="16"/>
        <rFont val="Calibri"/>
        <family val="2"/>
        <scheme val="minor"/>
      </rPr>
      <t>JUNE 30, 2020</t>
    </r>
  </si>
  <si>
    <t>TOTAL ESTIMATED FUND BALANCE - JUNE 30, 2020</t>
  </si>
  <si>
    <r>
      <t>ESTIMATED UNENCUMBERED FUND BALANCE -</t>
    </r>
    <r>
      <rPr>
        <b/>
        <sz val="16"/>
        <rFont val="Calibri"/>
        <family val="2"/>
        <scheme val="minor"/>
      </rPr>
      <t xml:space="preserve"> JUNE 30, 2020</t>
    </r>
  </si>
  <si>
    <t>AS OF JUNE 30 2020, TO ESTIMATED FUNDS AVAILABLE</t>
  </si>
  <si>
    <t xml:space="preserve"> FISCAL YEAR 2019-20</t>
  </si>
  <si>
    <t>2019-20 MAXIMUM DISCRETIONARY FEE PERCENTAGES</t>
  </si>
  <si>
    <t>FALL 2019-20 TUITION INCREASED BY 0%</t>
  </si>
  <si>
    <t>FISCAL YEAR 2019-20</t>
  </si>
  <si>
    <t>FOR THE FISCAL YEAR 2019-20</t>
  </si>
  <si>
    <t>FALL 2019-20 BUDGET WORKSHEET FOR ESTIMATED STUDENT TUITION AND TRANSFERS</t>
  </si>
  <si>
    <t xml:space="preserve">FALL 2019-20 STUDENT TUITION AND FEE RATES AND BLOCK TUITION </t>
  </si>
  <si>
    <t>Note:   The 2019-20 Fee Audit and Discretionary Fee calculations are provided at the end of the Workbook, to assist the college in verifying that the tuition and fee rates are in compliance with sections 1009.22 and 1009.23, Florida Statutes.</t>
  </si>
  <si>
    <t xml:space="preserve">2019-20 INSTRUCTIONS </t>
  </si>
  <si>
    <t>Funding for Scholarships and Matching Requirement</t>
  </si>
  <si>
    <t>Current- Unrestricted</t>
  </si>
  <si>
    <t>Scholarship</t>
  </si>
  <si>
    <t>Special Activities/ Public Relations</t>
  </si>
  <si>
    <t>Auxillary</t>
  </si>
  <si>
    <t>Current Funds - Unrestricted</t>
  </si>
  <si>
    <t>Does equal problem with test and conditional formatting.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</si>
</sst>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1">
    <numFmt numFmtId="5" formatCode="&quot;$&quot;#,##0_);\(&quot;$&quot;#,##0\)"/>
    <numFmt numFmtId="44" formatCode="_(&quot;$&quot;* #,##0.00_);_(&quot;$&quot;* \(#,##0.00\);_(&quot;$&quot;* &quot;-&quot;??_);_(@_)"/>
    <numFmt numFmtId="43" formatCode="_(* #,##0.00_);_(* \(#,##0.00\);_(* &quot;-&quot;??_);_(@_)"/>
    <numFmt numFmtId="164" formatCode="0_)"/>
    <numFmt numFmtId="165" formatCode="_(* #,##0_);_(* \(#,##0\);_(* &quot;-&quot;??_);_(@_)"/>
    <numFmt numFmtId="166" formatCode="#,##0.0"/>
    <numFmt numFmtId="167" formatCode="0.000%"/>
    <numFmt numFmtId="168" formatCode="&quot;$&quot;#,##0"/>
    <numFmt numFmtId="169" formatCode="#,##0.0_);[Red]\(#,##0.0\)"/>
    <numFmt numFmtId="170" formatCode="#,##0.0_);\(#,##0.0\)"/>
    <numFmt numFmtId="171" formatCode="_(* #,##0.0_);_(* \(#,##0.0\);_(* &quot;-&quot;??_);_(@_)"/>
  </numFmts>
  <fonts count="188">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sz val="10"/>
      <name val="Arial"/>
      <family val="2"/>
    </font>
    <font>
      <sz val="12"/>
      <name val="Arial"/>
      <family val="2"/>
    </font>
    <font>
      <sz val="12"/>
      <color indexed="8"/>
      <name val="Arial"/>
      <family val="2"/>
    </font>
    <font>
      <sz val="12"/>
      <name val="SWISS"/>
    </font>
    <font>
      <b/>
      <sz val="16"/>
      <name val="Arial"/>
      <family val="2"/>
    </font>
    <font>
      <sz val="14"/>
      <name val="Arial"/>
      <family val="2"/>
    </font>
    <font>
      <sz val="10"/>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17"/>
      <name val="Calibri"/>
      <family val="2"/>
    </font>
    <font>
      <sz val="11"/>
      <color indexed="20"/>
      <name val="Calibri"/>
      <family val="2"/>
    </font>
    <font>
      <sz val="11"/>
      <color indexed="60"/>
      <name val="Calibri"/>
      <family val="2"/>
    </font>
    <font>
      <sz val="11"/>
      <color indexed="62"/>
      <name val="Calibri"/>
      <family val="2"/>
    </font>
    <font>
      <b/>
      <sz val="11"/>
      <color indexed="63"/>
      <name val="Calibri"/>
      <family val="2"/>
    </font>
    <font>
      <b/>
      <sz val="11"/>
      <color indexed="52"/>
      <name val="Calibri"/>
      <family val="2"/>
    </font>
    <font>
      <sz val="11"/>
      <color indexed="52"/>
      <name val="Calibri"/>
      <family val="2"/>
    </font>
    <font>
      <b/>
      <sz val="11"/>
      <color indexed="9"/>
      <name val="Calibri"/>
      <family val="2"/>
    </font>
    <font>
      <sz val="11"/>
      <color indexed="10"/>
      <name val="Calibri"/>
      <family val="2"/>
    </font>
    <font>
      <i/>
      <sz val="11"/>
      <color indexed="23"/>
      <name val="Calibri"/>
      <family val="2"/>
    </font>
    <font>
      <b/>
      <sz val="11"/>
      <color indexed="8"/>
      <name val="Calibri"/>
      <family val="2"/>
    </font>
    <font>
      <sz val="11"/>
      <color indexed="9"/>
      <name val="Calibri"/>
      <family val="2"/>
    </font>
    <font>
      <sz val="11"/>
      <color indexed="8"/>
      <name val="Calibri"/>
      <family val="2"/>
    </font>
    <font>
      <sz val="8"/>
      <color indexed="8"/>
      <name val="Arial"/>
      <family val="2"/>
    </font>
    <font>
      <sz val="8"/>
      <color indexed="10"/>
      <name val="Arial"/>
      <family val="2"/>
    </font>
    <font>
      <u/>
      <sz val="11"/>
      <color indexed="12"/>
      <name val="Calibri"/>
      <family val="2"/>
    </font>
    <font>
      <sz val="8"/>
      <color indexed="9"/>
      <name val="Arial"/>
      <family val="2"/>
    </font>
    <font>
      <sz val="8"/>
      <color indexed="20"/>
      <name val="Arial"/>
      <family val="2"/>
    </font>
    <font>
      <b/>
      <sz val="8"/>
      <color indexed="52"/>
      <name val="Arial"/>
      <family val="2"/>
    </font>
    <font>
      <b/>
      <sz val="8"/>
      <color indexed="9"/>
      <name val="Arial"/>
      <family val="2"/>
    </font>
    <font>
      <i/>
      <sz val="8"/>
      <color indexed="23"/>
      <name val="Arial"/>
      <family val="2"/>
    </font>
    <font>
      <sz val="8"/>
      <color indexed="17"/>
      <name val="Arial"/>
      <family val="2"/>
    </font>
    <font>
      <b/>
      <sz val="15"/>
      <color indexed="56"/>
      <name val="Arial"/>
      <family val="2"/>
    </font>
    <font>
      <b/>
      <sz val="13"/>
      <color indexed="56"/>
      <name val="Arial"/>
      <family val="2"/>
    </font>
    <font>
      <b/>
      <sz val="11"/>
      <color indexed="56"/>
      <name val="Arial"/>
      <family val="2"/>
    </font>
    <font>
      <sz val="8"/>
      <color indexed="62"/>
      <name val="Arial"/>
      <family val="2"/>
    </font>
    <font>
      <sz val="8"/>
      <color indexed="52"/>
      <name val="Arial"/>
      <family val="2"/>
    </font>
    <font>
      <sz val="8"/>
      <color indexed="60"/>
      <name val="Arial"/>
      <family val="2"/>
    </font>
    <font>
      <b/>
      <sz val="8"/>
      <color indexed="63"/>
      <name val="Arial"/>
      <family val="2"/>
    </font>
    <font>
      <b/>
      <sz val="8"/>
      <color indexed="8"/>
      <name val="Arial"/>
      <family val="2"/>
    </font>
    <font>
      <sz val="10"/>
      <name val="Microsoft Sans Serif"/>
      <family val="2"/>
    </font>
    <font>
      <b/>
      <sz val="12"/>
      <color indexed="81"/>
      <name val="Tahoma"/>
      <family val="2"/>
    </font>
    <font>
      <b/>
      <sz val="14"/>
      <name val="Arial"/>
      <family val="2"/>
    </font>
    <font>
      <u/>
      <sz val="14"/>
      <color indexed="12"/>
      <name val="Arial"/>
      <family val="2"/>
    </font>
    <font>
      <sz val="12"/>
      <name val="Calibri"/>
      <family val="2"/>
    </font>
    <font>
      <sz val="12"/>
      <color indexed="81"/>
      <name val="Tahoma"/>
      <family val="2"/>
    </font>
    <font>
      <sz val="11"/>
      <color indexed="8"/>
      <name val="Calibri"/>
      <family val="2"/>
    </font>
    <font>
      <b/>
      <u/>
      <sz val="16"/>
      <name val="Arial"/>
      <family val="2"/>
    </font>
    <font>
      <sz val="9"/>
      <color indexed="81"/>
      <name val="Tahoma"/>
      <family val="2"/>
    </font>
    <font>
      <sz val="11"/>
      <color indexed="8"/>
      <name val="Calibri"/>
      <family val="2"/>
    </font>
    <font>
      <sz val="11"/>
      <color theme="1"/>
      <name val="Calibri"/>
      <family val="2"/>
      <scheme val="minor"/>
    </font>
    <font>
      <u/>
      <sz val="11"/>
      <color theme="10"/>
      <name val="Calibri"/>
      <family val="2"/>
    </font>
    <font>
      <b/>
      <sz val="18"/>
      <name val="Arial"/>
      <family val="2"/>
    </font>
    <font>
      <b/>
      <sz val="14"/>
      <color rgb="FFFF0000"/>
      <name val="Arial"/>
      <family val="2"/>
    </font>
    <font>
      <sz val="10"/>
      <color indexed="8"/>
      <name val="Arial"/>
      <family val="2"/>
    </font>
    <font>
      <b/>
      <sz val="9"/>
      <color indexed="81"/>
      <name val="Tahoma"/>
      <family val="2"/>
    </font>
    <font>
      <sz val="14"/>
      <color theme="1"/>
      <name val="Arial"/>
      <family val="2"/>
    </font>
    <font>
      <strike/>
      <sz val="14"/>
      <name val="Arial"/>
      <family val="2"/>
    </font>
    <font>
      <b/>
      <sz val="28"/>
      <color rgb="FFFF0000"/>
      <name val="Arial"/>
      <family val="2"/>
    </font>
    <font>
      <strike/>
      <sz val="14"/>
      <color theme="1"/>
      <name val="Arial"/>
      <family val="2"/>
    </font>
    <font>
      <strike/>
      <sz val="14"/>
      <color indexed="8"/>
      <name val="Arial"/>
      <family val="2"/>
    </font>
    <font>
      <strike/>
      <sz val="12"/>
      <name val="Arial"/>
      <family val="2"/>
    </font>
    <font>
      <b/>
      <sz val="16"/>
      <color rgb="FFFF0000"/>
      <name val="Calibri"/>
      <family val="2"/>
      <scheme val="minor"/>
    </font>
    <font>
      <sz val="16"/>
      <name val="Calibri"/>
      <family val="2"/>
      <scheme val="minor"/>
    </font>
    <font>
      <b/>
      <sz val="16"/>
      <color theme="1"/>
      <name val="Calibri"/>
      <family val="2"/>
      <scheme val="minor"/>
    </font>
    <font>
      <b/>
      <sz val="16"/>
      <name val="Calibri"/>
      <family val="2"/>
      <scheme val="minor"/>
    </font>
    <font>
      <b/>
      <sz val="16"/>
      <color indexed="8"/>
      <name val="Calibri"/>
      <family val="2"/>
      <scheme val="minor"/>
    </font>
    <font>
      <b/>
      <sz val="16"/>
      <color indexed="10"/>
      <name val="Calibri"/>
      <family val="2"/>
      <scheme val="minor"/>
    </font>
    <font>
      <sz val="16"/>
      <color rgb="FFFF0000"/>
      <name val="Calibri"/>
      <family val="2"/>
      <scheme val="minor"/>
    </font>
    <font>
      <sz val="16"/>
      <color indexed="8"/>
      <name val="Calibri"/>
      <family val="2"/>
      <scheme val="minor"/>
    </font>
    <font>
      <b/>
      <sz val="22"/>
      <color theme="0"/>
      <name val="Calibri"/>
      <family val="2"/>
      <scheme val="minor"/>
    </font>
    <font>
      <b/>
      <sz val="20"/>
      <color theme="0"/>
      <name val="Calibri"/>
      <family val="2"/>
      <scheme val="minor"/>
    </font>
    <font>
      <b/>
      <sz val="18"/>
      <color theme="3"/>
      <name val="Cambria"/>
      <family val="2"/>
      <scheme val="major"/>
    </font>
    <font>
      <u/>
      <sz val="10"/>
      <color indexed="12"/>
      <name val="Arial"/>
      <family val="2"/>
    </font>
    <font>
      <sz val="10"/>
      <color theme="1"/>
      <name val="Arial"/>
      <family val="2"/>
    </font>
    <font>
      <sz val="10"/>
      <color theme="0"/>
      <name val="Arial"/>
      <family val="2"/>
    </font>
    <font>
      <sz val="10"/>
      <color rgb="FF9C0006"/>
      <name val="Arial"/>
      <family val="2"/>
    </font>
    <font>
      <b/>
      <sz val="10"/>
      <color rgb="FFFA7D00"/>
      <name val="Arial"/>
      <family val="2"/>
    </font>
    <font>
      <b/>
      <sz val="10"/>
      <color theme="0"/>
      <name val="Arial"/>
      <family val="2"/>
    </font>
    <font>
      <i/>
      <sz val="10"/>
      <color rgb="FF7F7F7F"/>
      <name val="Arial"/>
      <family val="2"/>
    </font>
    <font>
      <sz val="10"/>
      <color rgb="FF006100"/>
      <name val="Arial"/>
      <family val="2"/>
    </font>
    <font>
      <b/>
      <sz val="15"/>
      <color theme="3"/>
      <name val="Arial"/>
      <family val="2"/>
    </font>
    <font>
      <b/>
      <sz val="13"/>
      <color theme="3"/>
      <name val="Arial"/>
      <family val="2"/>
    </font>
    <font>
      <b/>
      <sz val="11"/>
      <color theme="3"/>
      <name val="Arial"/>
      <family val="2"/>
    </font>
    <font>
      <sz val="10"/>
      <color rgb="FF3F3F76"/>
      <name val="Arial"/>
      <family val="2"/>
    </font>
    <font>
      <sz val="10"/>
      <color rgb="FFFA7D00"/>
      <name val="Arial"/>
      <family val="2"/>
    </font>
    <font>
      <sz val="10"/>
      <color rgb="FF9C6500"/>
      <name val="Arial"/>
      <family val="2"/>
    </font>
    <font>
      <b/>
      <sz val="10"/>
      <color rgb="FF3F3F3F"/>
      <name val="Arial"/>
      <family val="2"/>
    </font>
    <font>
      <b/>
      <sz val="10"/>
      <color theme="1"/>
      <name val="Arial"/>
      <family val="2"/>
    </font>
    <font>
      <sz val="10"/>
      <color rgb="FFFF0000"/>
      <name val="Arial"/>
      <family val="2"/>
    </font>
    <font>
      <b/>
      <sz val="16"/>
      <color rgb="FF000000"/>
      <name val="Calibri"/>
      <family val="2"/>
      <scheme val="minor"/>
    </font>
    <font>
      <sz val="14"/>
      <name val="Calibri"/>
      <family val="2"/>
      <scheme val="minor"/>
    </font>
    <font>
      <vertAlign val="superscript"/>
      <sz val="14"/>
      <name val="Calibri"/>
      <family val="2"/>
      <scheme val="minor"/>
    </font>
    <font>
      <b/>
      <vertAlign val="superscript"/>
      <sz val="16"/>
      <name val="Calibri"/>
      <family val="2"/>
      <scheme val="minor"/>
    </font>
    <font>
      <b/>
      <sz val="26"/>
      <name val="Calibri"/>
      <family val="2"/>
      <scheme val="minor"/>
    </font>
    <font>
      <b/>
      <sz val="20"/>
      <name val="Calibri"/>
      <family val="2"/>
      <scheme val="minor"/>
    </font>
    <font>
      <b/>
      <sz val="18"/>
      <name val="Calibri"/>
      <family val="2"/>
      <scheme val="minor"/>
    </font>
    <font>
      <sz val="18"/>
      <name val="Calibri"/>
      <family val="2"/>
      <scheme val="minor"/>
    </font>
    <font>
      <b/>
      <sz val="22"/>
      <name val="Calibri"/>
      <family val="2"/>
      <scheme val="minor"/>
    </font>
    <font>
      <b/>
      <sz val="14"/>
      <name val="Calibri"/>
      <family val="2"/>
      <scheme val="minor"/>
    </font>
    <font>
      <sz val="12"/>
      <color indexed="8"/>
      <name val="Calibri"/>
      <family val="2"/>
      <scheme val="minor"/>
    </font>
    <font>
      <b/>
      <u/>
      <sz val="16"/>
      <color rgb="FFFF0000"/>
      <name val="Calibri"/>
      <family val="2"/>
      <scheme val="minor"/>
    </font>
    <font>
      <sz val="9"/>
      <name val="Arial"/>
      <family val="2"/>
    </font>
    <font>
      <b/>
      <sz val="11"/>
      <name val="Calibri"/>
      <family val="2"/>
      <scheme val="minor"/>
    </font>
    <font>
      <sz val="11"/>
      <name val="Calibri"/>
      <family val="2"/>
      <scheme val="minor"/>
    </font>
    <font>
      <sz val="11"/>
      <name val="Calibri"/>
      <family val="2"/>
    </font>
    <font>
      <b/>
      <u/>
      <sz val="16"/>
      <color indexed="10"/>
      <name val="Calibri"/>
      <family val="2"/>
      <scheme val="minor"/>
    </font>
    <font>
      <b/>
      <sz val="16"/>
      <color indexed="12"/>
      <name val="Calibri"/>
      <family val="2"/>
      <scheme val="minor"/>
    </font>
    <font>
      <u/>
      <sz val="16"/>
      <color indexed="8"/>
      <name val="Calibri"/>
      <family val="2"/>
      <scheme val="minor"/>
    </font>
    <font>
      <b/>
      <i/>
      <sz val="16"/>
      <color indexed="8"/>
      <name val="Calibri"/>
      <family val="2"/>
      <scheme val="minor"/>
    </font>
    <font>
      <b/>
      <i/>
      <sz val="16"/>
      <name val="Calibri"/>
      <family val="2"/>
      <scheme val="minor"/>
    </font>
    <font>
      <sz val="16"/>
      <color indexed="10"/>
      <name val="Calibri"/>
      <family val="2"/>
      <scheme val="minor"/>
    </font>
    <font>
      <sz val="16"/>
      <color indexed="12"/>
      <name val="Calibri"/>
      <family val="2"/>
      <scheme val="minor"/>
    </font>
    <font>
      <b/>
      <sz val="16"/>
      <color theme="0"/>
      <name val="Calibri"/>
      <family val="2"/>
      <scheme val="minor"/>
    </font>
    <font>
      <i/>
      <sz val="16"/>
      <name val="Calibri"/>
      <family val="2"/>
      <scheme val="minor"/>
    </font>
    <font>
      <sz val="12"/>
      <name val="Calibri"/>
      <family val="2"/>
      <scheme val="minor"/>
    </font>
    <font>
      <sz val="10"/>
      <name val="Calibri"/>
      <family val="2"/>
      <scheme val="minor"/>
    </font>
    <font>
      <b/>
      <sz val="12"/>
      <name val="Calibri"/>
      <family val="2"/>
      <scheme val="minor"/>
    </font>
    <font>
      <b/>
      <sz val="18"/>
      <color rgb="FFFF0000"/>
      <name val="Calibri"/>
      <family val="2"/>
      <scheme val="minor"/>
    </font>
    <font>
      <b/>
      <sz val="14"/>
      <color rgb="FF3559F3"/>
      <name val="Calibri"/>
      <family val="2"/>
      <scheme val="minor"/>
    </font>
    <font>
      <sz val="14"/>
      <color indexed="8"/>
      <name val="Calibri"/>
      <family val="2"/>
      <scheme val="minor"/>
    </font>
    <font>
      <b/>
      <sz val="14"/>
      <color indexed="8"/>
      <name val="Calibri"/>
      <family val="2"/>
      <scheme val="minor"/>
    </font>
    <font>
      <b/>
      <sz val="14"/>
      <color rgb="FF4343E5"/>
      <name val="Calibri"/>
      <family val="2"/>
      <scheme val="minor"/>
    </font>
    <font>
      <sz val="14"/>
      <color indexed="10"/>
      <name val="Calibri"/>
      <family val="2"/>
      <scheme val="minor"/>
    </font>
    <font>
      <sz val="14"/>
      <color indexed="12"/>
      <name val="Calibri"/>
      <family val="2"/>
      <scheme val="minor"/>
    </font>
    <font>
      <b/>
      <i/>
      <sz val="14"/>
      <color indexed="10"/>
      <name val="Calibri"/>
      <family val="2"/>
      <scheme val="minor"/>
    </font>
    <font>
      <b/>
      <i/>
      <sz val="14"/>
      <name val="Calibri"/>
      <family val="2"/>
      <scheme val="minor"/>
    </font>
    <font>
      <u/>
      <sz val="14"/>
      <name val="Calibri"/>
      <family val="2"/>
      <scheme val="minor"/>
    </font>
    <font>
      <b/>
      <sz val="16"/>
      <color rgb="FF3559F3"/>
      <name val="Calibri"/>
      <family val="2"/>
      <scheme val="minor"/>
    </font>
    <font>
      <b/>
      <sz val="16"/>
      <color indexed="81"/>
      <name val="Tahoma"/>
      <family val="2"/>
    </font>
    <font>
      <b/>
      <sz val="16"/>
      <color indexed="10"/>
      <name val="Tahoma"/>
      <family val="2"/>
    </font>
    <font>
      <b/>
      <sz val="18"/>
      <color indexed="10"/>
      <name val="Tahoma"/>
      <family val="2"/>
    </font>
    <font>
      <sz val="11"/>
      <color theme="1"/>
      <name val="Arial"/>
      <family val="2"/>
    </font>
    <font>
      <sz val="11"/>
      <color indexed="8"/>
      <name val="Arial"/>
      <family val="2"/>
    </font>
    <font>
      <b/>
      <sz val="20"/>
      <color indexed="8"/>
      <name val="Calibri"/>
      <family val="2"/>
      <scheme val="minor"/>
    </font>
    <font>
      <b/>
      <sz val="18"/>
      <color indexed="8"/>
      <name val="Calibri"/>
      <family val="2"/>
      <scheme val="minor"/>
    </font>
    <font>
      <b/>
      <sz val="22"/>
      <color rgb="FFFF0000"/>
      <name val="Calibri"/>
      <family val="2"/>
      <scheme val="minor"/>
    </font>
    <font>
      <sz val="20"/>
      <name val="Calibri"/>
      <family val="2"/>
      <scheme val="minor"/>
    </font>
    <font>
      <sz val="10"/>
      <color indexed="8"/>
      <name val="Calibri"/>
      <family val="2"/>
      <scheme val="minor"/>
    </font>
    <font>
      <b/>
      <sz val="12"/>
      <color indexed="8"/>
      <name val="Calibri"/>
      <family val="2"/>
      <scheme val="minor"/>
    </font>
    <font>
      <u/>
      <sz val="12"/>
      <name val="Calibri"/>
      <family val="2"/>
      <scheme val="minor"/>
    </font>
    <font>
      <b/>
      <sz val="12"/>
      <color rgb="FF000000"/>
      <name val="Calibri"/>
      <family val="2"/>
      <scheme val="minor"/>
    </font>
    <font>
      <b/>
      <sz val="20"/>
      <color rgb="FF3559F3"/>
      <name val="Calibri"/>
      <family val="2"/>
      <scheme val="minor"/>
    </font>
    <font>
      <sz val="16"/>
      <color theme="1"/>
      <name val="Calibri"/>
      <family val="2"/>
      <scheme val="minor"/>
    </font>
    <font>
      <sz val="14"/>
      <color theme="1"/>
      <name val="Calibri"/>
      <family val="2"/>
      <scheme val="minor"/>
    </font>
    <font>
      <sz val="16"/>
      <name val="Calibri"/>
      <family val="2"/>
    </font>
    <font>
      <sz val="16"/>
      <color theme="0"/>
      <name val="Calibri"/>
      <family val="2"/>
      <scheme val="minor"/>
    </font>
    <font>
      <b/>
      <sz val="9"/>
      <color indexed="8"/>
      <name val="Tahoma"/>
      <family val="2"/>
    </font>
    <font>
      <b/>
      <sz val="11"/>
      <color indexed="81"/>
      <name val="Tahoma"/>
      <family val="2"/>
    </font>
    <font>
      <b/>
      <u/>
      <sz val="16"/>
      <name val="Calibri"/>
      <family val="2"/>
      <scheme val="minor"/>
    </font>
    <font>
      <b/>
      <sz val="20"/>
      <color rgb="FFFF0000"/>
      <name val="Calibri"/>
      <family val="2"/>
      <scheme val="minor"/>
    </font>
    <font>
      <sz val="28"/>
      <name val="Arial"/>
      <family val="2"/>
    </font>
    <font>
      <b/>
      <sz val="16"/>
      <color theme="4" tint="-0.249977111117893"/>
      <name val="Calibri"/>
      <family val="2"/>
      <scheme val="minor"/>
    </font>
    <font>
      <b/>
      <sz val="12"/>
      <color theme="4" tint="-0.249977111117893"/>
      <name val="Arial"/>
      <family val="2"/>
    </font>
    <font>
      <b/>
      <sz val="14"/>
      <color theme="4" tint="-0.249977111117893"/>
      <name val="Calibri"/>
      <family val="2"/>
      <scheme val="minor"/>
    </font>
    <font>
      <b/>
      <sz val="18"/>
      <color theme="4" tint="-0.249977111117893"/>
      <name val="Calibri"/>
      <family val="2"/>
      <scheme val="minor"/>
    </font>
    <font>
      <b/>
      <sz val="18"/>
      <color theme="1"/>
      <name val="Calibri"/>
      <family val="2"/>
      <scheme val="minor"/>
    </font>
    <font>
      <b/>
      <sz val="14"/>
      <color theme="4" tint="-0.249977111117893"/>
      <name val="Arial"/>
      <family val="2"/>
    </font>
    <font>
      <sz val="16"/>
      <color theme="3"/>
      <name val="Calibri"/>
      <family val="2"/>
      <scheme val="minor"/>
    </font>
    <font>
      <sz val="16"/>
      <color theme="4" tint="-0.249977111117893"/>
      <name val="Calibri"/>
      <family val="2"/>
      <scheme val="minor"/>
    </font>
    <font>
      <sz val="18"/>
      <color theme="1"/>
      <name val="Calibri"/>
      <family val="2"/>
      <scheme val="minor"/>
    </font>
    <font>
      <b/>
      <sz val="28"/>
      <name val="Calibri"/>
      <family val="2"/>
      <scheme val="minor"/>
    </font>
    <font>
      <b/>
      <u/>
      <sz val="18"/>
      <color rgb="FFFF0000"/>
      <name val="Calibri"/>
      <family val="2"/>
      <scheme val="minor"/>
    </font>
    <font>
      <b/>
      <u/>
      <sz val="18"/>
      <name val="Calibri"/>
      <family val="2"/>
      <scheme val="minor"/>
    </font>
    <font>
      <b/>
      <sz val="24"/>
      <color theme="0"/>
      <name val="Calibri"/>
      <family val="2"/>
      <scheme val="minor"/>
    </font>
    <font>
      <b/>
      <sz val="12"/>
      <color theme="4" tint="-0.249977111117893"/>
      <name val="Calibri"/>
      <family val="2"/>
      <scheme val="minor"/>
    </font>
    <font>
      <sz val="12"/>
      <color indexed="8"/>
      <name val="Tahoma"/>
      <family val="2"/>
    </font>
    <font>
      <b/>
      <sz val="12"/>
      <color indexed="10"/>
      <name val="Tahoma"/>
      <family val="2"/>
    </font>
    <font>
      <strike/>
      <sz val="12"/>
      <color indexed="81"/>
      <name val="Tahoma"/>
      <family val="2"/>
    </font>
    <font>
      <b/>
      <sz val="11"/>
      <color rgb="FF000000"/>
      <name val="Tahoma"/>
      <family val="2"/>
    </font>
    <font>
      <sz val="9"/>
      <color rgb="FF000000"/>
      <name val="Tahoma"/>
      <family val="2"/>
    </font>
    <font>
      <b/>
      <sz val="12"/>
      <color rgb="FF000000"/>
      <name val="Tahoma"/>
      <family val="2"/>
    </font>
  </fonts>
  <fills count="79">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9"/>
      </patternFill>
    </fill>
    <fill>
      <patternFill patternType="solid">
        <fgColor indexed="9"/>
        <bgColor indexed="64"/>
      </patternFill>
    </fill>
    <fill>
      <patternFill patternType="solid">
        <fgColor indexed="8"/>
        <bgColor indexed="64"/>
      </patternFill>
    </fill>
    <fill>
      <patternFill patternType="solid">
        <fgColor indexed="49"/>
        <bgColor indexed="13"/>
      </patternFill>
    </fill>
    <fill>
      <patternFill patternType="solid">
        <fgColor indexed="27"/>
        <bgColor indexed="43"/>
      </patternFill>
    </fill>
    <fill>
      <patternFill patternType="lightUp"/>
    </fill>
    <fill>
      <patternFill patternType="solid">
        <fgColor theme="4" tint="0.79998168889431442"/>
        <bgColor indexed="64"/>
      </patternFill>
    </fill>
    <fill>
      <patternFill patternType="solid">
        <fgColor rgb="FFFF0000"/>
        <bgColor indexed="64"/>
      </patternFill>
    </fill>
    <fill>
      <patternFill patternType="solid">
        <fgColor rgb="FFFFFFCC"/>
        <bgColor indexed="64"/>
      </patternFill>
    </fill>
    <fill>
      <patternFill patternType="solid">
        <fgColor rgb="FFFFFFCC"/>
        <bgColor indexed="9"/>
      </patternFill>
    </fill>
    <fill>
      <patternFill patternType="lightUp">
        <fgColor theme="1"/>
      </patternFill>
    </fill>
    <fill>
      <patternFill patternType="solid">
        <fgColor theme="3" tint="0.79998168889431442"/>
        <bgColor indexed="64"/>
      </patternFill>
    </fill>
    <fill>
      <patternFill patternType="solid">
        <fgColor theme="6" tint="0.79998168889431442"/>
        <bgColor indexed="64"/>
      </patternFill>
    </fill>
    <fill>
      <patternFill patternType="solid">
        <fgColor theme="9" tint="0.59999389629810485"/>
        <bgColor indexed="64"/>
      </patternFill>
    </fill>
    <fill>
      <patternFill patternType="solid">
        <fgColor rgb="FFFFFF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000000"/>
        <bgColor indexed="64"/>
      </patternFill>
    </fill>
    <fill>
      <patternFill patternType="solid">
        <fgColor theme="1"/>
        <bgColor indexed="64"/>
      </patternFill>
    </fill>
    <fill>
      <patternFill patternType="lightUp">
        <fgColor auto="1"/>
        <bgColor auto="1"/>
      </patternFill>
    </fill>
    <fill>
      <patternFill patternType="lightUp">
        <fgColor theme="1"/>
        <bgColor theme="4" tint="0.79992065187536243"/>
      </patternFill>
    </fill>
    <fill>
      <patternFill patternType="lightUp">
        <bgColor auto="1"/>
      </patternFill>
    </fill>
    <fill>
      <patternFill patternType="solid">
        <fgColor theme="4" tint="0.79998168889431442"/>
        <bgColor indexed="9"/>
      </patternFill>
    </fill>
    <fill>
      <patternFill patternType="darkGray">
        <fgColor theme="0" tint="-0.24994659260841701"/>
        <bgColor theme="0" tint="-4.9989318521683403E-2"/>
      </patternFill>
    </fill>
    <fill>
      <patternFill patternType="solid">
        <fgColor theme="4" tint="0.79998168889431442"/>
        <bgColor theme="0" tint="-0.34998626667073579"/>
      </patternFill>
    </fill>
    <fill>
      <patternFill patternType="solid">
        <fgColor rgb="FFCCFFCC"/>
        <bgColor indexed="64"/>
      </patternFill>
    </fill>
  </fills>
  <borders count="363">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indexed="8"/>
      </right>
      <top/>
      <bottom/>
      <diagonal/>
    </border>
    <border>
      <left/>
      <right style="thin">
        <color indexed="64"/>
      </right>
      <top/>
      <bottom/>
      <diagonal/>
    </border>
    <border>
      <left/>
      <right/>
      <top style="thin">
        <color indexed="8"/>
      </top>
      <bottom style="thin">
        <color indexed="8"/>
      </bottom>
      <diagonal/>
    </border>
    <border>
      <left style="thin">
        <color indexed="64"/>
      </left>
      <right style="thin">
        <color indexed="64"/>
      </right>
      <top style="thin">
        <color indexed="64"/>
      </top>
      <bottom style="thin">
        <color indexed="64"/>
      </bottom>
      <diagonal/>
    </border>
    <border>
      <left/>
      <right style="thin">
        <color indexed="8"/>
      </right>
      <top style="thin">
        <color indexed="8"/>
      </top>
      <bottom/>
      <diagonal/>
    </border>
    <border>
      <left/>
      <right/>
      <top/>
      <bottom style="thin">
        <color indexed="64"/>
      </bottom>
      <diagonal/>
    </border>
    <border>
      <left/>
      <right/>
      <top/>
      <bottom style="thin">
        <color indexed="8"/>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right/>
      <top/>
      <bottom style="medium">
        <color indexed="64"/>
      </bottom>
      <diagonal/>
    </border>
    <border>
      <left/>
      <right style="medium">
        <color indexed="8"/>
      </right>
      <top style="medium">
        <color indexed="8"/>
      </top>
      <bottom style="thin">
        <color indexed="8"/>
      </bottom>
      <diagonal/>
    </border>
    <border>
      <left style="medium">
        <color indexed="64"/>
      </left>
      <right style="medium">
        <color indexed="64"/>
      </right>
      <top style="medium">
        <color indexed="64"/>
      </top>
      <bottom style="medium">
        <color indexed="64"/>
      </bottom>
      <diagonal/>
    </border>
    <border>
      <left style="medium">
        <color indexed="8"/>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thin">
        <color indexed="64"/>
      </top>
      <bottom style="medium">
        <color indexed="64"/>
      </bottom>
      <diagonal/>
    </border>
    <border>
      <left/>
      <right style="thin">
        <color indexed="8"/>
      </right>
      <top/>
      <bottom style="medium">
        <color indexed="8"/>
      </bottom>
      <diagonal/>
    </border>
    <border>
      <left style="thin">
        <color indexed="8"/>
      </left>
      <right style="thin">
        <color indexed="8"/>
      </right>
      <top/>
      <bottom style="medium">
        <color indexed="8"/>
      </bottom>
      <diagonal/>
    </border>
    <border>
      <left style="thin">
        <color indexed="8"/>
      </left>
      <right/>
      <top style="medium">
        <color indexed="8"/>
      </top>
      <bottom style="medium">
        <color indexed="8"/>
      </bottom>
      <diagonal/>
    </border>
    <border>
      <left/>
      <right style="thin">
        <color indexed="8"/>
      </right>
      <top style="medium">
        <color indexed="8"/>
      </top>
      <bottom style="thin">
        <color indexed="8"/>
      </bottom>
      <diagonal/>
    </border>
    <border>
      <left/>
      <right style="thin">
        <color indexed="8"/>
      </right>
      <top style="medium">
        <color indexed="8"/>
      </top>
      <bottom style="medium">
        <color indexed="8"/>
      </bottom>
      <diagonal/>
    </border>
    <border>
      <left/>
      <right/>
      <top style="thin">
        <color indexed="8"/>
      </top>
      <bottom/>
      <diagonal/>
    </border>
    <border>
      <left style="medium">
        <color indexed="64"/>
      </left>
      <right style="medium">
        <color indexed="64"/>
      </right>
      <top/>
      <bottom style="thin">
        <color indexed="64"/>
      </bottom>
      <diagonal/>
    </border>
    <border>
      <left style="medium">
        <color indexed="64"/>
      </left>
      <right style="medium">
        <color indexed="64"/>
      </right>
      <top/>
      <bottom/>
      <diagonal/>
    </border>
    <border>
      <left/>
      <right/>
      <top style="medium">
        <color indexed="64"/>
      </top>
      <bottom style="medium">
        <color indexed="64"/>
      </bottom>
      <diagonal/>
    </border>
    <border>
      <left style="medium">
        <color indexed="8"/>
      </left>
      <right/>
      <top style="medium">
        <color indexed="8"/>
      </top>
      <bottom style="thin">
        <color indexed="8"/>
      </bottom>
      <diagonal/>
    </border>
    <border>
      <left style="thin">
        <color indexed="8"/>
      </left>
      <right style="thin">
        <color indexed="8"/>
      </right>
      <top style="medium">
        <color indexed="8"/>
      </top>
      <bottom style="thin">
        <color indexed="8"/>
      </bottom>
      <diagonal/>
    </border>
    <border>
      <left style="thin">
        <color indexed="64"/>
      </left>
      <right style="thin">
        <color indexed="64"/>
      </right>
      <top style="medium">
        <color indexed="8"/>
      </top>
      <bottom style="medium">
        <color indexed="8"/>
      </bottom>
      <diagonal/>
    </border>
    <border>
      <left style="medium">
        <color indexed="8"/>
      </left>
      <right style="medium">
        <color indexed="8"/>
      </right>
      <top/>
      <bottom style="medium">
        <color indexed="64"/>
      </bottom>
      <diagonal/>
    </border>
    <border>
      <left style="medium">
        <color indexed="64"/>
      </left>
      <right/>
      <top style="thin">
        <color auto="1"/>
      </top>
      <bottom style="thin">
        <color auto="1"/>
      </bottom>
      <diagonal/>
    </border>
    <border>
      <left/>
      <right style="medium">
        <color indexed="64"/>
      </right>
      <top style="thin">
        <color auto="1"/>
      </top>
      <bottom style="thin">
        <color auto="1"/>
      </bottom>
      <diagonal/>
    </border>
    <border>
      <left style="medium">
        <color indexed="64"/>
      </left>
      <right/>
      <top style="thin">
        <color auto="1"/>
      </top>
      <bottom style="medium">
        <color indexed="64"/>
      </bottom>
      <diagonal/>
    </border>
    <border>
      <left/>
      <right style="medium">
        <color indexed="64"/>
      </right>
      <top style="thin">
        <color auto="1"/>
      </top>
      <bottom style="medium">
        <color indexed="64"/>
      </bottom>
      <diagonal/>
    </border>
    <border>
      <left style="medium">
        <color indexed="64"/>
      </left>
      <right style="medium">
        <color indexed="64"/>
      </right>
      <top style="thin">
        <color auto="1"/>
      </top>
      <bottom style="thin">
        <color auto="1"/>
      </bottom>
      <diagonal/>
    </border>
    <border>
      <left style="medium">
        <color indexed="64"/>
      </left>
      <right style="medium">
        <color indexed="64"/>
      </right>
      <top style="thin">
        <color auto="1"/>
      </top>
      <bottom style="medium">
        <color indexed="64"/>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thin">
        <color auto="1"/>
      </left>
      <right style="medium">
        <color auto="1"/>
      </right>
      <top style="thin">
        <color auto="1"/>
      </top>
      <bottom/>
      <diagonal/>
    </border>
    <border>
      <left style="medium">
        <color indexed="64"/>
      </left>
      <right style="medium">
        <color indexed="64"/>
      </right>
      <top style="thin">
        <color auto="1"/>
      </top>
      <bottom/>
      <diagonal/>
    </border>
    <border>
      <left/>
      <right/>
      <top/>
      <bottom style="thin">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diagonal/>
    </border>
    <border>
      <left/>
      <right style="medium">
        <color indexed="64"/>
      </right>
      <top style="medium">
        <color indexed="64"/>
      </top>
      <bottom style="thin">
        <color indexed="64"/>
      </bottom>
      <diagonal/>
    </border>
    <border>
      <left style="medium">
        <color theme="1"/>
      </left>
      <right style="medium">
        <color theme="1"/>
      </right>
      <top/>
      <bottom/>
      <diagonal/>
    </border>
    <border>
      <left style="medium">
        <color theme="1"/>
      </left>
      <right style="medium">
        <color theme="1"/>
      </right>
      <top style="medium">
        <color theme="1"/>
      </top>
      <bottom style="thin">
        <color theme="1"/>
      </bottom>
      <diagonal/>
    </border>
    <border>
      <left style="medium">
        <color theme="1"/>
      </left>
      <right style="medium">
        <color theme="1"/>
      </right>
      <top style="medium">
        <color theme="1"/>
      </top>
      <bottom style="medium">
        <color theme="1"/>
      </bottom>
      <diagonal/>
    </border>
    <border>
      <left style="medium">
        <color theme="1"/>
      </left>
      <right/>
      <top style="medium">
        <color theme="1"/>
      </top>
      <bottom style="medium">
        <color theme="1"/>
      </bottom>
      <diagonal/>
    </border>
    <border>
      <left style="medium">
        <color theme="1"/>
      </left>
      <right/>
      <top style="medium">
        <color theme="1"/>
      </top>
      <bottom/>
      <diagonal/>
    </border>
    <border>
      <left style="medium">
        <color theme="1"/>
      </left>
      <right/>
      <top/>
      <bottom/>
      <diagonal/>
    </border>
    <border>
      <left style="medium">
        <color theme="1"/>
      </left>
      <right/>
      <top/>
      <bottom style="medium">
        <color theme="1"/>
      </bottom>
      <diagonal/>
    </border>
    <border>
      <left style="medium">
        <color theme="1"/>
      </left>
      <right style="medium">
        <color theme="1"/>
      </right>
      <top style="thin">
        <color theme="1"/>
      </top>
      <bottom style="medium">
        <color theme="1"/>
      </bottom>
      <diagonal/>
    </border>
    <border>
      <left style="medium">
        <color theme="1"/>
      </left>
      <right style="medium">
        <color theme="1"/>
      </right>
      <top style="thin">
        <color theme="1"/>
      </top>
      <bottom style="thin">
        <color theme="1"/>
      </bottom>
      <diagonal/>
    </border>
    <border>
      <left/>
      <right style="medium">
        <color theme="1"/>
      </right>
      <top/>
      <bottom/>
      <diagonal/>
    </border>
    <border>
      <left/>
      <right/>
      <top/>
      <bottom style="medium">
        <color theme="1"/>
      </bottom>
      <diagonal/>
    </border>
    <border>
      <left/>
      <right style="medium">
        <color theme="1"/>
      </right>
      <top/>
      <bottom style="medium">
        <color theme="1"/>
      </bottom>
      <diagonal/>
    </border>
    <border>
      <left/>
      <right/>
      <top style="medium">
        <color theme="1"/>
      </top>
      <bottom/>
      <diagonal/>
    </border>
    <border>
      <left/>
      <right style="medium">
        <color theme="1"/>
      </right>
      <top style="medium">
        <color theme="1"/>
      </top>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theme="1"/>
      </top>
      <bottom style="medium">
        <color theme="1"/>
      </bottom>
      <diagonal/>
    </border>
    <border>
      <left style="medium">
        <color theme="1"/>
      </left>
      <right style="medium">
        <color theme="1"/>
      </right>
      <top style="thin">
        <color theme="1"/>
      </top>
      <bottom/>
      <diagonal/>
    </border>
    <border>
      <left style="thin">
        <color indexed="64"/>
      </left>
      <right style="medium">
        <color theme="1"/>
      </right>
      <top style="thin">
        <color indexed="64"/>
      </top>
      <bottom style="thin">
        <color indexed="64"/>
      </bottom>
      <diagonal/>
    </border>
    <border>
      <left style="medium">
        <color theme="1"/>
      </left>
      <right style="thin">
        <color indexed="64"/>
      </right>
      <top style="thin">
        <color indexed="64"/>
      </top>
      <bottom style="thin">
        <color indexed="64"/>
      </bottom>
      <diagonal/>
    </border>
    <border>
      <left style="medium">
        <color theme="1"/>
      </left>
      <right style="thin">
        <color indexed="64"/>
      </right>
      <top style="thin">
        <color indexed="64"/>
      </top>
      <bottom style="medium">
        <color theme="1"/>
      </bottom>
      <diagonal/>
    </border>
    <border>
      <left style="thin">
        <color indexed="64"/>
      </left>
      <right style="thin">
        <color indexed="64"/>
      </right>
      <top style="thin">
        <color indexed="64"/>
      </top>
      <bottom style="medium">
        <color theme="1"/>
      </bottom>
      <diagonal/>
    </border>
    <border>
      <left style="thin">
        <color indexed="64"/>
      </left>
      <right style="medium">
        <color theme="1"/>
      </right>
      <top style="thin">
        <color indexed="64"/>
      </top>
      <bottom style="medium">
        <color theme="1"/>
      </bottom>
      <diagonal/>
    </border>
    <border>
      <left style="medium">
        <color theme="1"/>
      </left>
      <right/>
      <top/>
      <bottom style="thin">
        <color indexed="64"/>
      </bottom>
      <diagonal/>
    </border>
    <border>
      <left style="thin">
        <color indexed="64"/>
      </left>
      <right style="medium">
        <color theme="1"/>
      </right>
      <top/>
      <bottom style="thin">
        <color indexed="64"/>
      </bottom>
      <diagonal/>
    </border>
    <border>
      <left style="medium">
        <color theme="1"/>
      </left>
      <right/>
      <top style="thin">
        <color indexed="64"/>
      </top>
      <bottom/>
      <diagonal/>
    </border>
    <border>
      <left style="medium">
        <color theme="1"/>
      </left>
      <right/>
      <top style="thin">
        <color indexed="64"/>
      </top>
      <bottom style="thin">
        <color indexed="64"/>
      </bottom>
      <diagonal/>
    </border>
    <border>
      <left style="thin">
        <color indexed="64"/>
      </left>
      <right/>
      <top style="medium">
        <color theme="1"/>
      </top>
      <bottom style="thin">
        <color indexed="64"/>
      </bottom>
      <diagonal/>
    </border>
    <border>
      <left/>
      <right/>
      <top style="medium">
        <color theme="1"/>
      </top>
      <bottom style="thin">
        <color indexed="64"/>
      </bottom>
      <diagonal/>
    </border>
    <border>
      <left/>
      <right style="medium">
        <color theme="1"/>
      </right>
      <top style="medium">
        <color theme="1"/>
      </top>
      <bottom style="thin">
        <color indexed="64"/>
      </bottom>
      <diagonal/>
    </border>
    <border>
      <left style="thin">
        <color indexed="64"/>
      </left>
      <right/>
      <top/>
      <bottom style="thin">
        <color indexed="64"/>
      </bottom>
      <diagonal/>
    </border>
    <border>
      <left/>
      <right style="medium">
        <color theme="1"/>
      </right>
      <top/>
      <bottom style="thin">
        <color indexed="64"/>
      </bottom>
      <diagonal/>
    </border>
    <border>
      <left style="medium">
        <color indexed="64"/>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auto="1"/>
      </right>
      <top/>
      <bottom/>
      <diagonal/>
    </border>
    <border>
      <left style="medium">
        <color indexed="64"/>
      </left>
      <right style="thin">
        <color auto="1"/>
      </right>
      <top/>
      <bottom style="thin">
        <color auto="1"/>
      </bottom>
      <diagonal/>
    </border>
    <border>
      <left style="medium">
        <color indexed="64"/>
      </left>
      <right style="thin">
        <color auto="1"/>
      </right>
      <top style="medium">
        <color indexed="64"/>
      </top>
      <bottom/>
      <diagonal/>
    </border>
    <border>
      <left style="medium">
        <color indexed="64"/>
      </left>
      <right/>
      <top/>
      <bottom style="thin">
        <color auto="1"/>
      </bottom>
      <diagonal/>
    </border>
    <border>
      <left style="medium">
        <color indexed="64"/>
      </left>
      <right/>
      <top style="thin">
        <color auto="1"/>
      </top>
      <bottom/>
      <diagonal/>
    </border>
    <border>
      <left/>
      <right style="medium">
        <color indexed="64"/>
      </right>
      <top/>
      <bottom style="thin">
        <color indexed="64"/>
      </bottom>
      <diagonal/>
    </border>
    <border>
      <left style="thin">
        <color indexed="8"/>
      </left>
      <right style="thin">
        <color indexed="8"/>
      </right>
      <top style="thin">
        <color indexed="8"/>
      </top>
      <bottom style="thin">
        <color indexed="8"/>
      </bottom>
      <diagonal/>
    </border>
    <border>
      <left/>
      <right/>
      <top style="thin">
        <color indexed="8"/>
      </top>
      <bottom style="thin">
        <color indexed="8"/>
      </bottom>
      <diagonal/>
    </border>
    <border>
      <left/>
      <right/>
      <top style="medium">
        <color theme="1"/>
      </top>
      <bottom style="thin">
        <color indexed="8"/>
      </bottom>
      <diagonal/>
    </border>
    <border>
      <left/>
      <right style="medium">
        <color theme="1"/>
      </right>
      <top style="medium">
        <color theme="1"/>
      </top>
      <bottom style="thin">
        <color indexed="8"/>
      </bottom>
      <diagonal/>
    </border>
    <border>
      <left style="medium">
        <color theme="1"/>
      </left>
      <right style="thin">
        <color indexed="8"/>
      </right>
      <top style="thin">
        <color indexed="8"/>
      </top>
      <bottom style="thin">
        <color indexed="8"/>
      </bottom>
      <diagonal/>
    </border>
    <border>
      <left style="thin">
        <color indexed="8"/>
      </left>
      <right style="medium">
        <color theme="1"/>
      </right>
      <top style="thin">
        <color indexed="8"/>
      </top>
      <bottom style="thin">
        <color indexed="8"/>
      </bottom>
      <diagonal/>
    </border>
    <border>
      <left/>
      <right style="medium">
        <color theme="1"/>
      </right>
      <top style="thin">
        <color indexed="8"/>
      </top>
      <bottom style="thin">
        <color indexed="8"/>
      </bottom>
      <diagonal/>
    </border>
    <border>
      <left style="medium">
        <color theme="1"/>
      </left>
      <right style="thin">
        <color indexed="8"/>
      </right>
      <top style="thin">
        <color indexed="8"/>
      </top>
      <bottom style="medium">
        <color theme="1"/>
      </bottom>
      <diagonal/>
    </border>
    <border>
      <left style="thin">
        <color indexed="8"/>
      </left>
      <right style="thin">
        <color indexed="8"/>
      </right>
      <top style="thin">
        <color indexed="8"/>
      </top>
      <bottom style="medium">
        <color theme="1"/>
      </bottom>
      <diagonal/>
    </border>
    <border>
      <left style="thin">
        <color indexed="8"/>
      </left>
      <right style="medium">
        <color theme="1"/>
      </right>
      <top style="thin">
        <color indexed="8"/>
      </top>
      <bottom style="medium">
        <color theme="1"/>
      </bottom>
      <diagonal/>
    </border>
    <border>
      <left style="medium">
        <color indexed="64"/>
      </left>
      <right style="medium">
        <color indexed="64"/>
      </right>
      <top style="thin">
        <color auto="1"/>
      </top>
      <bottom style="thin">
        <color auto="1"/>
      </bottom>
      <diagonal/>
    </border>
    <border>
      <left/>
      <right style="medium">
        <color theme="1"/>
      </right>
      <top style="medium">
        <color theme="1"/>
      </top>
      <bottom style="medium">
        <color theme="1"/>
      </bottom>
      <diagonal/>
    </border>
    <border>
      <left/>
      <right/>
      <top/>
      <bottom style="thin">
        <color theme="1"/>
      </bottom>
      <diagonal/>
    </border>
    <border>
      <left/>
      <right style="thin">
        <color indexed="64"/>
      </right>
      <top style="medium">
        <color indexed="64"/>
      </top>
      <bottom style="medium">
        <color indexed="64"/>
      </bottom>
      <diagonal/>
    </border>
    <border>
      <left/>
      <right/>
      <top style="medium">
        <color indexed="8"/>
      </top>
      <bottom/>
      <diagonal/>
    </border>
    <border>
      <left style="thin">
        <color indexed="64"/>
      </left>
      <right style="thin">
        <color indexed="64"/>
      </right>
      <top/>
      <bottom style="medium">
        <color indexed="64"/>
      </bottom>
      <diagonal/>
    </border>
    <border>
      <left style="medium">
        <color indexed="64"/>
      </left>
      <right style="medium">
        <color indexed="64"/>
      </right>
      <top style="thin">
        <color theme="1"/>
      </top>
      <bottom style="thin">
        <color indexed="64"/>
      </bottom>
      <diagonal/>
    </border>
    <border>
      <left style="medium">
        <color indexed="64"/>
      </left>
      <right style="medium">
        <color indexed="64"/>
      </right>
      <top style="thin">
        <color theme="1"/>
      </top>
      <bottom style="thin">
        <color theme="1"/>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auto="1"/>
      </right>
      <top/>
      <bottom style="thin">
        <color auto="1"/>
      </bottom>
      <diagonal/>
    </border>
    <border>
      <left style="thin">
        <color auto="1"/>
      </left>
      <right style="thin">
        <color auto="1"/>
      </right>
      <top/>
      <bottom style="thin">
        <color auto="1"/>
      </bottom>
      <diagonal/>
    </border>
    <border>
      <left style="medium">
        <color indexed="64"/>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right style="medium">
        <color indexed="64"/>
      </right>
      <top style="medium">
        <color indexed="64"/>
      </top>
      <bottom/>
      <diagonal/>
    </border>
    <border>
      <left style="medium">
        <color theme="1"/>
      </left>
      <right style="medium">
        <color theme="1"/>
      </right>
      <top/>
      <bottom style="thin">
        <color theme="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indexed="64"/>
      </right>
      <top/>
      <bottom style="thin">
        <color indexed="8"/>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top style="medium">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medium">
        <color indexed="8"/>
      </right>
      <top style="medium">
        <color indexed="8"/>
      </top>
      <bottom style="medium">
        <color indexed="8"/>
      </bottom>
      <diagonal/>
    </border>
    <border>
      <left/>
      <right/>
      <top style="thin">
        <color auto="1"/>
      </top>
      <bottom style="medium">
        <color indexed="64"/>
      </bottom>
      <diagonal/>
    </border>
    <border>
      <left style="medium">
        <color indexed="8"/>
      </left>
      <right/>
      <top style="medium">
        <color indexed="8"/>
      </top>
      <bottom style="medium">
        <color indexed="8"/>
      </bottom>
      <diagonal/>
    </border>
    <border>
      <left/>
      <right/>
      <top style="thin">
        <color auto="1"/>
      </top>
      <bottom style="thin">
        <color auto="1"/>
      </bottom>
      <diagonal/>
    </border>
    <border>
      <left style="thin">
        <color indexed="8"/>
      </left>
      <right style="thin">
        <color indexed="8"/>
      </right>
      <top style="medium">
        <color indexed="8"/>
      </top>
      <bottom style="medium">
        <color indexed="8"/>
      </bottom>
      <diagonal/>
    </border>
    <border>
      <left style="medium">
        <color indexed="64"/>
      </left>
      <right style="thin">
        <color indexed="64"/>
      </right>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64"/>
      </left>
      <right style="medium">
        <color theme="1"/>
      </right>
      <top style="thin">
        <color indexed="64"/>
      </top>
      <bottom style="thin">
        <color indexed="64"/>
      </bottom>
      <diagonal/>
    </border>
    <border>
      <left style="medium">
        <color indexed="64"/>
      </left>
      <right style="medium">
        <color theme="1"/>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8"/>
      </left>
      <right style="medium">
        <color indexed="8"/>
      </right>
      <top style="medium">
        <color indexed="64"/>
      </top>
      <bottom/>
      <diagonal/>
    </border>
    <border>
      <left style="medium">
        <color indexed="8"/>
      </left>
      <right style="medium">
        <color indexed="8"/>
      </right>
      <top style="thin">
        <color auto="1"/>
      </top>
      <bottom style="thin">
        <color auto="1"/>
      </bottom>
      <diagonal/>
    </border>
    <border>
      <left style="medium">
        <color indexed="8"/>
      </left>
      <right style="medium">
        <color indexed="8"/>
      </right>
      <top style="thin">
        <color auto="1"/>
      </top>
      <bottom style="medium">
        <color indexed="64"/>
      </bottom>
      <diagonal/>
    </border>
    <border>
      <left style="medium">
        <color indexed="8"/>
      </left>
      <right style="medium">
        <color indexed="8"/>
      </right>
      <top style="medium">
        <color indexed="64"/>
      </top>
      <bottom style="medium">
        <color indexed="64"/>
      </bottom>
      <diagonal/>
    </border>
    <border>
      <left style="medium">
        <color indexed="64"/>
      </left>
      <right style="medium">
        <color indexed="64"/>
      </right>
      <top style="thin">
        <color auto="1"/>
      </top>
      <bottom style="medium">
        <color indexed="64"/>
      </bottom>
      <diagonal/>
    </border>
    <border>
      <left/>
      <right/>
      <top style="medium">
        <color indexed="64"/>
      </top>
      <bottom/>
      <diagonal/>
    </border>
    <border>
      <left style="medium">
        <color indexed="64"/>
      </left>
      <right style="thin">
        <color indexed="64"/>
      </right>
      <top/>
      <bottom style="medium">
        <color indexed="64"/>
      </bottom>
      <diagonal/>
    </border>
    <border>
      <left/>
      <right/>
      <top/>
      <bottom style="thin">
        <color indexed="64"/>
      </bottom>
      <diagonal/>
    </border>
    <border>
      <left style="medium">
        <color theme="1"/>
      </left>
      <right style="medium">
        <color theme="1"/>
      </right>
      <top style="medium">
        <color theme="1"/>
      </top>
      <bottom style="thin">
        <color indexed="8"/>
      </bottom>
      <diagonal/>
    </border>
    <border>
      <left style="medium">
        <color theme="1"/>
      </left>
      <right style="medium">
        <color theme="1"/>
      </right>
      <top/>
      <bottom style="thin">
        <color indexed="8"/>
      </bottom>
      <diagonal/>
    </border>
    <border>
      <left style="medium">
        <color theme="1"/>
      </left>
      <right style="medium">
        <color theme="1"/>
      </right>
      <top style="thin">
        <color indexed="8"/>
      </top>
      <bottom style="thin">
        <color indexed="8"/>
      </bottom>
      <diagonal/>
    </border>
    <border>
      <left style="medium">
        <color theme="1"/>
      </left>
      <right style="medium">
        <color theme="1"/>
      </right>
      <top/>
      <bottom style="medium">
        <color indexed="8"/>
      </bottom>
      <diagonal/>
    </border>
    <border>
      <left style="medium">
        <color theme="1"/>
      </left>
      <right style="medium">
        <color theme="1"/>
      </right>
      <top style="medium">
        <color indexed="8"/>
      </top>
      <bottom style="medium">
        <color theme="1"/>
      </bottom>
      <diagonal/>
    </border>
    <border>
      <left style="medium">
        <color indexed="64"/>
      </left>
      <right/>
      <top style="thin">
        <color indexed="64"/>
      </top>
      <bottom style="medium">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theme="1"/>
      </left>
      <right/>
      <top style="medium">
        <color theme="1"/>
      </top>
      <bottom style="thin">
        <color indexed="8"/>
      </bottom>
      <diagonal/>
    </border>
    <border>
      <left style="medium">
        <color theme="1"/>
      </left>
      <right/>
      <top style="thin">
        <color indexed="8"/>
      </top>
      <bottom style="thin">
        <color indexed="8"/>
      </bottom>
      <diagonal/>
    </border>
    <border>
      <left/>
      <right/>
      <top style="thin">
        <color indexed="8"/>
      </top>
      <bottom style="thin">
        <color indexed="8"/>
      </bottom>
      <diagonal/>
    </border>
    <border>
      <left/>
      <right style="medium">
        <color theme="1"/>
      </right>
      <top style="thin">
        <color indexed="8"/>
      </top>
      <bottom style="thin">
        <color indexed="8"/>
      </bottom>
      <diagonal/>
    </border>
    <border>
      <left style="thin">
        <color indexed="8"/>
      </left>
      <right style="thin">
        <color indexed="8"/>
      </right>
      <top/>
      <bottom/>
      <diagonal/>
    </border>
    <border>
      <left style="medium">
        <color indexed="8"/>
      </left>
      <right/>
      <top/>
      <bottom style="thin">
        <color indexed="8"/>
      </bottom>
      <diagonal/>
    </border>
    <border>
      <left/>
      <right style="thin">
        <color indexed="8"/>
      </right>
      <top/>
      <bottom style="thin">
        <color indexed="8"/>
      </bottom>
      <diagonal/>
    </border>
    <border>
      <left style="medium">
        <color theme="1"/>
      </left>
      <right style="medium">
        <color indexed="8"/>
      </right>
      <top style="medium">
        <color theme="1"/>
      </top>
      <bottom/>
      <diagonal/>
    </border>
    <border>
      <left/>
      <right style="thin">
        <color indexed="8"/>
      </right>
      <top style="medium">
        <color theme="1"/>
      </top>
      <bottom/>
      <diagonal/>
    </border>
    <border>
      <left style="thin">
        <color indexed="8"/>
      </left>
      <right style="thin">
        <color indexed="8"/>
      </right>
      <top style="medium">
        <color theme="1"/>
      </top>
      <bottom/>
      <diagonal/>
    </border>
    <border>
      <left style="thin">
        <color indexed="8"/>
      </left>
      <right style="medium">
        <color theme="1"/>
      </right>
      <top style="medium">
        <color theme="1"/>
      </top>
      <bottom/>
      <diagonal/>
    </border>
    <border>
      <left style="medium">
        <color theme="1"/>
      </left>
      <right style="medium">
        <color indexed="8"/>
      </right>
      <top/>
      <bottom/>
      <diagonal/>
    </border>
    <border>
      <left style="thin">
        <color indexed="8"/>
      </left>
      <right style="medium">
        <color theme="1"/>
      </right>
      <top/>
      <bottom/>
      <diagonal/>
    </border>
    <border>
      <left style="medium">
        <color theme="1"/>
      </left>
      <right style="medium">
        <color indexed="8"/>
      </right>
      <top style="medium">
        <color indexed="8"/>
      </top>
      <bottom style="thin">
        <color indexed="8"/>
      </bottom>
      <diagonal/>
    </border>
    <border>
      <left style="medium">
        <color indexed="8"/>
      </left>
      <right style="medium">
        <color theme="1"/>
      </right>
      <top style="medium">
        <color indexed="8"/>
      </top>
      <bottom style="thin">
        <color indexed="8"/>
      </bottom>
      <diagonal/>
    </border>
    <border>
      <left style="medium">
        <color theme="1"/>
      </left>
      <right style="medium">
        <color indexed="8"/>
      </right>
      <top style="medium">
        <color indexed="8"/>
      </top>
      <bottom style="medium">
        <color indexed="8"/>
      </bottom>
      <diagonal/>
    </border>
    <border>
      <left style="medium">
        <color indexed="8"/>
      </left>
      <right style="medium">
        <color theme="1"/>
      </right>
      <top style="medium">
        <color indexed="8"/>
      </top>
      <bottom style="medium">
        <color indexed="8"/>
      </bottom>
      <diagonal/>
    </border>
    <border>
      <left style="medium">
        <color theme="1"/>
      </left>
      <right style="medium">
        <color indexed="8"/>
      </right>
      <top/>
      <bottom style="medium">
        <color indexed="8"/>
      </bottom>
      <diagonal/>
    </border>
    <border>
      <left style="thin">
        <color indexed="8"/>
      </left>
      <right style="medium">
        <color theme="1"/>
      </right>
      <top/>
      <bottom style="medium">
        <color indexed="8"/>
      </bottom>
      <diagonal/>
    </border>
    <border>
      <left/>
      <right style="medium">
        <color theme="1"/>
      </right>
      <top style="medium">
        <color indexed="8"/>
      </top>
      <bottom style="medium">
        <color indexed="8"/>
      </bottom>
      <diagonal/>
    </border>
    <border>
      <left style="medium">
        <color theme="1"/>
      </left>
      <right/>
      <top style="medium">
        <color indexed="8"/>
      </top>
      <bottom/>
      <diagonal/>
    </border>
    <border>
      <left/>
      <right style="medium">
        <color theme="1"/>
      </right>
      <top style="medium">
        <color indexed="8"/>
      </top>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bottom style="thin">
        <color indexed="64"/>
      </bottom>
      <diagonal/>
    </border>
    <border>
      <left/>
      <right style="medium">
        <color indexed="64"/>
      </right>
      <top/>
      <bottom style="thin">
        <color indexed="64"/>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diagonal/>
    </border>
    <border>
      <left/>
      <right style="medium">
        <color indexed="8"/>
      </right>
      <top style="thin">
        <color indexed="8"/>
      </top>
      <bottom style="thin">
        <color indexed="8"/>
      </bottom>
      <diagonal/>
    </border>
    <border>
      <left style="medium">
        <color indexed="8"/>
      </left>
      <right/>
      <top style="thin">
        <color indexed="8"/>
      </top>
      <bottom style="thin">
        <color indexed="8"/>
      </bottom>
      <diagonal/>
    </border>
    <border>
      <left style="medium">
        <color indexed="8"/>
      </left>
      <right/>
      <top style="thin">
        <color indexed="8"/>
      </top>
      <bottom/>
      <diagonal/>
    </border>
    <border>
      <left/>
      <right style="medium">
        <color indexed="8"/>
      </right>
      <top style="thin">
        <color indexed="8"/>
      </top>
      <bottom/>
      <diagonal/>
    </border>
    <border>
      <left style="medium">
        <color indexed="8"/>
      </left>
      <right style="medium">
        <color theme="1"/>
      </right>
      <top style="thin">
        <color indexed="8"/>
      </top>
      <bottom style="thin">
        <color indexed="8"/>
      </bottom>
      <diagonal/>
    </border>
    <border>
      <left style="medium">
        <color theme="1"/>
      </left>
      <right style="medium">
        <color indexed="8"/>
      </right>
      <top style="thin">
        <color indexed="8"/>
      </top>
      <bottom style="thin">
        <color indexed="8"/>
      </bottom>
      <diagonal/>
    </border>
    <border>
      <left style="medium">
        <color theme="1"/>
      </left>
      <right style="medium">
        <color indexed="8"/>
      </right>
      <top style="thin">
        <color indexed="8"/>
      </top>
      <bottom/>
      <diagonal/>
    </border>
    <border>
      <left style="medium">
        <color indexed="8"/>
      </left>
      <right style="medium">
        <color theme="1"/>
      </right>
      <top style="thin">
        <color indexed="8"/>
      </top>
      <bottom/>
      <diagonal/>
    </border>
    <border>
      <left style="thin">
        <color indexed="8"/>
      </left>
      <right style="medium">
        <color theme="1"/>
      </right>
      <top style="thin">
        <color indexed="8"/>
      </top>
      <bottom/>
      <diagonal/>
    </border>
    <border>
      <left style="thin">
        <color indexed="64"/>
      </left>
      <right/>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style="thin">
        <color indexed="64"/>
      </bottom>
      <diagonal/>
    </border>
    <border>
      <left style="thin">
        <color indexed="64"/>
      </left>
      <right/>
      <top/>
      <bottom style="medium">
        <color indexed="64"/>
      </bottom>
      <diagonal/>
    </border>
    <border>
      <left/>
      <right style="medium">
        <color indexed="64"/>
      </right>
      <top style="thin">
        <color indexed="64"/>
      </top>
      <bottom style="thin">
        <color indexed="64"/>
      </bottom>
      <diagonal/>
    </border>
    <border>
      <left/>
      <right style="medium">
        <color auto="1"/>
      </right>
      <top style="thin">
        <color auto="1"/>
      </top>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auto="1"/>
      </left>
      <right/>
      <top style="thin">
        <color auto="1"/>
      </top>
      <bottom style="thin">
        <color auto="1"/>
      </bottom>
      <diagonal/>
    </border>
    <border>
      <left style="thin">
        <color auto="1"/>
      </left>
      <right/>
      <top style="thin">
        <color auto="1"/>
      </top>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medium">
        <color indexed="64"/>
      </right>
      <top style="medium">
        <color indexed="64"/>
      </top>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style="medium">
        <color auto="1"/>
      </left>
      <right style="medium">
        <color auto="1"/>
      </right>
      <top style="medium">
        <color indexed="64"/>
      </top>
      <bottom/>
      <diagonal/>
    </border>
    <border>
      <left style="medium">
        <color indexed="64"/>
      </left>
      <right/>
      <top style="medium">
        <color indexed="64"/>
      </top>
      <bottom/>
      <diagonal/>
    </border>
    <border>
      <left style="thin">
        <color auto="1"/>
      </left>
      <right style="medium">
        <color indexed="64"/>
      </right>
      <top style="thin">
        <color auto="1"/>
      </top>
      <bottom style="thin">
        <color auto="1"/>
      </bottom>
      <diagonal/>
    </border>
    <border>
      <left style="medium">
        <color indexed="64"/>
      </left>
      <right/>
      <top style="thin">
        <color auto="1"/>
      </top>
      <bottom style="thin">
        <color auto="1"/>
      </bottom>
      <diagonal/>
    </border>
    <border>
      <left style="thin">
        <color indexed="8"/>
      </left>
      <right style="thin">
        <color indexed="8"/>
      </right>
      <top/>
      <bottom style="medium">
        <color indexed="64"/>
      </bottom>
      <diagonal/>
    </border>
    <border>
      <left style="medium">
        <color indexed="64"/>
      </left>
      <right style="medium">
        <color theme="1"/>
      </right>
      <top/>
      <bottom style="thin">
        <color theme="1"/>
      </bottom>
      <diagonal/>
    </border>
    <border>
      <left style="medium">
        <color theme="1"/>
      </left>
      <right style="medium">
        <color indexed="64"/>
      </right>
      <top/>
      <bottom style="thin">
        <color theme="1"/>
      </bottom>
      <diagonal/>
    </border>
    <border>
      <left style="medium">
        <color indexed="64"/>
      </left>
      <right style="medium">
        <color theme="1"/>
      </right>
      <top style="thin">
        <color theme="1"/>
      </top>
      <bottom style="thin">
        <color theme="1"/>
      </bottom>
      <diagonal/>
    </border>
    <border>
      <left style="medium">
        <color theme="1"/>
      </left>
      <right style="medium">
        <color indexed="64"/>
      </right>
      <top style="thin">
        <color theme="1"/>
      </top>
      <bottom style="thin">
        <color theme="1"/>
      </bottom>
      <diagonal/>
    </border>
    <border>
      <left style="medium">
        <color theme="1"/>
      </left>
      <right style="medium">
        <color indexed="64"/>
      </right>
      <top style="thin">
        <color theme="1"/>
      </top>
      <bottom/>
      <diagonal/>
    </border>
    <border>
      <left style="medium">
        <color indexed="64"/>
      </left>
      <right style="medium">
        <color theme="1"/>
      </right>
      <top style="medium">
        <color indexed="64"/>
      </top>
      <bottom style="medium">
        <color indexed="64"/>
      </bottom>
      <diagonal/>
    </border>
    <border>
      <left style="medium">
        <color theme="1"/>
      </left>
      <right style="medium">
        <color theme="1"/>
      </right>
      <top style="medium">
        <color indexed="64"/>
      </top>
      <bottom style="medium">
        <color indexed="64"/>
      </bottom>
      <diagonal/>
    </border>
    <border>
      <left style="medium">
        <color theme="1"/>
      </left>
      <right style="medium">
        <color indexed="64"/>
      </right>
      <top style="medium">
        <color indexed="64"/>
      </top>
      <bottom style="medium">
        <color indexed="64"/>
      </bottom>
      <diagonal/>
    </border>
    <border>
      <left style="medium">
        <color indexed="64"/>
      </left>
      <right style="medium">
        <color indexed="64"/>
      </right>
      <top style="medium">
        <color theme="1"/>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theme="1"/>
      </left>
      <right/>
      <top style="medium">
        <color theme="1"/>
      </top>
      <bottom style="medium">
        <color indexed="8"/>
      </bottom>
      <diagonal/>
    </border>
    <border>
      <left/>
      <right/>
      <top style="medium">
        <color theme="1"/>
      </top>
      <bottom style="medium">
        <color indexed="8"/>
      </bottom>
      <diagonal/>
    </border>
    <border>
      <left/>
      <right style="medium">
        <color theme="1"/>
      </right>
      <top style="medium">
        <color theme="1"/>
      </top>
      <bottom style="medium">
        <color indexed="8"/>
      </bottom>
      <diagonal/>
    </border>
    <border>
      <left/>
      <right/>
      <top/>
      <bottom style="thin">
        <color indexed="8"/>
      </bottom>
      <diagonal/>
    </border>
    <border>
      <left style="medium">
        <color indexed="64"/>
      </left>
      <right style="medium">
        <color indexed="64"/>
      </right>
      <top style="medium">
        <color indexed="64"/>
      </top>
      <bottom style="medium">
        <color theme="1"/>
      </bottom>
      <diagonal/>
    </border>
    <border>
      <left/>
      <right style="medium">
        <color indexed="64"/>
      </right>
      <top style="medium">
        <color indexed="64"/>
      </top>
      <bottom style="thin">
        <color theme="1"/>
      </bottom>
      <diagonal/>
    </border>
    <border>
      <left style="medium">
        <color rgb="FF000000"/>
      </left>
      <right style="medium">
        <color indexed="64"/>
      </right>
      <top style="thin">
        <color rgb="FF000000"/>
      </top>
      <bottom style="medium">
        <color theme="1"/>
      </bottom>
      <diagonal/>
    </border>
    <border>
      <left style="medium">
        <color rgb="FF000000"/>
      </left>
      <right style="medium">
        <color indexed="64"/>
      </right>
      <top style="thin">
        <color rgb="FF000000"/>
      </top>
      <bottom style="thin">
        <color rgb="FF000000"/>
      </bottom>
      <diagonal/>
    </border>
    <border>
      <left style="medium">
        <color rgb="FF000000"/>
      </left>
      <right style="medium">
        <color indexed="64"/>
      </right>
      <top/>
      <bottom style="thin">
        <color rgb="FF000000"/>
      </bottom>
      <diagonal/>
    </border>
    <border>
      <left style="medium">
        <color theme="1"/>
      </left>
      <right/>
      <top/>
      <bottom style="thin">
        <color theme="1"/>
      </bottom>
      <diagonal/>
    </border>
    <border>
      <left style="medium">
        <color indexed="8"/>
      </left>
      <right style="medium">
        <color indexed="8"/>
      </right>
      <top style="thin">
        <color auto="1"/>
      </top>
      <bottom style="thin">
        <color auto="1"/>
      </bottom>
      <diagonal/>
    </border>
    <border>
      <left style="medium">
        <color indexed="8"/>
      </left>
      <right style="medium">
        <color indexed="8"/>
      </right>
      <top/>
      <bottom style="thin">
        <color auto="1"/>
      </bottom>
      <diagonal/>
    </border>
    <border>
      <left style="medium">
        <color indexed="64"/>
      </left>
      <right style="medium">
        <color indexed="64"/>
      </right>
      <top style="thin">
        <color indexed="64"/>
      </top>
      <bottom/>
      <diagonal/>
    </border>
    <border>
      <left/>
      <right/>
      <top style="thin">
        <color indexed="64"/>
      </top>
      <bottom style="thin">
        <color indexed="64"/>
      </bottom>
      <diagonal/>
    </border>
    <border>
      <left style="medium">
        <color theme="1"/>
      </left>
      <right style="medium">
        <color indexed="64"/>
      </right>
      <top style="thin">
        <color indexed="64"/>
      </top>
      <bottom style="thin">
        <color indexed="64"/>
      </bottom>
      <diagonal/>
    </border>
    <border>
      <left style="medium">
        <color theme="1"/>
      </left>
      <right style="medium">
        <color indexed="64"/>
      </right>
      <top/>
      <bottom style="thin">
        <color indexed="64"/>
      </bottom>
      <diagonal/>
    </border>
    <border>
      <left style="medium">
        <color indexed="64"/>
      </left>
      <right style="medium">
        <color indexed="64"/>
      </right>
      <top/>
      <bottom style="thin">
        <color auto="1"/>
      </bottom>
      <diagonal/>
    </border>
    <border>
      <left style="medium">
        <color indexed="64"/>
      </left>
      <right/>
      <top style="thin">
        <color auto="1"/>
      </top>
      <bottom style="thin">
        <color auto="1"/>
      </bottom>
      <diagonal/>
    </border>
    <border>
      <left style="thin">
        <color theme="1"/>
      </left>
      <right style="thin">
        <color theme="1"/>
      </right>
      <top style="thin">
        <color theme="1"/>
      </top>
      <bottom style="thin">
        <color theme="1"/>
      </bottom>
      <diagonal/>
    </border>
    <border>
      <left style="thin">
        <color theme="1"/>
      </left>
      <right/>
      <top/>
      <bottom/>
      <diagonal/>
    </border>
    <border>
      <left/>
      <right style="thin">
        <color indexed="64"/>
      </right>
      <top style="thin">
        <color indexed="8"/>
      </top>
      <bottom style="thin">
        <color indexed="8"/>
      </bottom>
      <diagonal/>
    </border>
    <border>
      <left/>
      <right style="thin">
        <color indexed="64"/>
      </right>
      <top style="thin">
        <color indexed="8"/>
      </top>
      <bottom/>
      <diagonal/>
    </border>
    <border>
      <left style="thin">
        <color theme="1"/>
      </left>
      <right/>
      <top style="thin">
        <color auto="1"/>
      </top>
      <bottom style="thin">
        <color auto="1"/>
      </bottom>
      <diagonal/>
    </border>
    <border>
      <left/>
      <right style="thin">
        <color indexed="64"/>
      </right>
      <top style="thin">
        <color indexed="64"/>
      </top>
      <bottom style="thin">
        <color indexed="64"/>
      </bottom>
      <diagonal/>
    </border>
    <border>
      <left/>
      <right style="thin">
        <color indexed="64"/>
      </right>
      <top style="thin">
        <color indexed="8"/>
      </top>
      <bottom/>
      <diagonal/>
    </border>
    <border>
      <left style="thin">
        <color theme="1"/>
      </left>
      <right/>
      <top/>
      <bottom style="thin">
        <color indexed="64"/>
      </bottom>
      <diagonal/>
    </border>
    <border>
      <left/>
      <right style="thin">
        <color indexed="8"/>
      </right>
      <top/>
      <bottom style="thin">
        <color indexed="64"/>
      </bottom>
      <diagonal/>
    </border>
    <border>
      <left style="thin">
        <color indexed="64"/>
      </left>
      <right style="thin">
        <color indexed="64"/>
      </right>
      <top style="thin">
        <color indexed="64"/>
      </top>
      <bottom style="thin">
        <color indexed="64"/>
      </bottom>
      <diagonal/>
    </border>
    <border>
      <left/>
      <right style="thin">
        <color indexed="8"/>
      </right>
      <top style="thin">
        <color indexed="8"/>
      </top>
      <bottom/>
      <diagonal/>
    </border>
    <border>
      <left style="thin">
        <color theme="1"/>
      </left>
      <right/>
      <top style="thin">
        <color indexed="64"/>
      </top>
      <bottom style="thin">
        <color indexed="8"/>
      </bottom>
      <diagonal/>
    </border>
    <border>
      <left/>
      <right/>
      <top style="thin">
        <color indexed="64"/>
      </top>
      <bottom style="thin">
        <color indexed="8"/>
      </bottom>
      <diagonal/>
    </border>
    <border>
      <left/>
      <right style="thin">
        <color indexed="64"/>
      </right>
      <top style="thin">
        <color indexed="64"/>
      </top>
      <bottom style="thin">
        <color indexed="8"/>
      </bottom>
      <diagonal/>
    </border>
    <border>
      <left style="thin">
        <color theme="1"/>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8"/>
      </right>
      <top style="thin">
        <color indexed="8"/>
      </top>
      <bottom/>
      <diagonal/>
    </border>
    <border>
      <left style="thin">
        <color theme="1"/>
      </left>
      <right/>
      <top/>
      <bottom style="thin">
        <color indexed="8"/>
      </bottom>
      <diagonal/>
    </border>
    <border>
      <left style="thin">
        <color theme="1"/>
      </left>
      <right/>
      <top style="thin">
        <color auto="1"/>
      </top>
      <bottom style="thin">
        <color auto="1"/>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8"/>
      </right>
      <top style="thin">
        <color indexed="8"/>
      </top>
      <bottom/>
      <diagonal/>
    </border>
    <border>
      <left style="thin">
        <color theme="1"/>
      </left>
      <right/>
      <top style="thin">
        <color auto="1"/>
      </top>
      <bottom style="thin">
        <color auto="1"/>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8"/>
      </right>
      <top style="thin">
        <color indexed="8"/>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8"/>
      </left>
      <right style="thin">
        <color indexed="8"/>
      </right>
      <top/>
      <bottom style="thin">
        <color indexed="64"/>
      </bottom>
      <diagonal/>
    </border>
    <border>
      <left style="thin">
        <color theme="1"/>
      </left>
      <right/>
      <top style="thin">
        <color auto="1"/>
      </top>
      <bottom style="thin">
        <color auto="1"/>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8"/>
      </right>
      <top style="thin">
        <color indexed="8"/>
      </top>
      <bottom/>
      <diagonal/>
    </border>
    <border>
      <left style="thin">
        <color indexed="64"/>
      </left>
      <right style="thin">
        <color indexed="8"/>
      </right>
      <top style="thin">
        <color indexed="64"/>
      </top>
      <bottom/>
      <diagonal/>
    </border>
    <border>
      <left style="thin">
        <color theme="1"/>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64"/>
      </bottom>
      <diagonal/>
    </border>
    <border>
      <left style="thin">
        <color indexed="8"/>
      </left>
      <right style="thin">
        <color indexed="64"/>
      </right>
      <top/>
      <bottom style="thin">
        <color indexed="8"/>
      </bottom>
      <diagonal/>
    </border>
    <border>
      <left style="thin">
        <color theme="1"/>
      </left>
      <right/>
      <top/>
      <bottom style="thin">
        <color theme="1"/>
      </bottom>
      <diagonal/>
    </border>
    <border>
      <left style="thin">
        <color indexed="8"/>
      </left>
      <right style="thin">
        <color indexed="8"/>
      </right>
      <top/>
      <bottom style="thin">
        <color theme="1"/>
      </bottom>
      <diagonal/>
    </border>
    <border>
      <left/>
      <right/>
      <top style="thin">
        <color theme="1"/>
      </top>
      <bottom style="thin">
        <color theme="1"/>
      </bottom>
      <diagonal/>
    </border>
    <border>
      <left style="thin">
        <color theme="1"/>
      </left>
      <right/>
      <top style="thin">
        <color theme="1"/>
      </top>
      <bottom style="thin">
        <color theme="1"/>
      </bottom>
      <diagonal/>
    </border>
    <border>
      <left/>
      <right style="thin">
        <color theme="1"/>
      </right>
      <top style="thin">
        <color theme="1"/>
      </top>
      <bottom style="thin">
        <color theme="1"/>
      </bottom>
      <diagonal/>
    </border>
    <border>
      <left/>
      <right style="thin">
        <color indexed="8"/>
      </right>
      <top/>
      <bottom style="thin">
        <color theme="1"/>
      </bottom>
      <diagonal/>
    </border>
    <border>
      <left style="thin">
        <color theme="1"/>
      </left>
      <right/>
      <top/>
      <bottom style="double">
        <color theme="1"/>
      </bottom>
      <diagonal/>
    </border>
    <border>
      <left/>
      <right/>
      <top/>
      <bottom style="double">
        <color theme="1"/>
      </bottom>
      <diagonal/>
    </border>
    <border>
      <left/>
      <right style="thin">
        <color indexed="8"/>
      </right>
      <top/>
      <bottom style="double">
        <color theme="1"/>
      </bottom>
      <diagonal/>
    </border>
    <border>
      <left style="thin">
        <color indexed="8"/>
      </left>
      <right style="thin">
        <color indexed="8"/>
      </right>
      <top/>
      <bottom style="double">
        <color theme="1"/>
      </bottom>
      <diagonal/>
    </border>
    <border>
      <left/>
      <right style="medium">
        <color indexed="64"/>
      </right>
      <top style="thin">
        <color auto="1"/>
      </top>
      <bottom style="thin">
        <color auto="1"/>
      </bottom>
      <diagonal/>
    </border>
    <border>
      <left/>
      <right style="medium">
        <color indexed="64"/>
      </right>
      <top style="thin">
        <color auto="1"/>
      </top>
      <bottom/>
      <diagonal/>
    </border>
    <border>
      <left style="medium">
        <color indexed="64"/>
      </left>
      <right/>
      <top style="thin">
        <color auto="1"/>
      </top>
      <bottom/>
      <diagonal/>
    </border>
  </borders>
  <cellStyleXfs count="49350">
    <xf numFmtId="0" fontId="0" fillId="0" borderId="0"/>
    <xf numFmtId="0" fontId="39" fillId="2"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9" fillId="3"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9" fillId="4"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9"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9" fillId="6" borderId="0" applyNumberFormat="0" applyBorder="0" applyAlignment="0" applyProtection="0"/>
    <xf numFmtId="0" fontId="38"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38"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39" fillId="7" borderId="0" applyNumberFormat="0" applyBorder="0" applyAlignment="0" applyProtection="0"/>
    <xf numFmtId="0" fontId="38"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38"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39"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9" fillId="9" borderId="0" applyNumberFormat="0" applyBorder="0" applyAlignment="0" applyProtection="0"/>
    <xf numFmtId="0" fontId="38"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38"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39" fillId="10"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9"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9"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9" fillId="11"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42"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42" fillId="9" borderId="0" applyNumberFormat="0" applyBorder="0" applyAlignment="0" applyProtection="0"/>
    <xf numFmtId="0" fontId="37" fillId="9" borderId="0" applyNumberFormat="0" applyBorder="0" applyAlignment="0" applyProtection="0"/>
    <xf numFmtId="0" fontId="42"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42"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42" fillId="14" borderId="0" applyNumberFormat="0" applyBorder="0" applyAlignment="0" applyProtection="0"/>
    <xf numFmtId="0" fontId="37" fillId="14" borderId="0" applyNumberFormat="0" applyBorder="0" applyAlignment="0" applyProtection="0"/>
    <xf numFmtId="0" fontId="42"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42"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42"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42"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42"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42" fillId="14" borderId="0" applyNumberFormat="0" applyBorder="0" applyAlignment="0" applyProtection="0"/>
    <xf numFmtId="0" fontId="37" fillId="14" borderId="0" applyNumberFormat="0" applyBorder="0" applyAlignment="0" applyProtection="0"/>
    <xf numFmtId="0" fontId="42" fillId="19" borderId="0" applyNumberFormat="0" applyBorder="0" applyAlignment="0" applyProtection="0"/>
    <xf numFmtId="0" fontId="37" fillId="19" borderId="0" applyNumberFormat="0" applyBorder="0" applyAlignment="0" applyProtection="0"/>
    <xf numFmtId="0" fontId="43" fillId="3" borderId="0" applyNumberFormat="0" applyBorder="0" applyAlignment="0" applyProtection="0"/>
    <xf numFmtId="0" fontId="27" fillId="3" borderId="0" applyNumberFormat="0" applyBorder="0" applyAlignment="0" applyProtection="0"/>
    <xf numFmtId="0" fontId="27" fillId="3" borderId="0" applyNumberFormat="0" applyBorder="0" applyAlignment="0" applyProtection="0"/>
    <xf numFmtId="0" fontId="44" fillId="20" borderId="1" applyNumberFormat="0" applyAlignment="0" applyProtection="0"/>
    <xf numFmtId="0" fontId="31" fillId="20" borderId="1" applyNumberFormat="0" applyAlignment="0" applyProtection="0"/>
    <xf numFmtId="0" fontId="31" fillId="20" borderId="1" applyNumberFormat="0" applyAlignment="0" applyProtection="0"/>
    <xf numFmtId="0" fontId="45" fillId="21" borderId="2" applyNumberFormat="0" applyAlignment="0" applyProtection="0"/>
    <xf numFmtId="0" fontId="33" fillId="21" borderId="2" applyNumberFormat="0" applyAlignment="0" applyProtection="0"/>
    <xf numFmtId="43" fontId="1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60" fillId="0" borderId="0" applyFont="0" applyFill="0" applyBorder="0" applyAlignment="0" applyProtection="0"/>
    <xf numFmtId="43" fontId="62"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8"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8"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8"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8"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8"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1"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62"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5" fillId="0" borderId="0" applyFont="0" applyFill="0" applyBorder="0" applyAlignment="0" applyProtection="0"/>
    <xf numFmtId="44" fontId="14"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6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6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0" fontId="46" fillId="0" borderId="0" applyNumberFormat="0" applyFill="0" applyBorder="0" applyAlignment="0" applyProtection="0"/>
    <xf numFmtId="0" fontId="35" fillId="0" borderId="0" applyNumberFormat="0" applyFill="0" applyBorder="0" applyAlignment="0" applyProtection="0"/>
    <xf numFmtId="0" fontId="47" fillId="4" borderId="0" applyNumberFormat="0" applyBorder="0" applyAlignment="0" applyProtection="0"/>
    <xf numFmtId="0" fontId="26" fillId="4" borderId="0" applyNumberFormat="0" applyBorder="0" applyAlignment="0" applyProtection="0"/>
    <xf numFmtId="0" fontId="48" fillId="0" borderId="3" applyNumberFormat="0" applyFill="0" applyAlignment="0" applyProtection="0"/>
    <xf numFmtId="0" fontId="23" fillId="0" borderId="3" applyNumberFormat="0" applyFill="0" applyAlignment="0" applyProtection="0"/>
    <xf numFmtId="0" fontId="23" fillId="0" borderId="3" applyNumberFormat="0" applyFill="0" applyAlignment="0" applyProtection="0"/>
    <xf numFmtId="0" fontId="49" fillId="0" borderId="4" applyNumberFormat="0" applyFill="0" applyAlignment="0" applyProtection="0"/>
    <xf numFmtId="0" fontId="24" fillId="0" borderId="4" applyNumberFormat="0" applyFill="0" applyAlignment="0" applyProtection="0"/>
    <xf numFmtId="0" fontId="24" fillId="0" borderId="4" applyNumberFormat="0" applyFill="0" applyAlignment="0" applyProtection="0"/>
    <xf numFmtId="0" fontId="50" fillId="0" borderId="5" applyNumberFormat="0" applyFill="0" applyAlignment="0" applyProtection="0"/>
    <xf numFmtId="0" fontId="25" fillId="0" borderId="5" applyNumberFormat="0" applyFill="0" applyAlignment="0" applyProtection="0"/>
    <xf numFmtId="0" fontId="25" fillId="0" borderId="5" applyNumberFormat="0" applyFill="0" applyAlignment="0" applyProtection="0"/>
    <xf numFmtId="0" fontId="50"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67" fillId="0" borderId="0" applyNumberFormat="0" applyFill="0" applyBorder="0" applyAlignment="0" applyProtection="0">
      <alignment vertical="top"/>
      <protection locked="0"/>
    </xf>
    <xf numFmtId="0" fontId="59" fillId="0" borderId="0" applyNumberFormat="0" applyFill="0" applyBorder="0" applyAlignment="0" applyProtection="0">
      <alignment vertical="top"/>
      <protection locked="0"/>
    </xf>
    <xf numFmtId="0" fontId="41" fillId="0" borderId="0" applyNumberFormat="0" applyFill="0" applyBorder="0" applyAlignment="0" applyProtection="0">
      <alignment vertical="top"/>
      <protection locked="0"/>
    </xf>
    <xf numFmtId="0" fontId="51" fillId="7" borderId="1" applyNumberFormat="0" applyAlignment="0" applyProtection="0"/>
    <xf numFmtId="0" fontId="29" fillId="7" borderId="1" applyNumberFormat="0" applyAlignment="0" applyProtection="0"/>
    <xf numFmtId="0" fontId="52" fillId="0" borderId="6" applyNumberFormat="0" applyFill="0" applyAlignment="0" applyProtection="0"/>
    <xf numFmtId="0" fontId="32" fillId="0" borderId="6" applyNumberFormat="0" applyFill="0" applyAlignment="0" applyProtection="0"/>
    <xf numFmtId="0" fontId="53" fillId="22" borderId="0" applyNumberFormat="0" applyBorder="0" applyAlignment="0" applyProtection="0"/>
    <xf numFmtId="0" fontId="28" fillId="22" borderId="0" applyNumberFormat="0" applyBorder="0" applyAlignment="0" applyProtection="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16" fillId="0" borderId="0"/>
    <xf numFmtId="0" fontId="20" fillId="0" borderId="0"/>
    <xf numFmtId="0" fontId="20" fillId="0" borderId="0"/>
    <xf numFmtId="0"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0" fillId="0" borderId="0"/>
    <xf numFmtId="0" fontId="20" fillId="0" borderId="0"/>
    <xf numFmtId="0" fontId="20" fillId="0" borderId="0"/>
    <xf numFmtId="0" fontId="20" fillId="0" borderId="0"/>
    <xf numFmtId="0" fontId="20" fillId="0" borderId="0"/>
    <xf numFmtId="0" fontId="16" fillId="0" borderId="0"/>
    <xf numFmtId="0" fontId="14" fillId="0" borderId="0"/>
    <xf numFmtId="0" fontId="38" fillId="0" borderId="0"/>
    <xf numFmtId="0" fontId="16" fillId="0" borderId="0"/>
    <xf numFmtId="0" fontId="13" fillId="0" borderId="0"/>
    <xf numFmtId="0" fontId="13" fillId="0" borderId="0"/>
    <xf numFmtId="0" fontId="13" fillId="0" borderId="0"/>
    <xf numFmtId="0" fontId="16" fillId="0" borderId="0"/>
    <xf numFmtId="0" fontId="16" fillId="0" borderId="0"/>
    <xf numFmtId="0" fontId="16" fillId="0" borderId="0"/>
    <xf numFmtId="0" fontId="16" fillId="0" borderId="0"/>
    <xf numFmtId="0" fontId="16" fillId="0" borderId="0"/>
    <xf numFmtId="0" fontId="56" fillId="0" borderId="0"/>
    <xf numFmtId="0" fontId="16" fillId="0" borderId="0"/>
    <xf numFmtId="0" fontId="38" fillId="0" borderId="0"/>
    <xf numFmtId="0" fontId="16" fillId="0" borderId="0"/>
    <xf numFmtId="0" fontId="13" fillId="0" borderId="0"/>
    <xf numFmtId="0" fontId="13" fillId="0" borderId="0"/>
    <xf numFmtId="0" fontId="13" fillId="0" borderId="0"/>
    <xf numFmtId="0" fontId="14" fillId="0" borderId="0"/>
    <xf numFmtId="0" fontId="14" fillId="0" borderId="0"/>
    <xf numFmtId="0" fontId="14" fillId="0" borderId="0"/>
    <xf numFmtId="0" fontId="14" fillId="0" borderId="0"/>
    <xf numFmtId="0" fontId="14" fillId="0" borderId="0"/>
    <xf numFmtId="0" fontId="14" fillId="0" borderId="0"/>
    <xf numFmtId="0" fontId="38" fillId="0" borderId="0"/>
    <xf numFmtId="0" fontId="14"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20" fillId="0" borderId="0"/>
    <xf numFmtId="0" fontId="14" fillId="0" borderId="0"/>
    <xf numFmtId="0" fontId="38" fillId="0" borderId="0"/>
    <xf numFmtId="0" fontId="14"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20" fillId="0" borderId="0"/>
    <xf numFmtId="0" fontId="14" fillId="0" borderId="0"/>
    <xf numFmtId="0" fontId="38" fillId="0" borderId="0"/>
    <xf numFmtId="0" fontId="14"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20" fillId="0" borderId="0"/>
    <xf numFmtId="0" fontId="38" fillId="0" borderId="0"/>
    <xf numFmtId="0" fontId="20" fillId="0" borderId="0"/>
    <xf numFmtId="0" fontId="13" fillId="0" borderId="0"/>
    <xf numFmtId="0" fontId="13" fillId="0" borderId="0"/>
    <xf numFmtId="0" fontId="13" fillId="0" borderId="0"/>
    <xf numFmtId="0" fontId="38" fillId="0" borderId="0"/>
    <xf numFmtId="0" fontId="20" fillId="0" borderId="0"/>
    <xf numFmtId="0" fontId="13" fillId="0" borderId="0"/>
    <xf numFmtId="0" fontId="13" fillId="0" borderId="0"/>
    <xf numFmtId="0" fontId="13" fillId="0" borderId="0"/>
    <xf numFmtId="0" fontId="20" fillId="0" borderId="0"/>
    <xf numFmtId="0" fontId="20" fillId="0" borderId="0"/>
    <xf numFmtId="0" fontId="38"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8" fillId="0" borderId="0"/>
    <xf numFmtId="0" fontId="13" fillId="0" borderId="0"/>
    <xf numFmtId="0" fontId="13" fillId="0" borderId="0"/>
    <xf numFmtId="0" fontId="13" fillId="0" borderId="0"/>
    <xf numFmtId="0" fontId="13" fillId="0" borderId="0"/>
    <xf numFmtId="0" fontId="38" fillId="0" borderId="0"/>
    <xf numFmtId="0" fontId="16" fillId="0" borderId="0"/>
    <xf numFmtId="0" fontId="13" fillId="0" borderId="0"/>
    <xf numFmtId="0" fontId="13" fillId="0" borderId="0"/>
    <xf numFmtId="0" fontId="13" fillId="0" borderId="0"/>
    <xf numFmtId="0" fontId="13" fillId="0" borderId="0"/>
    <xf numFmtId="0" fontId="38" fillId="0" borderId="0"/>
    <xf numFmtId="0" fontId="16" fillId="0" borderId="0"/>
    <xf numFmtId="0" fontId="13" fillId="0" borderId="0"/>
    <xf numFmtId="0" fontId="13" fillId="0" borderId="0"/>
    <xf numFmtId="0" fontId="13" fillId="0" borderId="0"/>
    <xf numFmtId="0" fontId="13" fillId="0" borderId="0"/>
    <xf numFmtId="0" fontId="38" fillId="0" borderId="0"/>
    <xf numFmtId="0" fontId="16" fillId="0" borderId="0"/>
    <xf numFmtId="0" fontId="13"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18" fillId="0" borderId="0"/>
    <xf numFmtId="0" fontId="56" fillId="0" borderId="0"/>
    <xf numFmtId="0" fontId="38" fillId="0" borderId="0"/>
    <xf numFmtId="0" fontId="13" fillId="0" borderId="0"/>
    <xf numFmtId="0" fontId="13" fillId="0" borderId="0"/>
    <xf numFmtId="0" fontId="13" fillId="0" borderId="0"/>
    <xf numFmtId="0" fontId="14"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66" fillId="0" borderId="0"/>
    <xf numFmtId="0" fontId="14"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16"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66" fillId="0" borderId="0"/>
    <xf numFmtId="0" fontId="20" fillId="0" borderId="0"/>
    <xf numFmtId="0" fontId="66" fillId="0" borderId="0"/>
    <xf numFmtId="0" fontId="38" fillId="0" borderId="0"/>
    <xf numFmtId="0" fontId="13" fillId="0" borderId="0"/>
    <xf numFmtId="0" fontId="13" fillId="0" borderId="0"/>
    <xf numFmtId="0" fontId="13" fillId="0" borderId="0"/>
    <xf numFmtId="0" fontId="14" fillId="0" borderId="0"/>
    <xf numFmtId="0" fontId="16" fillId="0" borderId="0"/>
    <xf numFmtId="0" fontId="14"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16"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16" fillId="0" borderId="0"/>
    <xf numFmtId="0" fontId="16" fillId="0" borderId="0"/>
    <xf numFmtId="0" fontId="38" fillId="0" borderId="0"/>
    <xf numFmtId="0" fontId="16" fillId="0" borderId="0"/>
    <xf numFmtId="0" fontId="13" fillId="0" borderId="0"/>
    <xf numFmtId="0" fontId="13" fillId="0" borderId="0"/>
    <xf numFmtId="0" fontId="13" fillId="0" borderId="0"/>
    <xf numFmtId="0" fontId="66"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4"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54" fillId="20" borderId="8" applyNumberFormat="0" applyAlignment="0" applyProtection="0"/>
    <xf numFmtId="0" fontId="30" fillId="20" borderId="8" applyNumberFormat="0" applyAlignment="0" applyProtection="0"/>
    <xf numFmtId="0" fontId="30" fillId="20" borderId="8" applyNumberFormat="0" applyAlignment="0" applyProtection="0"/>
    <xf numFmtId="9" fontId="15" fillId="0" borderId="0" applyFont="0" applyFill="0" applyBorder="0" applyAlignment="0" applyProtection="0"/>
    <xf numFmtId="9" fontId="14" fillId="0" borderId="0" applyFont="0" applyFill="0" applyBorder="0" applyAlignment="0" applyProtection="0"/>
    <xf numFmtId="9" fontId="38"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62"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65" fillId="0" borderId="0" applyFont="0" applyFill="0" applyBorder="0" applyAlignment="0" applyProtection="0"/>
    <xf numFmtId="9" fontId="14" fillId="0" borderId="0" applyFont="0" applyFill="0" applyBorder="0" applyAlignment="0" applyProtection="0"/>
    <xf numFmtId="0" fontId="22" fillId="0" borderId="0" applyNumberFormat="0" applyFill="0" applyBorder="0" applyAlignment="0" applyProtection="0"/>
    <xf numFmtId="0" fontId="55" fillId="0" borderId="9" applyNumberFormat="0" applyFill="0" applyAlignment="0" applyProtection="0"/>
    <xf numFmtId="0" fontId="36" fillId="0" borderId="9" applyNumberFormat="0" applyFill="0" applyAlignment="0" applyProtection="0"/>
    <xf numFmtId="0" fontId="36" fillId="0" borderId="9" applyNumberFormat="0" applyFill="0" applyAlignment="0" applyProtection="0"/>
    <xf numFmtId="0" fontId="40" fillId="0" borderId="0" applyNumberFormat="0" applyFill="0" applyBorder="0" applyAlignment="0" applyProtection="0"/>
    <xf numFmtId="0" fontId="34" fillId="0" borderId="0" applyNumberForma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9" fontId="12" fillId="0" borderId="0" applyFont="0" applyFill="0" applyBorder="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44" fillId="20" borderId="150" applyNumberFormat="0" applyAlignment="0" applyProtection="0"/>
    <xf numFmtId="0" fontId="31" fillId="20" borderId="150" applyNumberFormat="0" applyAlignment="0" applyProtection="0"/>
    <xf numFmtId="0" fontId="31" fillId="20" borderId="150" applyNumberFormat="0" applyAlignment="0" applyProtection="0"/>
    <xf numFmtId="0" fontId="44" fillId="20" borderId="142" applyNumberFormat="0" applyAlignment="0" applyProtection="0"/>
    <xf numFmtId="0" fontId="31" fillId="20" borderId="142" applyNumberFormat="0" applyAlignment="0" applyProtection="0"/>
    <xf numFmtId="0" fontId="31" fillId="20" borderId="142" applyNumberFormat="0" applyAlignment="0" applyProtection="0"/>
    <xf numFmtId="43" fontId="13" fillId="0" borderId="0" applyFont="0" applyFill="0" applyBorder="0" applyAlignment="0" applyProtection="0"/>
    <xf numFmtId="43" fontId="13" fillId="0" borderId="0" applyFont="0" applyFill="0" applyBorder="0" applyAlignment="0" applyProtection="0"/>
    <xf numFmtId="0" fontId="29" fillId="7" borderId="159" applyNumberFormat="0" applyAlignment="0" applyProtection="0"/>
    <xf numFmtId="0" fontId="29" fillId="7" borderId="146" applyNumberFormat="0" applyAlignment="0" applyProtection="0"/>
    <xf numFmtId="0" fontId="51" fillId="7" borderId="146" applyNumberFormat="0" applyAlignment="0" applyProtection="0"/>
    <xf numFmtId="0" fontId="51" fillId="7" borderId="159" applyNumberFormat="0" applyAlignment="0" applyProtection="0"/>
    <xf numFmtId="44" fontId="13" fillId="0" borderId="0" applyFont="0" applyFill="0" applyBorder="0" applyAlignment="0" applyProtection="0"/>
    <xf numFmtId="0" fontId="51" fillId="7" borderId="150" applyNumberFormat="0" applyAlignment="0" applyProtection="0"/>
    <xf numFmtId="0" fontId="29" fillId="7" borderId="150" applyNumberFormat="0" applyAlignment="0" applyProtection="0"/>
    <xf numFmtId="0" fontId="51" fillId="7" borderId="142" applyNumberFormat="0" applyAlignment="0" applyProtection="0"/>
    <xf numFmtId="0" fontId="29" fillId="7" borderId="142" applyNumberFormat="0" applyAlignment="0" applyProtection="0"/>
    <xf numFmtId="0" fontId="31" fillId="20" borderId="159" applyNumberFormat="0" applyAlignment="0" applyProtection="0"/>
    <xf numFmtId="0" fontId="31" fillId="20" borderId="159" applyNumberFormat="0" applyAlignment="0" applyProtection="0"/>
    <xf numFmtId="0" fontId="31" fillId="20" borderId="146" applyNumberFormat="0" applyAlignment="0" applyProtection="0"/>
    <xf numFmtId="0" fontId="31" fillId="20" borderId="146" applyNumberFormat="0" applyAlignment="0" applyProtection="0"/>
    <xf numFmtId="0" fontId="44" fillId="20" borderId="146" applyNumberFormat="0" applyAlignment="0" applyProtection="0"/>
    <xf numFmtId="0" fontId="44" fillId="20" borderId="159" applyNumberFormat="0" applyAlignment="0" applyProtection="0"/>
    <xf numFmtId="0" fontId="11" fillId="0" borderId="0"/>
    <xf numFmtId="0" fontId="11" fillId="0" borderId="0"/>
    <xf numFmtId="0" fontId="11" fillId="0" borderId="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4"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54" fillId="20" borderId="144" applyNumberFormat="0" applyAlignment="0" applyProtection="0"/>
    <xf numFmtId="0" fontId="30" fillId="20" borderId="144" applyNumberFormat="0" applyAlignment="0" applyProtection="0"/>
    <xf numFmtId="0" fontId="30" fillId="20" borderId="144" applyNumberForma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9" fontId="13" fillId="0" borderId="0" applyFont="0" applyFill="0" applyBorder="0" applyAlignment="0" applyProtection="0"/>
    <xf numFmtId="0" fontId="13" fillId="23" borderId="151" applyNumberFormat="0" applyFont="0" applyAlignment="0" applyProtection="0"/>
    <xf numFmtId="0" fontId="13" fillId="23" borderId="151" applyNumberFormat="0" applyFont="0" applyAlignment="0" applyProtection="0"/>
    <xf numFmtId="0" fontId="55" fillId="0" borderId="145" applyNumberFormat="0" applyFill="0" applyAlignment="0" applyProtection="0"/>
    <xf numFmtId="0" fontId="36" fillId="0" borderId="145" applyNumberFormat="0" applyFill="0" applyAlignment="0" applyProtection="0"/>
    <xf numFmtId="0" fontId="36" fillId="0" borderId="145" applyNumberFormat="0" applyFill="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9" fontId="11" fillId="0" borderId="0" applyFont="0" applyFill="0" applyBorder="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4"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54" fillId="20" borderId="148" applyNumberFormat="0" applyAlignment="0" applyProtection="0"/>
    <xf numFmtId="0" fontId="30" fillId="20" borderId="148" applyNumberFormat="0" applyAlignment="0" applyProtection="0"/>
    <xf numFmtId="0" fontId="30" fillId="20" borderId="148" applyNumberForma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55" fillId="0" borderId="149" applyNumberFormat="0" applyFill="0" applyAlignment="0" applyProtection="0"/>
    <xf numFmtId="0" fontId="36" fillId="0" borderId="149" applyNumberFormat="0" applyFill="0" applyAlignment="0" applyProtection="0"/>
    <xf numFmtId="0" fontId="36" fillId="0" borderId="149" applyNumberFormat="0" applyFill="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4"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54" fillId="20" borderId="152" applyNumberFormat="0" applyAlignment="0" applyProtection="0"/>
    <xf numFmtId="0" fontId="30" fillId="20" borderId="152" applyNumberFormat="0" applyAlignment="0" applyProtection="0"/>
    <xf numFmtId="0" fontId="30" fillId="20" borderId="152" applyNumberFormat="0" applyAlignment="0" applyProtection="0"/>
    <xf numFmtId="0" fontId="55" fillId="0" borderId="153" applyNumberFormat="0" applyFill="0" applyAlignment="0" applyProtection="0"/>
    <xf numFmtId="0" fontId="36" fillId="0" borderId="153" applyNumberFormat="0" applyFill="0" applyAlignment="0" applyProtection="0"/>
    <xf numFmtId="0" fontId="36" fillId="0" borderId="153" applyNumberFormat="0" applyFill="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4"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54" fillId="20" borderId="161" applyNumberFormat="0" applyAlignment="0" applyProtection="0"/>
    <xf numFmtId="0" fontId="30" fillId="20" borderId="161" applyNumberFormat="0" applyAlignment="0" applyProtection="0"/>
    <xf numFmtId="0" fontId="30" fillId="20" borderId="161" applyNumberFormat="0" applyAlignment="0" applyProtection="0"/>
    <xf numFmtId="0" fontId="55" fillId="0" borderId="162" applyNumberFormat="0" applyFill="0" applyAlignment="0" applyProtection="0"/>
    <xf numFmtId="0" fontId="36" fillId="0" borderId="162" applyNumberFormat="0" applyFill="0" applyAlignment="0" applyProtection="0"/>
    <xf numFmtId="0" fontId="36" fillId="0" borderId="162" applyNumberFormat="0" applyFill="0" applyAlignment="0" applyProtection="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44" fillId="20" borderId="169" applyNumberFormat="0" applyAlignment="0" applyProtection="0"/>
    <xf numFmtId="0" fontId="31" fillId="20" borderId="169" applyNumberFormat="0" applyAlignment="0" applyProtection="0"/>
    <xf numFmtId="0" fontId="31" fillId="20" borderId="169" applyNumberFormat="0" applyAlignment="0" applyProtection="0"/>
    <xf numFmtId="0" fontId="51" fillId="7" borderId="169" applyNumberFormat="0" applyAlignment="0" applyProtection="0"/>
    <xf numFmtId="0" fontId="29" fillId="7" borderId="169" applyNumberFormat="0" applyAlignment="0" applyProtection="0"/>
    <xf numFmtId="0" fontId="10" fillId="0" borderId="0"/>
    <xf numFmtId="0" fontId="10" fillId="0" borderId="0"/>
    <xf numFmtId="0" fontId="10" fillId="0" borderId="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4"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54" fillId="20" borderId="171" applyNumberFormat="0" applyAlignment="0" applyProtection="0"/>
    <xf numFmtId="0" fontId="30" fillId="20" borderId="171" applyNumberFormat="0" applyAlignment="0" applyProtection="0"/>
    <xf numFmtId="0" fontId="30" fillId="20" borderId="171" applyNumberFormat="0" applyAlignment="0" applyProtection="0"/>
    <xf numFmtId="0" fontId="55" fillId="0" borderId="172" applyNumberFormat="0" applyFill="0" applyAlignment="0" applyProtection="0"/>
    <xf numFmtId="0" fontId="36" fillId="0" borderId="172" applyNumberFormat="0" applyFill="0" applyAlignment="0" applyProtection="0"/>
    <xf numFmtId="0" fontId="36" fillId="0" borderId="172" applyNumberFormat="0" applyFill="0" applyAlignment="0" applyProtection="0"/>
    <xf numFmtId="0" fontId="9" fillId="0" borderId="0"/>
    <xf numFmtId="0" fontId="9" fillId="0" borderId="0"/>
    <xf numFmtId="0" fontId="9" fillId="0" borderId="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9" fontId="9" fillId="0" borderId="0" applyFont="0" applyFill="0" applyBorder="0" applyAlignment="0" applyProtection="0"/>
    <xf numFmtId="0" fontId="44" fillId="20" borderId="173" applyNumberFormat="0" applyAlignment="0" applyProtection="0"/>
    <xf numFmtId="0" fontId="31" fillId="20" borderId="173" applyNumberFormat="0" applyAlignment="0" applyProtection="0"/>
    <xf numFmtId="0" fontId="31" fillId="20" borderId="173" applyNumberFormat="0" applyAlignment="0" applyProtection="0"/>
    <xf numFmtId="0" fontId="51" fillId="7" borderId="173" applyNumberFormat="0" applyAlignment="0" applyProtection="0"/>
    <xf numFmtId="0" fontId="29" fillId="7" borderId="173" applyNumberFormat="0" applyAlignment="0" applyProtection="0"/>
    <xf numFmtId="0" fontId="9" fillId="0" borderId="0"/>
    <xf numFmtId="0" fontId="9" fillId="0" borderId="0"/>
    <xf numFmtId="0" fontId="9" fillId="0" borderId="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4"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54" fillId="20" borderId="175" applyNumberFormat="0" applyAlignment="0" applyProtection="0"/>
    <xf numFmtId="0" fontId="30" fillId="20" borderId="175" applyNumberFormat="0" applyAlignment="0" applyProtection="0"/>
    <xf numFmtId="0" fontId="30" fillId="20" borderId="175" applyNumberFormat="0" applyAlignment="0" applyProtection="0"/>
    <xf numFmtId="0" fontId="55" fillId="0" borderId="176" applyNumberFormat="0" applyFill="0" applyAlignment="0" applyProtection="0"/>
    <xf numFmtId="0" fontId="36" fillId="0" borderId="176" applyNumberFormat="0" applyFill="0" applyAlignment="0" applyProtection="0"/>
    <xf numFmtId="0" fontId="36" fillId="0" borderId="176" applyNumberFormat="0" applyFill="0" applyAlignment="0" applyProtection="0"/>
    <xf numFmtId="0" fontId="8"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7" fillId="0" borderId="0" applyFont="0" applyFill="0" applyBorder="0" applyAlignment="0" applyProtection="0"/>
    <xf numFmtId="43" fontId="14"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4" fillId="0" borderId="0" applyFont="0" applyFill="0" applyBorder="0" applyAlignment="0" applyProtection="0"/>
    <xf numFmtId="44" fontId="7" fillId="0" borderId="0" applyFont="0" applyFill="0" applyBorder="0" applyAlignment="0" applyProtection="0"/>
    <xf numFmtId="0" fontId="16" fillId="0" borderId="0"/>
    <xf numFmtId="0" fontId="16" fillId="0" borderId="0"/>
    <xf numFmtId="0" fontId="14" fillId="0" borderId="0"/>
    <xf numFmtId="0" fontId="16" fillId="0" borderId="0"/>
    <xf numFmtId="0" fontId="16" fillId="0" borderId="0"/>
    <xf numFmtId="0" fontId="16" fillId="0" borderId="0"/>
    <xf numFmtId="0" fontId="16" fillId="0" borderId="0"/>
    <xf numFmtId="0" fontId="16" fillId="0" borderId="0"/>
    <xf numFmtId="0" fontId="18" fillId="0" borderId="0"/>
    <xf numFmtId="0" fontId="16" fillId="0" borderId="0"/>
    <xf numFmtId="0" fontId="16" fillId="0" borderId="0"/>
    <xf numFmtId="0" fontId="16" fillId="0" borderId="0"/>
    <xf numFmtId="0" fontId="16" fillId="0" borderId="0"/>
    <xf numFmtId="0" fontId="18" fillId="0" borderId="0"/>
    <xf numFmtId="0" fontId="7" fillId="0" borderId="0"/>
    <xf numFmtId="0" fontId="7" fillId="0" borderId="0"/>
    <xf numFmtId="0" fontId="16" fillId="0" borderId="0"/>
    <xf numFmtId="0" fontId="16"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9" fontId="14"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7" fillId="0" borderId="0" applyFont="0" applyFill="0" applyBorder="0" applyAlignment="0" applyProtection="0"/>
    <xf numFmtId="9" fontId="14"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7" fillId="0" borderId="0"/>
    <xf numFmtId="0" fontId="14" fillId="0" borderId="0"/>
    <xf numFmtId="0" fontId="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7" fillId="0" borderId="0" applyFont="0" applyFill="0" applyBorder="0" applyAlignment="0" applyProtection="0"/>
    <xf numFmtId="9" fontId="14" fillId="0" borderId="0" applyFont="0" applyFill="0" applyBorder="0" applyAlignment="0" applyProtection="0"/>
    <xf numFmtId="0" fontId="44" fillId="20" borderId="195" applyNumberFormat="0" applyAlignment="0" applyProtection="0"/>
    <xf numFmtId="0" fontId="31" fillId="20" borderId="195" applyNumberFormat="0" applyAlignment="0" applyProtection="0"/>
    <xf numFmtId="0" fontId="31" fillId="20" borderId="195" applyNumberFormat="0" applyAlignment="0" applyProtection="0"/>
    <xf numFmtId="0" fontId="51" fillId="7" borderId="195" applyNumberFormat="0" applyAlignment="0" applyProtection="0"/>
    <xf numFmtId="0" fontId="29" fillId="7" borderId="195" applyNumberFormat="0" applyAlignment="0" applyProtection="0"/>
    <xf numFmtId="0" fontId="6" fillId="0" borderId="0"/>
    <xf numFmtId="0" fontId="6" fillId="0" borderId="0"/>
    <xf numFmtId="0" fontId="6" fillId="0" borderId="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4"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54" fillId="20" borderId="197" applyNumberFormat="0" applyAlignment="0" applyProtection="0"/>
    <xf numFmtId="0" fontId="30" fillId="20" borderId="197" applyNumberFormat="0" applyAlignment="0" applyProtection="0"/>
    <xf numFmtId="0" fontId="30" fillId="20" borderId="197" applyNumberFormat="0" applyAlignment="0" applyProtection="0"/>
    <xf numFmtId="0" fontId="55" fillId="0" borderId="198" applyNumberFormat="0" applyFill="0" applyAlignment="0" applyProtection="0"/>
    <xf numFmtId="0" fontId="36" fillId="0" borderId="198" applyNumberFormat="0" applyFill="0" applyAlignment="0" applyProtection="0"/>
    <xf numFmtId="0" fontId="36" fillId="0" borderId="198" applyNumberFormat="0" applyFill="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5" fillId="0" borderId="0"/>
    <xf numFmtId="0" fontId="5" fillId="0" borderId="0"/>
    <xf numFmtId="0" fontId="5" fillId="0" borderId="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44" fillId="20" borderId="199" applyNumberFormat="0" applyAlignment="0" applyProtection="0"/>
    <xf numFmtId="0" fontId="31" fillId="20" borderId="199" applyNumberFormat="0" applyAlignment="0" applyProtection="0"/>
    <xf numFmtId="0" fontId="31" fillId="20" borderId="199" applyNumberFormat="0" applyAlignment="0" applyProtection="0"/>
    <xf numFmtId="0" fontId="44" fillId="20" borderId="199" applyNumberFormat="0" applyAlignment="0" applyProtection="0"/>
    <xf numFmtId="0" fontId="31" fillId="20" borderId="199" applyNumberFormat="0" applyAlignment="0" applyProtection="0"/>
    <xf numFmtId="0" fontId="31" fillId="20" borderId="199" applyNumberFormat="0" applyAlignment="0" applyProtection="0"/>
    <xf numFmtId="0" fontId="29" fillId="7" borderId="199" applyNumberFormat="0" applyAlignment="0" applyProtection="0"/>
    <xf numFmtId="0" fontId="29" fillId="7" borderId="199" applyNumberFormat="0" applyAlignment="0" applyProtection="0"/>
    <xf numFmtId="0" fontId="51" fillId="7" borderId="199" applyNumberFormat="0" applyAlignment="0" applyProtection="0"/>
    <xf numFmtId="0" fontId="51" fillId="7" borderId="199" applyNumberFormat="0" applyAlignment="0" applyProtection="0"/>
    <xf numFmtId="0" fontId="51" fillId="7" borderId="199" applyNumberFormat="0" applyAlignment="0" applyProtection="0"/>
    <xf numFmtId="0" fontId="29" fillId="7" borderId="199" applyNumberFormat="0" applyAlignment="0" applyProtection="0"/>
    <xf numFmtId="0" fontId="51" fillId="7" borderId="199" applyNumberFormat="0" applyAlignment="0" applyProtection="0"/>
    <xf numFmtId="0" fontId="29" fillId="7" borderId="199" applyNumberFormat="0" applyAlignment="0" applyProtection="0"/>
    <xf numFmtId="0" fontId="31" fillId="20" borderId="199" applyNumberFormat="0" applyAlignment="0" applyProtection="0"/>
    <xf numFmtId="0" fontId="31" fillId="20" borderId="199" applyNumberFormat="0" applyAlignment="0" applyProtection="0"/>
    <xf numFmtId="0" fontId="31" fillId="20" borderId="199" applyNumberFormat="0" applyAlignment="0" applyProtection="0"/>
    <xf numFmtId="0" fontId="31" fillId="20" borderId="199" applyNumberFormat="0" applyAlignment="0" applyProtection="0"/>
    <xf numFmtId="0" fontId="44" fillId="20" borderId="199" applyNumberFormat="0" applyAlignment="0" applyProtection="0"/>
    <xf numFmtId="0" fontId="44" fillId="20" borderId="199" applyNumberFormat="0" applyAlignment="0" applyProtection="0"/>
    <xf numFmtId="0" fontId="5" fillId="0" borderId="0"/>
    <xf numFmtId="0" fontId="5" fillId="0" borderId="0"/>
    <xf numFmtId="0" fontId="5" fillId="0" borderId="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4"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54" fillId="20" borderId="201" applyNumberFormat="0" applyAlignment="0" applyProtection="0"/>
    <xf numFmtId="0" fontId="30" fillId="20" borderId="201" applyNumberFormat="0" applyAlignment="0" applyProtection="0"/>
    <xf numFmtId="0" fontId="30" fillId="20" borderId="201" applyNumberForma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55" fillId="0" borderId="202" applyNumberFormat="0" applyFill="0" applyAlignment="0" applyProtection="0"/>
    <xf numFmtId="0" fontId="36" fillId="0" borderId="202" applyNumberFormat="0" applyFill="0" applyAlignment="0" applyProtection="0"/>
    <xf numFmtId="0" fontId="36" fillId="0" borderId="202" applyNumberFormat="0" applyFill="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4"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54" fillId="20" borderId="201" applyNumberFormat="0" applyAlignment="0" applyProtection="0"/>
    <xf numFmtId="0" fontId="30" fillId="20" borderId="201" applyNumberFormat="0" applyAlignment="0" applyProtection="0"/>
    <xf numFmtId="0" fontId="30" fillId="20" borderId="201" applyNumberForma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55" fillId="0" borderId="202" applyNumberFormat="0" applyFill="0" applyAlignment="0" applyProtection="0"/>
    <xf numFmtId="0" fontId="36" fillId="0" borderId="202" applyNumberFormat="0" applyFill="0" applyAlignment="0" applyProtection="0"/>
    <xf numFmtId="0" fontId="36" fillId="0" borderId="202" applyNumberFormat="0" applyFill="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4"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54" fillId="20" borderId="201" applyNumberFormat="0" applyAlignment="0" applyProtection="0"/>
    <xf numFmtId="0" fontId="30" fillId="20" borderId="201" applyNumberFormat="0" applyAlignment="0" applyProtection="0"/>
    <xf numFmtId="0" fontId="30" fillId="20" borderId="201" applyNumberFormat="0" applyAlignment="0" applyProtection="0"/>
    <xf numFmtId="0" fontId="55" fillId="0" borderId="202" applyNumberFormat="0" applyFill="0" applyAlignment="0" applyProtection="0"/>
    <xf numFmtId="0" fontId="36" fillId="0" borderId="202" applyNumberFormat="0" applyFill="0" applyAlignment="0" applyProtection="0"/>
    <xf numFmtId="0" fontId="36" fillId="0" borderId="202" applyNumberFormat="0" applyFill="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4"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54" fillId="20" borderId="201" applyNumberFormat="0" applyAlignment="0" applyProtection="0"/>
    <xf numFmtId="0" fontId="30" fillId="20" borderId="201" applyNumberFormat="0" applyAlignment="0" applyProtection="0"/>
    <xf numFmtId="0" fontId="30" fillId="20" borderId="201" applyNumberFormat="0" applyAlignment="0" applyProtection="0"/>
    <xf numFmtId="0" fontId="55" fillId="0" borderId="202" applyNumberFormat="0" applyFill="0" applyAlignment="0" applyProtection="0"/>
    <xf numFmtId="0" fontId="36" fillId="0" borderId="202" applyNumberFormat="0" applyFill="0" applyAlignment="0" applyProtection="0"/>
    <xf numFmtId="0" fontId="36" fillId="0" borderId="202" applyNumberFormat="0" applyFill="0" applyAlignment="0" applyProtection="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44" fillId="20" borderId="199" applyNumberFormat="0" applyAlignment="0" applyProtection="0"/>
    <xf numFmtId="0" fontId="31" fillId="20" borderId="199" applyNumberFormat="0" applyAlignment="0" applyProtection="0"/>
    <xf numFmtId="0" fontId="31" fillId="20" borderId="199" applyNumberFormat="0" applyAlignment="0" applyProtection="0"/>
    <xf numFmtId="0" fontId="51" fillId="7" borderId="199" applyNumberFormat="0" applyAlignment="0" applyProtection="0"/>
    <xf numFmtId="0" fontId="29" fillId="7" borderId="199" applyNumberFormat="0" applyAlignment="0" applyProtection="0"/>
    <xf numFmtId="0" fontId="5" fillId="0" borderId="0"/>
    <xf numFmtId="0" fontId="5" fillId="0" borderId="0"/>
    <xf numFmtId="0" fontId="5" fillId="0" borderId="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4"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54" fillId="20" borderId="201" applyNumberFormat="0" applyAlignment="0" applyProtection="0"/>
    <xf numFmtId="0" fontId="30" fillId="20" borderId="201" applyNumberFormat="0" applyAlignment="0" applyProtection="0"/>
    <xf numFmtId="0" fontId="30" fillId="20" borderId="201" applyNumberFormat="0" applyAlignment="0" applyProtection="0"/>
    <xf numFmtId="0" fontId="55" fillId="0" borderId="202" applyNumberFormat="0" applyFill="0" applyAlignment="0" applyProtection="0"/>
    <xf numFmtId="0" fontId="36" fillId="0" borderId="202" applyNumberFormat="0" applyFill="0" applyAlignment="0" applyProtection="0"/>
    <xf numFmtId="0" fontId="36" fillId="0" borderId="202" applyNumberFormat="0" applyFill="0" applyAlignment="0" applyProtection="0"/>
    <xf numFmtId="0" fontId="5" fillId="0" borderId="0"/>
    <xf numFmtId="0" fontId="5" fillId="0" borderId="0"/>
    <xf numFmtId="0" fontId="5" fillId="0" borderId="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44" fillId="20" borderId="199" applyNumberFormat="0" applyAlignment="0" applyProtection="0"/>
    <xf numFmtId="0" fontId="31" fillId="20" borderId="199" applyNumberFormat="0" applyAlignment="0" applyProtection="0"/>
    <xf numFmtId="0" fontId="31" fillId="20" borderId="199" applyNumberFormat="0" applyAlignment="0" applyProtection="0"/>
    <xf numFmtId="0" fontId="51" fillId="7" borderId="199" applyNumberFormat="0" applyAlignment="0" applyProtection="0"/>
    <xf numFmtId="0" fontId="29" fillId="7" borderId="199" applyNumberFormat="0" applyAlignment="0" applyProtection="0"/>
    <xf numFmtId="0" fontId="5" fillId="0" borderId="0"/>
    <xf numFmtId="0" fontId="5" fillId="0" borderId="0"/>
    <xf numFmtId="0" fontId="5" fillId="0" borderId="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4"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54" fillId="20" borderId="201" applyNumberFormat="0" applyAlignment="0" applyProtection="0"/>
    <xf numFmtId="0" fontId="30" fillId="20" borderId="201" applyNumberFormat="0" applyAlignment="0" applyProtection="0"/>
    <xf numFmtId="0" fontId="30" fillId="20" borderId="201" applyNumberFormat="0" applyAlignment="0" applyProtection="0"/>
    <xf numFmtId="0" fontId="55" fillId="0" borderId="202" applyNumberFormat="0" applyFill="0" applyAlignment="0" applyProtection="0"/>
    <xf numFmtId="0" fontId="36" fillId="0" borderId="202" applyNumberFormat="0" applyFill="0" applyAlignment="0" applyProtection="0"/>
    <xf numFmtId="0" fontId="36" fillId="0" borderId="202" applyNumberFormat="0" applyFill="0" applyAlignment="0" applyProtection="0"/>
    <xf numFmtId="0" fontId="5" fillId="0" borderId="0"/>
    <xf numFmtId="0" fontId="88" fillId="0" borderId="0" applyNumberFormat="0" applyFill="0" applyBorder="0" applyAlignment="0" applyProtection="0"/>
    <xf numFmtId="0" fontId="90" fillId="47" borderId="0" applyNumberFormat="0" applyBorder="0" applyAlignment="0" applyProtection="0"/>
    <xf numFmtId="0" fontId="39" fillId="2" borderId="0" applyNumberFormat="0" applyBorder="0" applyAlignment="0" applyProtection="0"/>
    <xf numFmtId="0" fontId="13" fillId="2" borderId="0" applyNumberFormat="0" applyBorder="0" applyAlignment="0" applyProtection="0"/>
    <xf numFmtId="0" fontId="39" fillId="2" borderId="0" applyNumberFormat="0" applyBorder="0" applyAlignment="0" applyProtection="0"/>
    <xf numFmtId="0" fontId="13" fillId="2" borderId="0" applyNumberFormat="0" applyBorder="0" applyAlignment="0" applyProtection="0"/>
    <xf numFmtId="0" fontId="90" fillId="51" borderId="0" applyNumberFormat="0" applyBorder="0" applyAlignment="0" applyProtection="0"/>
    <xf numFmtId="0" fontId="39" fillId="3" borderId="0" applyNumberFormat="0" applyBorder="0" applyAlignment="0" applyProtection="0"/>
    <xf numFmtId="0" fontId="13" fillId="3" borderId="0" applyNumberFormat="0" applyBorder="0" applyAlignment="0" applyProtection="0"/>
    <xf numFmtId="0" fontId="39" fillId="3" borderId="0" applyNumberFormat="0" applyBorder="0" applyAlignment="0" applyProtection="0"/>
    <xf numFmtId="0" fontId="13" fillId="3" borderId="0" applyNumberFormat="0" applyBorder="0" applyAlignment="0" applyProtection="0"/>
    <xf numFmtId="0" fontId="90" fillId="55" borderId="0" applyNumberFormat="0" applyBorder="0" applyAlignment="0" applyProtection="0"/>
    <xf numFmtId="0" fontId="39" fillId="4" borderId="0" applyNumberFormat="0" applyBorder="0" applyAlignment="0" applyProtection="0"/>
    <xf numFmtId="0" fontId="13" fillId="4" borderId="0" applyNumberFormat="0" applyBorder="0" applyAlignment="0" applyProtection="0"/>
    <xf numFmtId="0" fontId="39" fillId="4" borderId="0" applyNumberFormat="0" applyBorder="0" applyAlignment="0" applyProtection="0"/>
    <xf numFmtId="0" fontId="13" fillId="4" borderId="0" applyNumberFormat="0" applyBorder="0" applyAlignment="0" applyProtection="0"/>
    <xf numFmtId="0" fontId="90" fillId="59" borderId="0" applyNumberFormat="0" applyBorder="0" applyAlignment="0" applyProtection="0"/>
    <xf numFmtId="0" fontId="39" fillId="5" borderId="0" applyNumberFormat="0" applyBorder="0" applyAlignment="0" applyProtection="0"/>
    <xf numFmtId="0" fontId="13" fillId="5" borderId="0" applyNumberFormat="0" applyBorder="0" applyAlignment="0" applyProtection="0"/>
    <xf numFmtId="0" fontId="39" fillId="5" borderId="0" applyNumberFormat="0" applyBorder="0" applyAlignment="0" applyProtection="0"/>
    <xf numFmtId="0" fontId="13" fillId="5" borderId="0" applyNumberFormat="0" applyBorder="0" applyAlignment="0" applyProtection="0"/>
    <xf numFmtId="0" fontId="90" fillId="63" borderId="0" applyNumberFormat="0" applyBorder="0" applyAlignment="0" applyProtection="0"/>
    <xf numFmtId="0" fontId="39" fillId="6" borderId="0" applyNumberFormat="0" applyBorder="0" applyAlignment="0" applyProtection="0"/>
    <xf numFmtId="0" fontId="13" fillId="6" borderId="0" applyNumberFormat="0" applyBorder="0" applyAlignment="0" applyProtection="0"/>
    <xf numFmtId="0" fontId="39" fillId="6" borderId="0" applyNumberFormat="0" applyBorder="0" applyAlignment="0" applyProtection="0"/>
    <xf numFmtId="0" fontId="13" fillId="6" borderId="0" applyNumberFormat="0" applyBorder="0" applyAlignment="0" applyProtection="0"/>
    <xf numFmtId="0" fontId="90" fillId="67" borderId="0" applyNumberFormat="0" applyBorder="0" applyAlignment="0" applyProtection="0"/>
    <xf numFmtId="0" fontId="39" fillId="7" borderId="0" applyNumberFormat="0" applyBorder="0" applyAlignment="0" applyProtection="0"/>
    <xf numFmtId="0" fontId="13" fillId="7" borderId="0" applyNumberFormat="0" applyBorder="0" applyAlignment="0" applyProtection="0"/>
    <xf numFmtId="0" fontId="39" fillId="7" borderId="0" applyNumberFormat="0" applyBorder="0" applyAlignment="0" applyProtection="0"/>
    <xf numFmtId="0" fontId="13" fillId="7" borderId="0" applyNumberFormat="0" applyBorder="0" applyAlignment="0" applyProtection="0"/>
    <xf numFmtId="0" fontId="90" fillId="48" borderId="0" applyNumberFormat="0" applyBorder="0" applyAlignment="0" applyProtection="0"/>
    <xf numFmtId="0" fontId="39" fillId="8" borderId="0" applyNumberFormat="0" applyBorder="0" applyAlignment="0" applyProtection="0"/>
    <xf numFmtId="0" fontId="13" fillId="8" borderId="0" applyNumberFormat="0" applyBorder="0" applyAlignment="0" applyProtection="0"/>
    <xf numFmtId="0" fontId="39" fillId="8" borderId="0" applyNumberFormat="0" applyBorder="0" applyAlignment="0" applyProtection="0"/>
    <xf numFmtId="0" fontId="13" fillId="8" borderId="0" applyNumberFormat="0" applyBorder="0" applyAlignment="0" applyProtection="0"/>
    <xf numFmtId="0" fontId="90" fillId="52" borderId="0" applyNumberFormat="0" applyBorder="0" applyAlignment="0" applyProtection="0"/>
    <xf numFmtId="0" fontId="39" fillId="9" borderId="0" applyNumberFormat="0" applyBorder="0" applyAlignment="0" applyProtection="0"/>
    <xf numFmtId="0" fontId="13" fillId="9" borderId="0" applyNumberFormat="0" applyBorder="0" applyAlignment="0" applyProtection="0"/>
    <xf numFmtId="0" fontId="39" fillId="9" borderId="0" applyNumberFormat="0" applyBorder="0" applyAlignment="0" applyProtection="0"/>
    <xf numFmtId="0" fontId="13" fillId="9" borderId="0" applyNumberFormat="0" applyBorder="0" applyAlignment="0" applyProtection="0"/>
    <xf numFmtId="0" fontId="90" fillId="56" borderId="0" applyNumberFormat="0" applyBorder="0" applyAlignment="0" applyProtection="0"/>
    <xf numFmtId="0" fontId="39" fillId="10" borderId="0" applyNumberFormat="0" applyBorder="0" applyAlignment="0" applyProtection="0"/>
    <xf numFmtId="0" fontId="13" fillId="10" borderId="0" applyNumberFormat="0" applyBorder="0" applyAlignment="0" applyProtection="0"/>
    <xf numFmtId="0" fontId="39" fillId="10" borderId="0" applyNumberFormat="0" applyBorder="0" applyAlignment="0" applyProtection="0"/>
    <xf numFmtId="0" fontId="13" fillId="10" borderId="0" applyNumberFormat="0" applyBorder="0" applyAlignment="0" applyProtection="0"/>
    <xf numFmtId="0" fontId="90" fillId="60" borderId="0" applyNumberFormat="0" applyBorder="0" applyAlignment="0" applyProtection="0"/>
    <xf numFmtId="0" fontId="39" fillId="5" borderId="0" applyNumberFormat="0" applyBorder="0" applyAlignment="0" applyProtection="0"/>
    <xf numFmtId="0" fontId="13" fillId="5" borderId="0" applyNumberFormat="0" applyBorder="0" applyAlignment="0" applyProtection="0"/>
    <xf numFmtId="0" fontId="39" fillId="5" borderId="0" applyNumberFormat="0" applyBorder="0" applyAlignment="0" applyProtection="0"/>
    <xf numFmtId="0" fontId="13" fillId="5" borderId="0" applyNumberFormat="0" applyBorder="0" applyAlignment="0" applyProtection="0"/>
    <xf numFmtId="0" fontId="90" fillId="64" borderId="0" applyNumberFormat="0" applyBorder="0" applyAlignment="0" applyProtection="0"/>
    <xf numFmtId="0" fontId="39" fillId="8" borderId="0" applyNumberFormat="0" applyBorder="0" applyAlignment="0" applyProtection="0"/>
    <xf numFmtId="0" fontId="13" fillId="8" borderId="0" applyNumberFormat="0" applyBorder="0" applyAlignment="0" applyProtection="0"/>
    <xf numFmtId="0" fontId="39" fillId="8" borderId="0" applyNumberFormat="0" applyBorder="0" applyAlignment="0" applyProtection="0"/>
    <xf numFmtId="0" fontId="13" fillId="8" borderId="0" applyNumberFormat="0" applyBorder="0" applyAlignment="0" applyProtection="0"/>
    <xf numFmtId="0" fontId="90" fillId="68" borderId="0" applyNumberFormat="0" applyBorder="0" applyAlignment="0" applyProtection="0"/>
    <xf numFmtId="0" fontId="39" fillId="11" borderId="0" applyNumberFormat="0" applyBorder="0" applyAlignment="0" applyProtection="0"/>
    <xf numFmtId="0" fontId="13" fillId="11" borderId="0" applyNumberFormat="0" applyBorder="0" applyAlignment="0" applyProtection="0"/>
    <xf numFmtId="0" fontId="39" fillId="11" borderId="0" applyNumberFormat="0" applyBorder="0" applyAlignment="0" applyProtection="0"/>
    <xf numFmtId="0" fontId="13" fillId="11" borderId="0" applyNumberFormat="0" applyBorder="0" applyAlignment="0" applyProtection="0"/>
    <xf numFmtId="0" fontId="91" fillId="49" borderId="0" applyNumberFormat="0" applyBorder="0" applyAlignment="0" applyProtection="0"/>
    <xf numFmtId="0" fontId="42" fillId="12" borderId="0" applyNumberFormat="0" applyBorder="0" applyAlignment="0" applyProtection="0"/>
    <xf numFmtId="0" fontId="42" fillId="12" borderId="0" applyNumberFormat="0" applyBorder="0" applyAlignment="0" applyProtection="0"/>
    <xf numFmtId="0" fontId="91" fillId="53" borderId="0" applyNumberFormat="0" applyBorder="0" applyAlignment="0" applyProtection="0"/>
    <xf numFmtId="0" fontId="91" fillId="57" borderId="0" applyNumberFormat="0" applyBorder="0" applyAlignment="0" applyProtection="0"/>
    <xf numFmtId="0" fontId="42" fillId="10" borderId="0" applyNumberFormat="0" applyBorder="0" applyAlignment="0" applyProtection="0"/>
    <xf numFmtId="0" fontId="42" fillId="10" borderId="0" applyNumberFormat="0" applyBorder="0" applyAlignment="0" applyProtection="0"/>
    <xf numFmtId="0" fontId="91" fillId="61" borderId="0" applyNumberFormat="0" applyBorder="0" applyAlignment="0" applyProtection="0"/>
    <xf numFmtId="0" fontId="42" fillId="13" borderId="0" applyNumberFormat="0" applyBorder="0" applyAlignment="0" applyProtection="0"/>
    <xf numFmtId="0" fontId="42" fillId="13" borderId="0" applyNumberFormat="0" applyBorder="0" applyAlignment="0" applyProtection="0"/>
    <xf numFmtId="0" fontId="91" fillId="65" borderId="0" applyNumberFormat="0" applyBorder="0" applyAlignment="0" applyProtection="0"/>
    <xf numFmtId="0" fontId="91" fillId="69" borderId="0" applyNumberFormat="0" applyBorder="0" applyAlignment="0" applyProtection="0"/>
    <xf numFmtId="0" fontId="42" fillId="15" borderId="0" applyNumberFormat="0" applyBorder="0" applyAlignment="0" applyProtection="0"/>
    <xf numFmtId="0" fontId="42" fillId="15" borderId="0" applyNumberFormat="0" applyBorder="0" applyAlignment="0" applyProtection="0"/>
    <xf numFmtId="0" fontId="91" fillId="46" borderId="0" applyNumberFormat="0" applyBorder="0" applyAlignment="0" applyProtection="0"/>
    <xf numFmtId="0" fontId="42" fillId="16" borderId="0" applyNumberFormat="0" applyBorder="0" applyAlignment="0" applyProtection="0"/>
    <xf numFmtId="0" fontId="42" fillId="16" borderId="0" applyNumberFormat="0" applyBorder="0" applyAlignment="0" applyProtection="0"/>
    <xf numFmtId="0" fontId="91" fillId="50" borderId="0" applyNumberFormat="0" applyBorder="0" applyAlignment="0" applyProtection="0"/>
    <xf numFmtId="0" fontId="42" fillId="17" borderId="0" applyNumberFormat="0" applyBorder="0" applyAlignment="0" applyProtection="0"/>
    <xf numFmtId="0" fontId="42" fillId="17" borderId="0" applyNumberFormat="0" applyBorder="0" applyAlignment="0" applyProtection="0"/>
    <xf numFmtId="0" fontId="91" fillId="54" borderId="0" applyNumberFormat="0" applyBorder="0" applyAlignment="0" applyProtection="0"/>
    <xf numFmtId="0" fontId="42" fillId="18" borderId="0" applyNumberFormat="0" applyBorder="0" applyAlignment="0" applyProtection="0"/>
    <xf numFmtId="0" fontId="42" fillId="18" borderId="0" applyNumberFormat="0" applyBorder="0" applyAlignment="0" applyProtection="0"/>
    <xf numFmtId="0" fontId="91" fillId="58" borderId="0" applyNumberFormat="0" applyBorder="0" applyAlignment="0" applyProtection="0"/>
    <xf numFmtId="0" fontId="42" fillId="13" borderId="0" applyNumberFormat="0" applyBorder="0" applyAlignment="0" applyProtection="0"/>
    <xf numFmtId="0" fontId="42" fillId="13" borderId="0" applyNumberFormat="0" applyBorder="0" applyAlignment="0" applyProtection="0"/>
    <xf numFmtId="0" fontId="91" fillId="62" borderId="0" applyNumberFormat="0" applyBorder="0" applyAlignment="0" applyProtection="0"/>
    <xf numFmtId="0" fontId="91" fillId="66" borderId="0" applyNumberFormat="0" applyBorder="0" applyAlignment="0" applyProtection="0"/>
    <xf numFmtId="0" fontId="92" fillId="40" borderId="0" applyNumberFormat="0" applyBorder="0" applyAlignment="0" applyProtection="0"/>
    <xf numFmtId="0" fontId="43" fillId="3" borderId="0" applyNumberFormat="0" applyBorder="0" applyAlignment="0" applyProtection="0"/>
    <xf numFmtId="0" fontId="43" fillId="3" borderId="0" applyNumberFormat="0" applyBorder="0" applyAlignment="0" applyProtection="0"/>
    <xf numFmtId="0" fontId="93" fillId="43" borderId="231" applyNumberFormat="0" applyAlignment="0" applyProtection="0"/>
    <xf numFmtId="0" fontId="94" fillId="44" borderId="234" applyNumberFormat="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6" fillId="0" borderId="0" applyFont="0" applyFill="0" applyBorder="0" applyAlignment="0" applyProtection="0"/>
    <xf numFmtId="0" fontId="95" fillId="0" borderId="0" applyNumberFormat="0" applyFill="0" applyBorder="0" applyAlignment="0" applyProtection="0"/>
    <xf numFmtId="0" fontId="96" fillId="39" borderId="0" applyNumberFormat="0" applyBorder="0" applyAlignment="0" applyProtection="0"/>
    <xf numFmtId="0" fontId="97" fillId="0" borderId="228" applyNumberFormat="0" applyFill="0" applyAlignment="0" applyProtection="0"/>
    <xf numFmtId="0" fontId="48" fillId="0" borderId="3" applyNumberFormat="0" applyFill="0" applyAlignment="0" applyProtection="0"/>
    <xf numFmtId="0" fontId="48" fillId="0" borderId="3" applyNumberFormat="0" applyFill="0" applyAlignment="0" applyProtection="0"/>
    <xf numFmtId="0" fontId="98" fillId="0" borderId="229" applyNumberFormat="0" applyFill="0" applyAlignment="0" applyProtection="0"/>
    <xf numFmtId="0" fontId="49" fillId="0" borderId="4" applyNumberFormat="0" applyFill="0" applyAlignment="0" applyProtection="0"/>
    <xf numFmtId="0" fontId="49" fillId="0" borderId="4" applyNumberFormat="0" applyFill="0" applyAlignment="0" applyProtection="0"/>
    <xf numFmtId="0" fontId="99" fillId="0" borderId="230" applyNumberFormat="0" applyFill="0" applyAlignment="0" applyProtection="0"/>
    <xf numFmtId="0" fontId="50" fillId="0" borderId="5" applyNumberFormat="0" applyFill="0" applyAlignment="0" applyProtection="0"/>
    <xf numFmtId="0" fontId="50" fillId="0" borderId="5" applyNumberFormat="0" applyFill="0" applyAlignment="0" applyProtection="0"/>
    <xf numFmtId="0" fontId="99"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89" fillId="0" borderId="0" applyNumberFormat="0" applyFill="0" applyBorder="0" applyAlignment="0" applyProtection="0">
      <alignment vertical="top"/>
      <protection locked="0"/>
    </xf>
    <xf numFmtId="0" fontId="100" fillId="42" borderId="231" applyNumberFormat="0" applyAlignment="0" applyProtection="0"/>
    <xf numFmtId="0" fontId="101" fillId="0" borderId="233" applyNumberFormat="0" applyFill="0" applyAlignment="0" applyProtection="0"/>
    <xf numFmtId="0" fontId="102" fillId="41" borderId="0" applyNumberFormat="0" applyBorder="0" applyAlignment="0" applyProtection="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6" fillId="0" borderId="0"/>
    <xf numFmtId="0" fontId="16" fillId="0" borderId="0"/>
    <xf numFmtId="0" fontId="13" fillId="0" borderId="0"/>
    <xf numFmtId="0" fontId="13" fillId="0" borderId="0"/>
    <xf numFmtId="0" fontId="14" fillId="0" borderId="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6" fillId="0" borderId="0"/>
    <xf numFmtId="0" fontId="13" fillId="0" borderId="0"/>
    <xf numFmtId="0" fontId="90" fillId="0" borderId="0"/>
    <xf numFmtId="0" fontId="13" fillId="0" borderId="0"/>
    <xf numFmtId="0" fontId="18" fillId="0" borderId="0"/>
    <xf numFmtId="0" fontId="13" fillId="0" borderId="0"/>
    <xf numFmtId="0" fontId="14" fillId="0" borderId="0"/>
    <xf numFmtId="0" fontId="14" fillId="0" borderId="0"/>
    <xf numFmtId="0" fontId="4" fillId="0" borderId="0"/>
    <xf numFmtId="0" fontId="4" fillId="0" borderId="0"/>
    <xf numFmtId="0" fontId="4" fillId="0" borderId="0"/>
    <xf numFmtId="0" fontId="13" fillId="0" borderId="0"/>
    <xf numFmtId="0" fontId="16" fillId="0" borderId="0"/>
    <xf numFmtId="0" fontId="16" fillId="0" borderId="0"/>
    <xf numFmtId="0" fontId="16" fillId="0" borderId="0"/>
    <xf numFmtId="0" fontId="14" fillId="0" borderId="0"/>
    <xf numFmtId="0" fontId="16" fillId="0" borderId="0"/>
    <xf numFmtId="0" fontId="16" fillId="0" borderId="0"/>
    <xf numFmtId="0" fontId="16" fillId="0" borderId="0"/>
    <xf numFmtId="0" fontId="16" fillId="0" borderId="0"/>
    <xf numFmtId="0" fontId="14" fillId="0" borderId="0"/>
    <xf numFmtId="0" fontId="16" fillId="0" borderId="0"/>
    <xf numFmtId="0" fontId="16" fillId="0" borderId="0"/>
    <xf numFmtId="0" fontId="13" fillId="0" borderId="0"/>
    <xf numFmtId="0" fontId="13" fillId="0" borderId="0"/>
    <xf numFmtId="0" fontId="13" fillId="0" borderId="0"/>
    <xf numFmtId="0" fontId="16" fillId="0" borderId="0"/>
    <xf numFmtId="0" fontId="16" fillId="0" borderId="0"/>
    <xf numFmtId="0" fontId="13" fillId="23" borderId="200" applyNumberFormat="0" applyFont="0" applyAlignment="0" applyProtection="0"/>
    <xf numFmtId="0" fontId="70" fillId="45" borderId="235" applyNumberFormat="0" applyFont="0" applyAlignment="0" applyProtection="0"/>
    <xf numFmtId="0" fontId="70" fillId="45" borderId="235" applyNumberFormat="0" applyFont="0" applyAlignment="0" applyProtection="0"/>
    <xf numFmtId="0" fontId="70" fillId="45" borderId="235" applyNumberFormat="0" applyFont="0" applyAlignment="0" applyProtection="0"/>
    <xf numFmtId="0" fontId="70" fillId="45" borderId="235" applyNumberFormat="0" applyFont="0" applyAlignment="0" applyProtection="0"/>
    <xf numFmtId="0" fontId="103" fillId="43" borderId="232" applyNumberFormat="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3" fillId="0" borderId="0" applyFont="0" applyFill="0" applyBorder="0" applyAlignment="0" applyProtection="0"/>
    <xf numFmtId="0" fontId="22" fillId="0" borderId="0" applyNumberFormat="0" applyFill="0" applyBorder="0" applyAlignment="0" applyProtection="0"/>
    <xf numFmtId="0" fontId="104" fillId="0" borderId="236" applyNumberFormat="0" applyFill="0" applyAlignment="0" applyProtection="0"/>
    <xf numFmtId="0" fontId="105" fillId="0" borderId="0" applyNumberForma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44" fillId="20" borderId="237" applyNumberFormat="0" applyAlignment="0" applyProtection="0"/>
    <xf numFmtId="0" fontId="31" fillId="20" borderId="237" applyNumberFormat="0" applyAlignment="0" applyProtection="0"/>
    <xf numFmtId="0" fontId="31" fillId="20" borderId="237" applyNumberFormat="0" applyAlignment="0" applyProtection="0"/>
    <xf numFmtId="0" fontId="44" fillId="20" borderId="237" applyNumberFormat="0" applyAlignment="0" applyProtection="0"/>
    <xf numFmtId="0" fontId="31" fillId="20" borderId="237" applyNumberFormat="0" applyAlignment="0" applyProtection="0"/>
    <xf numFmtId="0" fontId="31" fillId="20" borderId="237" applyNumberFormat="0" applyAlignment="0" applyProtection="0"/>
    <xf numFmtId="0" fontId="29" fillId="7" borderId="237" applyNumberFormat="0" applyAlignment="0" applyProtection="0"/>
    <xf numFmtId="0" fontId="29" fillId="7" borderId="237" applyNumberFormat="0" applyAlignment="0" applyProtection="0"/>
    <xf numFmtId="0" fontId="51" fillId="7" borderId="237" applyNumberFormat="0" applyAlignment="0" applyProtection="0"/>
    <xf numFmtId="0" fontId="51" fillId="7" borderId="237" applyNumberFormat="0" applyAlignment="0" applyProtection="0"/>
    <xf numFmtId="0" fontId="51" fillId="7" borderId="237" applyNumberFormat="0" applyAlignment="0" applyProtection="0"/>
    <xf numFmtId="0" fontId="29" fillId="7" borderId="237" applyNumberFormat="0" applyAlignment="0" applyProtection="0"/>
    <xf numFmtId="0" fontId="51" fillId="7" borderId="237" applyNumberFormat="0" applyAlignment="0" applyProtection="0"/>
    <xf numFmtId="0" fontId="29" fillId="7" borderId="237" applyNumberFormat="0" applyAlignment="0" applyProtection="0"/>
    <xf numFmtId="0" fontId="31" fillId="20" borderId="237" applyNumberFormat="0" applyAlignment="0" applyProtection="0"/>
    <xf numFmtId="0" fontId="31" fillId="20" borderId="237" applyNumberFormat="0" applyAlignment="0" applyProtection="0"/>
    <xf numFmtId="0" fontId="31" fillId="20" borderId="237" applyNumberFormat="0" applyAlignment="0" applyProtection="0"/>
    <xf numFmtId="0" fontId="31" fillId="20" borderId="237" applyNumberFormat="0" applyAlignment="0" applyProtection="0"/>
    <xf numFmtId="0" fontId="44" fillId="20" borderId="237" applyNumberFormat="0" applyAlignment="0" applyProtection="0"/>
    <xf numFmtId="0" fontId="44" fillId="20" borderId="237" applyNumberFormat="0" applyAlignment="0" applyProtection="0"/>
    <xf numFmtId="0" fontId="3" fillId="0" borderId="0"/>
    <xf numFmtId="0" fontId="3" fillId="0" borderId="0"/>
    <xf numFmtId="0" fontId="3" fillId="0" borderId="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4"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54" fillId="20" borderId="239" applyNumberFormat="0" applyAlignment="0" applyProtection="0"/>
    <xf numFmtId="0" fontId="30" fillId="20" borderId="239" applyNumberFormat="0" applyAlignment="0" applyProtection="0"/>
    <xf numFmtId="0" fontId="30" fillId="20" borderId="239" applyNumberForma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55" fillId="0" borderId="240" applyNumberFormat="0" applyFill="0" applyAlignment="0" applyProtection="0"/>
    <xf numFmtId="0" fontId="36" fillId="0" borderId="240" applyNumberFormat="0" applyFill="0" applyAlignment="0" applyProtection="0"/>
    <xf numFmtId="0" fontId="36" fillId="0" borderId="240" applyNumberFormat="0" applyFill="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4"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54" fillId="20" borderId="239" applyNumberFormat="0" applyAlignment="0" applyProtection="0"/>
    <xf numFmtId="0" fontId="30" fillId="20" borderId="239" applyNumberFormat="0" applyAlignment="0" applyProtection="0"/>
    <xf numFmtId="0" fontId="30" fillId="20" borderId="239" applyNumberForma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55" fillId="0" borderId="240" applyNumberFormat="0" applyFill="0" applyAlignment="0" applyProtection="0"/>
    <xf numFmtId="0" fontId="36" fillId="0" borderId="240" applyNumberFormat="0" applyFill="0" applyAlignment="0" applyProtection="0"/>
    <xf numFmtId="0" fontId="36" fillId="0" borderId="240" applyNumberFormat="0" applyFill="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4"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54" fillId="20" borderId="239" applyNumberFormat="0" applyAlignment="0" applyProtection="0"/>
    <xf numFmtId="0" fontId="30" fillId="20" borderId="239" applyNumberFormat="0" applyAlignment="0" applyProtection="0"/>
    <xf numFmtId="0" fontId="30" fillId="20" borderId="239" applyNumberFormat="0" applyAlignment="0" applyProtection="0"/>
    <xf numFmtId="0" fontId="55" fillId="0" borderId="240" applyNumberFormat="0" applyFill="0" applyAlignment="0" applyProtection="0"/>
    <xf numFmtId="0" fontId="36" fillId="0" borderId="240" applyNumberFormat="0" applyFill="0" applyAlignment="0" applyProtection="0"/>
    <xf numFmtId="0" fontId="36" fillId="0" borderId="240" applyNumberFormat="0" applyFill="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4"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54" fillId="20" borderId="239" applyNumberFormat="0" applyAlignment="0" applyProtection="0"/>
    <xf numFmtId="0" fontId="30" fillId="20" borderId="239" applyNumberFormat="0" applyAlignment="0" applyProtection="0"/>
    <xf numFmtId="0" fontId="30" fillId="20" borderId="239" applyNumberFormat="0" applyAlignment="0" applyProtection="0"/>
    <xf numFmtId="0" fontId="55" fillId="0" borderId="240" applyNumberFormat="0" applyFill="0" applyAlignment="0" applyProtection="0"/>
    <xf numFmtId="0" fontId="36" fillId="0" borderId="240" applyNumberFormat="0" applyFill="0" applyAlignment="0" applyProtection="0"/>
    <xf numFmtId="0" fontId="36" fillId="0" borderId="240" applyNumberFormat="0" applyFill="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44" fillId="20" borderId="237" applyNumberFormat="0" applyAlignment="0" applyProtection="0"/>
    <xf numFmtId="0" fontId="31" fillId="20" borderId="237" applyNumberFormat="0" applyAlignment="0" applyProtection="0"/>
    <xf numFmtId="0" fontId="31" fillId="20" borderId="237" applyNumberFormat="0" applyAlignment="0" applyProtection="0"/>
    <xf numFmtId="0" fontId="51" fillId="7" borderId="237" applyNumberFormat="0" applyAlignment="0" applyProtection="0"/>
    <xf numFmtId="0" fontId="29" fillId="7" borderId="237" applyNumberFormat="0" applyAlignment="0" applyProtection="0"/>
    <xf numFmtId="0" fontId="3" fillId="0" borderId="0"/>
    <xf numFmtId="0" fontId="3" fillId="0" borderId="0"/>
    <xf numFmtId="0" fontId="3" fillId="0" borderId="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4"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54" fillId="20" borderId="239" applyNumberFormat="0" applyAlignment="0" applyProtection="0"/>
    <xf numFmtId="0" fontId="30" fillId="20" borderId="239" applyNumberFormat="0" applyAlignment="0" applyProtection="0"/>
    <xf numFmtId="0" fontId="30" fillId="20" borderId="239" applyNumberFormat="0" applyAlignment="0" applyProtection="0"/>
    <xf numFmtId="0" fontId="55" fillId="0" borderId="240" applyNumberFormat="0" applyFill="0" applyAlignment="0" applyProtection="0"/>
    <xf numFmtId="0" fontId="36" fillId="0" borderId="240" applyNumberFormat="0" applyFill="0" applyAlignment="0" applyProtection="0"/>
    <xf numFmtId="0" fontId="36" fillId="0" borderId="240" applyNumberFormat="0" applyFill="0" applyAlignment="0" applyProtection="0"/>
    <xf numFmtId="0" fontId="3" fillId="0" borderId="0"/>
    <xf numFmtId="0" fontId="3" fillId="0" borderId="0"/>
    <xf numFmtId="0" fontId="3" fillId="0" borderId="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44" fillId="20" borderId="237" applyNumberFormat="0" applyAlignment="0" applyProtection="0"/>
    <xf numFmtId="0" fontId="31" fillId="20" borderId="237" applyNumberFormat="0" applyAlignment="0" applyProtection="0"/>
    <xf numFmtId="0" fontId="31" fillId="20" borderId="237" applyNumberFormat="0" applyAlignment="0" applyProtection="0"/>
    <xf numFmtId="0" fontId="51" fillId="7" borderId="237" applyNumberFormat="0" applyAlignment="0" applyProtection="0"/>
    <xf numFmtId="0" fontId="29" fillId="7" borderId="237" applyNumberFormat="0" applyAlignment="0" applyProtection="0"/>
    <xf numFmtId="0" fontId="3" fillId="0" borderId="0"/>
    <xf numFmtId="0" fontId="3" fillId="0" borderId="0"/>
    <xf numFmtId="0" fontId="3" fillId="0" borderId="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4"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54" fillId="20" borderId="239" applyNumberFormat="0" applyAlignment="0" applyProtection="0"/>
    <xf numFmtId="0" fontId="30" fillId="20" borderId="239" applyNumberFormat="0" applyAlignment="0" applyProtection="0"/>
    <xf numFmtId="0" fontId="30" fillId="20" borderId="239" applyNumberFormat="0" applyAlignment="0" applyProtection="0"/>
    <xf numFmtId="0" fontId="55" fillId="0" borderId="240" applyNumberFormat="0" applyFill="0" applyAlignment="0" applyProtection="0"/>
    <xf numFmtId="0" fontId="36" fillId="0" borderId="240" applyNumberFormat="0" applyFill="0" applyAlignment="0" applyProtection="0"/>
    <xf numFmtId="0" fontId="36" fillId="0" borderId="240" applyNumberFormat="0" applyFill="0" applyAlignment="0" applyProtection="0"/>
    <xf numFmtId="0" fontId="3" fillId="0" borderId="0"/>
    <xf numFmtId="0" fontId="2" fillId="0" borderId="0"/>
    <xf numFmtId="0" fontId="2" fillId="0" borderId="0"/>
    <xf numFmtId="0" fontId="14"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18"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48" fillId="0" borderId="0"/>
    <xf numFmtId="43" fontId="149" fillId="0" borderId="0" applyFont="0" applyFill="0" applyBorder="0" applyAlignment="0" applyProtection="0"/>
    <xf numFmtId="44" fontId="149" fillId="0" borderId="0" applyFont="0" applyFill="0" applyBorder="0" applyAlignment="0" applyProtection="0"/>
    <xf numFmtId="9" fontId="149" fillId="0" borderId="0" applyFont="0" applyFill="0" applyBorder="0" applyAlignment="0" applyProtection="0"/>
  </cellStyleXfs>
  <cellXfs count="1360">
    <xf numFmtId="0" fontId="0" fillId="0" borderId="0" xfId="0"/>
    <xf numFmtId="0" fontId="0" fillId="0" borderId="0" xfId="0" applyFill="1"/>
    <xf numFmtId="4" fontId="0" fillId="0" borderId="0" xfId="0" applyNumberFormat="1"/>
    <xf numFmtId="4" fontId="16" fillId="0" borderId="0" xfId="0" applyNumberFormat="1" applyFont="1"/>
    <xf numFmtId="0" fontId="16" fillId="0" borderId="0" xfId="0" applyNumberFormat="1" applyFont="1" applyAlignment="1">
      <alignment horizontal="center"/>
    </xf>
    <xf numFmtId="4" fontId="20" fillId="0" borderId="0" xfId="0" applyNumberFormat="1" applyFont="1"/>
    <xf numFmtId="4" fontId="16" fillId="0" borderId="0" xfId="0" applyNumberFormat="1" applyFont="1" applyAlignment="1">
      <alignment vertical="top"/>
    </xf>
    <xf numFmtId="4" fontId="58" fillId="0" borderId="0" xfId="0" applyNumberFormat="1" applyFont="1" applyBorder="1" applyAlignment="1">
      <alignment horizontal="center"/>
    </xf>
    <xf numFmtId="4" fontId="63" fillId="0" borderId="0" xfId="0" applyNumberFormat="1" applyFont="1" applyBorder="1"/>
    <xf numFmtId="4" fontId="19" fillId="0" borderId="0" xfId="0" applyNumberFormat="1" applyFont="1" applyBorder="1"/>
    <xf numFmtId="4" fontId="19" fillId="0" borderId="22" xfId="0" applyNumberFormat="1" applyFont="1" applyBorder="1" applyAlignment="1">
      <alignment horizontal="center" wrapText="1"/>
    </xf>
    <xf numFmtId="0" fontId="69" fillId="0" borderId="0" xfId="0" applyFont="1" applyAlignment="1">
      <alignment vertical="top"/>
    </xf>
    <xf numFmtId="4" fontId="14" fillId="0" borderId="0" xfId="0" applyNumberFormat="1" applyFont="1"/>
    <xf numFmtId="0" fontId="17" fillId="0" borderId="0" xfId="0" applyFont="1" applyFill="1" applyAlignment="1" applyProtection="1">
      <alignment horizontal="center"/>
    </xf>
    <xf numFmtId="0" fontId="72" fillId="0" borderId="0" xfId="0" applyFont="1" applyAlignment="1">
      <alignment vertical="top"/>
    </xf>
    <xf numFmtId="4" fontId="74" fillId="0" borderId="0" xfId="0" applyNumberFormat="1" applyFont="1" applyBorder="1" applyAlignment="1">
      <alignment horizontal="center"/>
    </xf>
    <xf numFmtId="0" fontId="73" fillId="31" borderId="0" xfId="0" applyFont="1" applyFill="1"/>
    <xf numFmtId="37" fontId="73" fillId="31" borderId="0" xfId="0" applyNumberFormat="1" applyFont="1" applyFill="1" applyBorder="1" applyProtection="1"/>
    <xf numFmtId="37" fontId="73" fillId="31" borderId="0" xfId="0" applyNumberFormat="1" applyFont="1" applyFill="1" applyBorder="1" applyAlignment="1" applyProtection="1">
      <alignment horizontal="center"/>
    </xf>
    <xf numFmtId="0" fontId="73" fillId="31" borderId="0" xfId="0" applyNumberFormat="1" applyFont="1" applyFill="1" applyBorder="1" applyAlignment="1" applyProtection="1">
      <alignment horizontal="center"/>
    </xf>
    <xf numFmtId="0" fontId="76" fillId="31" borderId="0" xfId="0" applyFont="1" applyFill="1" applyBorder="1" applyAlignment="1" applyProtection="1">
      <alignment horizontal="center"/>
    </xf>
    <xf numFmtId="4" fontId="73" fillId="31" borderId="0" xfId="0" applyNumberFormat="1" applyFont="1" applyFill="1"/>
    <xf numFmtId="0" fontId="73" fillId="31" borderId="0" xfId="0" applyFont="1" applyFill="1" applyBorder="1" applyAlignment="1" applyProtection="1">
      <alignment horizontal="center"/>
    </xf>
    <xf numFmtId="0" fontId="73" fillId="31" borderId="0" xfId="0" applyFont="1" applyFill="1" applyAlignment="1">
      <alignment horizontal="center"/>
    </xf>
    <xf numFmtId="0" fontId="73" fillId="31" borderId="0" xfId="0" applyNumberFormat="1" applyFont="1" applyFill="1" applyAlignment="1">
      <alignment horizontal="center"/>
    </xf>
    <xf numFmtId="4" fontId="77" fillId="31" borderId="0" xfId="0" applyNumberFormat="1" applyFont="1" applyFill="1"/>
    <xf numFmtId="0" fontId="77" fillId="31" borderId="0" xfId="0" applyNumberFormat="1" applyFont="1" applyFill="1" applyAlignment="1">
      <alignment horizontal="center"/>
    </xf>
    <xf numFmtId="0" fontId="78" fillId="0" borderId="0" xfId="0" applyFont="1" applyFill="1"/>
    <xf numFmtId="0" fontId="79" fillId="0" borderId="0" xfId="0" applyFont="1" applyFill="1" applyBorder="1" applyProtection="1"/>
    <xf numFmtId="0" fontId="79" fillId="0" borderId="0" xfId="0" applyFont="1"/>
    <xf numFmtId="0" fontId="78" fillId="0" borderId="24" xfId="0" applyFont="1" applyFill="1" applyBorder="1" applyAlignment="1"/>
    <xf numFmtId="0" fontId="81" fillId="0" borderId="0" xfId="0" applyFont="1" applyFill="1" applyBorder="1" applyAlignment="1" applyProtection="1">
      <alignment horizontal="center"/>
    </xf>
    <xf numFmtId="3" fontId="79" fillId="0" borderId="75" xfId="0" applyNumberFormat="1" applyFont="1" applyFill="1" applyBorder="1"/>
    <xf numFmtId="0" fontId="79" fillId="0" borderId="0" xfId="0" applyFont="1" applyFill="1" applyProtection="1"/>
    <xf numFmtId="0" fontId="81" fillId="0" borderId="27" xfId="0" applyFont="1" applyFill="1" applyBorder="1" applyAlignment="1">
      <alignment horizontal="center"/>
    </xf>
    <xf numFmtId="0" fontId="79" fillId="0" borderId="0" xfId="0" applyFont="1" applyBorder="1"/>
    <xf numFmtId="0" fontId="81" fillId="0" borderId="0" xfId="0" applyFont="1" applyFill="1" applyBorder="1" applyAlignment="1">
      <alignment horizontal="center" wrapText="1"/>
    </xf>
    <xf numFmtId="0" fontId="79" fillId="0" borderId="0" xfId="0" applyFont="1" applyFill="1"/>
    <xf numFmtId="0" fontId="78" fillId="0" borderId="0" xfId="0" applyFont="1" applyFill="1" applyBorder="1" applyAlignment="1">
      <alignment horizontal="left"/>
    </xf>
    <xf numFmtId="0" fontId="81" fillId="0" borderId="27" xfId="0" applyFont="1" applyBorder="1" applyAlignment="1">
      <alignment horizontal="center" wrapText="1"/>
    </xf>
    <xf numFmtId="0" fontId="81" fillId="0" borderId="24" xfId="0" applyFont="1" applyBorder="1" applyAlignment="1">
      <alignment horizontal="center" wrapText="1"/>
    </xf>
    <xf numFmtId="0" fontId="81" fillId="0" borderId="32" xfId="0" applyFont="1" applyBorder="1" applyAlignment="1">
      <alignment horizontal="center" wrapText="1"/>
    </xf>
    <xf numFmtId="0" fontId="81" fillId="0" borderId="76" xfId="0" applyFont="1" applyBorder="1" applyAlignment="1">
      <alignment horizontal="center" wrapText="1"/>
    </xf>
    <xf numFmtId="0" fontId="81" fillId="0" borderId="72" xfId="0" applyFont="1" applyBorder="1" applyAlignment="1">
      <alignment horizontal="center" wrapText="1"/>
    </xf>
    <xf numFmtId="0" fontId="79" fillId="0" borderId="178" xfId="0" applyFont="1" applyFill="1" applyBorder="1"/>
    <xf numFmtId="0" fontId="79" fillId="0" borderId="177" xfId="0" applyFont="1" applyFill="1" applyBorder="1"/>
    <xf numFmtId="3" fontId="79" fillId="0" borderId="75" xfId="0" applyNumberFormat="1" applyFont="1" applyBorder="1"/>
    <xf numFmtId="3" fontId="79" fillId="0" borderId="74" xfId="0" applyNumberFormat="1" applyFont="1" applyBorder="1"/>
    <xf numFmtId="0" fontId="81" fillId="0" borderId="0" xfId="0" applyFont="1" applyFill="1" applyProtection="1"/>
    <xf numFmtId="0" fontId="82" fillId="0" borderId="0" xfId="0" applyFont="1" applyFill="1" applyAlignment="1" applyProtection="1"/>
    <xf numFmtId="0" fontId="79" fillId="0" borderId="0" xfId="0" applyFont="1" applyProtection="1"/>
    <xf numFmtId="0" fontId="81" fillId="0" borderId="0" xfId="0" applyFont="1" applyAlignment="1">
      <alignment horizontal="center"/>
    </xf>
    <xf numFmtId="0" fontId="81" fillId="0" borderId="0" xfId="0" applyFont="1" applyFill="1" applyBorder="1" applyAlignment="1"/>
    <xf numFmtId="0" fontId="81" fillId="0" borderId="157" xfId="0" applyFont="1" applyBorder="1" applyAlignment="1"/>
    <xf numFmtId="0" fontId="79" fillId="0" borderId="0" xfId="0" applyFont="1" applyFill="1" applyBorder="1" applyAlignment="1" applyProtection="1">
      <alignment horizontal="center"/>
    </xf>
    <xf numFmtId="0" fontId="81" fillId="0" borderId="0" xfId="0" applyFont="1" applyFill="1" applyBorder="1" applyAlignment="1">
      <alignment wrapText="1"/>
    </xf>
    <xf numFmtId="0" fontId="81" fillId="0" borderId="155" xfId="0" applyFont="1" applyBorder="1" applyAlignment="1">
      <alignment wrapText="1"/>
    </xf>
    <xf numFmtId="0" fontId="81" fillId="0" borderId="157" xfId="0" applyFont="1" applyBorder="1" applyAlignment="1">
      <alignment wrapText="1"/>
    </xf>
    <xf numFmtId="0" fontId="81" fillId="0" borderId="156" xfId="0" applyFont="1" applyBorder="1" applyAlignment="1">
      <alignment wrapText="1"/>
    </xf>
    <xf numFmtId="0" fontId="79" fillId="0" borderId="81" xfId="0" applyFont="1" applyFill="1" applyBorder="1" applyAlignment="1">
      <alignment horizontal="center"/>
    </xf>
    <xf numFmtId="0" fontId="81" fillId="0" borderId="56" xfId="0" applyFont="1" applyFill="1" applyBorder="1" applyAlignment="1">
      <alignment horizontal="center"/>
    </xf>
    <xf numFmtId="0" fontId="81" fillId="0" borderId="187" xfId="0" applyFont="1" applyFill="1" applyBorder="1" applyAlignment="1">
      <alignment horizontal="center"/>
    </xf>
    <xf numFmtId="0" fontId="81" fillId="0" borderId="155" xfId="0" applyFont="1" applyBorder="1" applyAlignment="1">
      <alignment horizontal="center" wrapText="1"/>
    </xf>
    <xf numFmtId="0" fontId="81" fillId="0" borderId="0" xfId="0" applyFont="1" applyFill="1"/>
    <xf numFmtId="0" fontId="81" fillId="0" borderId="156" xfId="0" applyFont="1" applyBorder="1" applyAlignment="1">
      <alignment horizontal="center" wrapText="1"/>
    </xf>
    <xf numFmtId="0" fontId="81" fillId="0" borderId="73" xfId="0" applyFont="1" applyFill="1" applyBorder="1"/>
    <xf numFmtId="0" fontId="81" fillId="0" borderId="131" xfId="0" applyFont="1" applyFill="1" applyBorder="1" applyAlignment="1">
      <alignment horizontal="center" wrapText="1"/>
    </xf>
    <xf numFmtId="0" fontId="81" fillId="0" borderId="110" xfId="0" applyFont="1" applyFill="1" applyBorder="1" applyAlignment="1">
      <alignment horizontal="center"/>
    </xf>
    <xf numFmtId="170" fontId="81" fillId="0" borderId="60" xfId="181" applyNumberFormat="1" applyFont="1" applyFill="1" applyBorder="1"/>
    <xf numFmtId="170" fontId="81" fillId="0" borderId="0" xfId="181" applyNumberFormat="1" applyFont="1" applyFill="1" applyBorder="1"/>
    <xf numFmtId="170" fontId="81" fillId="0" borderId="0" xfId="181" applyNumberFormat="1" applyFont="1" applyFill="1"/>
    <xf numFmtId="0" fontId="78" fillId="0" borderId="0" xfId="0" applyFont="1" applyFill="1" applyBorder="1" applyAlignment="1"/>
    <xf numFmtId="0" fontId="87" fillId="31" borderId="0" xfId="0" applyFont="1" applyFill="1"/>
    <xf numFmtId="0" fontId="81" fillId="0" borderId="155" xfId="0" applyFont="1" applyBorder="1" applyAlignment="1">
      <alignment horizontal="center"/>
    </xf>
    <xf numFmtId="0" fontId="80" fillId="0" borderId="24" xfId="0" applyFont="1" applyFill="1" applyBorder="1" applyAlignment="1">
      <alignment horizontal="center"/>
    </xf>
    <xf numFmtId="0" fontId="81" fillId="0" borderId="24" xfId="0" applyFont="1" applyBorder="1" applyAlignment="1">
      <alignment horizontal="center"/>
    </xf>
    <xf numFmtId="0" fontId="106" fillId="0" borderId="24" xfId="0" applyFont="1" applyFill="1" applyBorder="1" applyAlignment="1" applyProtection="1">
      <alignment horizontal="left" wrapText="1"/>
    </xf>
    <xf numFmtId="3" fontId="79" fillId="0" borderId="0" xfId="0" applyNumberFormat="1" applyFont="1"/>
    <xf numFmtId="3" fontId="79" fillId="0" borderId="0" xfId="0" applyNumberFormat="1" applyFont="1" applyFill="1" applyBorder="1" applyProtection="1"/>
    <xf numFmtId="0" fontId="81" fillId="0" borderId="24" xfId="495" applyFont="1" applyFill="1" applyBorder="1" applyAlignment="1">
      <alignment horizontal="center" wrapText="1"/>
    </xf>
    <xf numFmtId="3" fontId="82" fillId="0" borderId="24" xfId="495" applyNumberFormat="1" applyFont="1" applyFill="1" applyBorder="1" applyAlignment="1">
      <alignment horizontal="center"/>
    </xf>
    <xf numFmtId="10" fontId="82" fillId="0" borderId="156" xfId="495" applyNumberFormat="1" applyFont="1" applyFill="1" applyBorder="1" applyAlignment="1">
      <alignment horizontal="center"/>
    </xf>
    <xf numFmtId="0" fontId="80" fillId="0" borderId="41" xfId="0" applyFont="1" applyFill="1" applyBorder="1" applyAlignment="1">
      <alignment horizontal="center"/>
    </xf>
    <xf numFmtId="0" fontId="84" fillId="0" borderId="0" xfId="0" applyFont="1" applyBorder="1" applyAlignment="1">
      <alignment wrapText="1"/>
    </xf>
    <xf numFmtId="166" fontId="79" fillId="36" borderId="62" xfId="0" applyNumberFormat="1" applyFont="1" applyFill="1" applyBorder="1"/>
    <xf numFmtId="166" fontId="79" fillId="36" borderId="51" xfId="0" applyNumberFormat="1" applyFont="1" applyFill="1" applyBorder="1"/>
    <xf numFmtId="166" fontId="79" fillId="36" borderId="52" xfId="0" applyNumberFormat="1" applyFont="1" applyFill="1" applyBorder="1"/>
    <xf numFmtId="0" fontId="81" fillId="0" borderId="254" xfId="0" applyFont="1" applyFill="1" applyBorder="1" applyAlignment="1">
      <alignment horizontal="center" wrapText="1"/>
    </xf>
    <xf numFmtId="0" fontId="81" fillId="0" borderId="269" xfId="0" applyFont="1" applyFill="1" applyBorder="1" applyAlignment="1">
      <alignment horizontal="center" wrapText="1"/>
    </xf>
    <xf numFmtId="0" fontId="81" fillId="0" borderId="19" xfId="0" applyFont="1" applyFill="1" applyBorder="1" applyAlignment="1">
      <alignment horizontal="center" wrapText="1"/>
    </xf>
    <xf numFmtId="0" fontId="110" fillId="0" borderId="24" xfId="0" applyFont="1" applyBorder="1" applyAlignment="1">
      <alignment horizontal="center"/>
    </xf>
    <xf numFmtId="0" fontId="81" fillId="0" borderId="272" xfId="0" applyFont="1" applyFill="1" applyBorder="1" applyAlignment="1">
      <alignment horizontal="center"/>
    </xf>
    <xf numFmtId="166" fontId="79" fillId="70" borderId="58" xfId="0" applyNumberFormat="1" applyFont="1" applyFill="1" applyBorder="1"/>
    <xf numFmtId="0" fontId="81" fillId="0" borderId="260" xfId="0" applyFont="1" applyFill="1" applyBorder="1" applyAlignment="1">
      <alignment horizontal="center"/>
    </xf>
    <xf numFmtId="0" fontId="81" fillId="0" borderId="258" xfId="0" applyFont="1" applyFill="1" applyBorder="1" applyAlignment="1">
      <alignment horizontal="center" wrapText="1"/>
    </xf>
    <xf numFmtId="0" fontId="81" fillId="0" borderId="227" xfId="0" applyFont="1" applyFill="1" applyBorder="1" applyAlignment="1">
      <alignment horizontal="center"/>
    </xf>
    <xf numFmtId="0" fontId="81" fillId="0" borderId="0" xfId="0" applyFont="1" applyFill="1" applyBorder="1" applyAlignment="1">
      <alignment horizontal="center"/>
    </xf>
    <xf numFmtId="166" fontId="79" fillId="70" borderId="256" xfId="0" applyNumberFormat="1" applyFont="1" applyFill="1" applyBorder="1"/>
    <xf numFmtId="0" fontId="81" fillId="0" borderId="114" xfId="0" applyFont="1" applyFill="1" applyBorder="1" applyAlignment="1">
      <alignment horizontal="center"/>
    </xf>
    <xf numFmtId="0" fontId="81" fillId="71" borderId="158" xfId="0" applyFont="1" applyFill="1" applyBorder="1" applyAlignment="1">
      <alignment horizontal="center"/>
    </xf>
    <xf numFmtId="3" fontId="81" fillId="71" borderId="22" xfId="0" applyNumberFormat="1" applyFont="1" applyFill="1" applyBorder="1"/>
    <xf numFmtId="0" fontId="81" fillId="0" borderId="11" xfId="0" applyFont="1" applyFill="1" applyBorder="1" applyAlignment="1">
      <alignment horizontal="center"/>
    </xf>
    <xf numFmtId="0" fontId="81" fillId="0" borderId="21" xfId="0" applyFont="1" applyFill="1" applyBorder="1" applyAlignment="1">
      <alignment horizontal="center"/>
    </xf>
    <xf numFmtId="0" fontId="81" fillId="0" borderId="20" xfId="0" applyFont="1" applyFill="1" applyBorder="1" applyAlignment="1">
      <alignment horizontal="center"/>
    </xf>
    <xf numFmtId="166" fontId="79" fillId="70" borderId="84" xfId="0" applyNumberFormat="1" applyFont="1" applyFill="1" applyBorder="1"/>
    <xf numFmtId="0" fontId="81" fillId="71" borderId="157" xfId="0" applyFont="1" applyFill="1" applyBorder="1" applyAlignment="1">
      <alignment horizontal="center"/>
    </xf>
    <xf numFmtId="0" fontId="81" fillId="71" borderId="157" xfId="0" applyFont="1" applyFill="1" applyBorder="1" applyAlignment="1">
      <alignment wrapText="1"/>
    </xf>
    <xf numFmtId="3" fontId="84" fillId="0" borderId="0" xfId="0" applyNumberFormat="1" applyFont="1" applyBorder="1" applyAlignment="1">
      <alignment wrapText="1"/>
    </xf>
    <xf numFmtId="0" fontId="81" fillId="0" borderId="30" xfId="0" applyFont="1" applyFill="1" applyBorder="1" applyAlignment="1">
      <alignment horizontal="center" wrapText="1"/>
    </xf>
    <xf numFmtId="0" fontId="80" fillId="0" borderId="155" xfId="0" applyFont="1" applyFill="1" applyBorder="1" applyAlignment="1">
      <alignment horizontal="center"/>
    </xf>
    <xf numFmtId="0" fontId="78" fillId="0" borderId="155" xfId="0" applyFont="1" applyFill="1" applyBorder="1" applyAlignment="1"/>
    <xf numFmtId="0" fontId="78" fillId="0" borderId="157" xfId="0" applyFont="1" applyFill="1" applyBorder="1" applyAlignment="1"/>
    <xf numFmtId="0" fontId="112" fillId="0" borderId="24" xfId="0" applyFont="1" applyFill="1" applyBorder="1"/>
    <xf numFmtId="3" fontId="112" fillId="0" borderId="69" xfId="0" applyNumberFormat="1" applyFont="1" applyBorder="1"/>
    <xf numFmtId="166" fontId="112" fillId="70" borderId="19" xfId="0" applyNumberFormat="1" applyFont="1" applyFill="1" applyBorder="1"/>
    <xf numFmtId="166" fontId="112" fillId="36" borderId="32" xfId="0" applyNumberFormat="1" applyFont="1" applyFill="1" applyBorder="1"/>
    <xf numFmtId="0" fontId="113" fillId="0" borderId="0" xfId="0" applyFont="1"/>
    <xf numFmtId="166" fontId="112" fillId="71" borderId="186" xfId="0" applyNumberFormat="1" applyFont="1" applyFill="1" applyBorder="1"/>
    <xf numFmtId="3" fontId="112" fillId="0" borderId="0" xfId="0" applyNumberFormat="1" applyFont="1" applyFill="1" applyBorder="1"/>
    <xf numFmtId="0" fontId="80" fillId="0" borderId="0" xfId="0" applyFont="1" applyFill="1" applyBorder="1" applyAlignment="1">
      <alignment horizontal="center"/>
    </xf>
    <xf numFmtId="0" fontId="78" fillId="0" borderId="156" xfId="0" applyFont="1" applyFill="1" applyBorder="1" applyAlignment="1"/>
    <xf numFmtId="3" fontId="79" fillId="36" borderId="280" xfId="0" applyNumberFormat="1" applyFont="1" applyFill="1" applyBorder="1"/>
    <xf numFmtId="3" fontId="79" fillId="36" borderId="281" xfId="0" applyNumberFormat="1" applyFont="1" applyFill="1" applyBorder="1"/>
    <xf numFmtId="0" fontId="81" fillId="0" borderId="31" xfId="0" applyFont="1" applyFill="1" applyBorder="1" applyAlignment="1">
      <alignment horizontal="center" wrapText="1"/>
    </xf>
    <xf numFmtId="0" fontId="81" fillId="0" borderId="24" xfId="0" applyFont="1" applyFill="1" applyBorder="1" applyAlignment="1">
      <alignment horizontal="center" wrapText="1"/>
    </xf>
    <xf numFmtId="0" fontId="81" fillId="0" borderId="155" xfId="0" applyFont="1" applyFill="1" applyBorder="1" applyAlignment="1">
      <alignment horizontal="center" wrapText="1"/>
    </xf>
    <xf numFmtId="0" fontId="81" fillId="0" borderId="157" xfId="0" applyFont="1" applyBorder="1" applyAlignment="1">
      <alignment horizontal="center"/>
    </xf>
    <xf numFmtId="0" fontId="81" fillId="0" borderId="156" xfId="0" applyFont="1" applyBorder="1" applyAlignment="1">
      <alignment horizontal="center"/>
    </xf>
    <xf numFmtId="0" fontId="107" fillId="0" borderId="0" xfId="17654" applyFont="1" applyFill="1" applyProtection="1"/>
    <xf numFmtId="0" fontId="114" fillId="0" borderId="0" xfId="17654" applyFont="1" applyFill="1" applyProtection="1"/>
    <xf numFmtId="169" fontId="116" fillId="71" borderId="0" xfId="17654" applyNumberFormat="1" applyFont="1" applyFill="1" applyBorder="1" applyAlignment="1"/>
    <xf numFmtId="0" fontId="78" fillId="0" borderId="0" xfId="0" applyFont="1" applyFill="1" applyProtection="1"/>
    <xf numFmtId="0" fontId="81" fillId="0" borderId="0" xfId="0" applyFont="1" applyFill="1" applyAlignment="1" applyProtection="1"/>
    <xf numFmtId="3" fontId="81" fillId="0" borderId="32" xfId="0" applyNumberFormat="1" applyFont="1" applyFill="1" applyBorder="1" applyAlignment="1">
      <alignment horizontal="center"/>
    </xf>
    <xf numFmtId="3" fontId="81" fillId="0" borderId="225" xfId="0" applyNumberFormat="1" applyFont="1" applyFill="1" applyBorder="1" applyAlignment="1">
      <alignment horizontal="center"/>
    </xf>
    <xf numFmtId="168" fontId="79" fillId="36" borderId="278" xfId="0" applyNumberFormat="1" applyFont="1" applyFill="1" applyBorder="1"/>
    <xf numFmtId="0" fontId="120" fillId="0" borderId="0" xfId="663" applyFont="1"/>
    <xf numFmtId="0" fontId="121" fillId="0" borderId="0" xfId="0" applyFont="1"/>
    <xf numFmtId="0" fontId="120" fillId="0" borderId="0" xfId="663" applyFont="1" applyAlignment="1"/>
    <xf numFmtId="0" fontId="119" fillId="0" borderId="20" xfId="0" applyFont="1" applyBorder="1" applyAlignment="1"/>
    <xf numFmtId="0" fontId="119" fillId="0" borderId="0" xfId="0" applyFont="1" applyBorder="1" applyAlignment="1"/>
    <xf numFmtId="0" fontId="79" fillId="0" borderId="0" xfId="663" applyFont="1"/>
    <xf numFmtId="0" fontId="79" fillId="0" borderId="0" xfId="663" applyFont="1" applyProtection="1"/>
    <xf numFmtId="0" fontId="85" fillId="27" borderId="120" xfId="663" applyFont="1" applyFill="1" applyBorder="1" applyAlignment="1" applyProtection="1">
      <alignment wrapText="1"/>
    </xf>
    <xf numFmtId="9" fontId="79" fillId="27" borderId="116" xfId="663" applyNumberFormat="1" applyFont="1" applyFill="1" applyBorder="1" applyAlignment="1" applyProtection="1">
      <alignment horizontal="center"/>
    </xf>
    <xf numFmtId="0" fontId="79" fillId="27" borderId="121" xfId="663" applyFont="1" applyFill="1" applyBorder="1" applyProtection="1"/>
    <xf numFmtId="0" fontId="85" fillId="28" borderId="120" xfId="663" applyFont="1" applyFill="1" applyBorder="1" applyAlignment="1" applyProtection="1">
      <alignment wrapText="1"/>
    </xf>
    <xf numFmtId="9" fontId="79" fillId="28" borderId="116" xfId="663" applyNumberFormat="1" applyFont="1" applyFill="1" applyBorder="1" applyAlignment="1" applyProtection="1">
      <alignment horizontal="center"/>
    </xf>
    <xf numFmtId="0" fontId="79" fillId="28" borderId="121" xfId="663" applyFont="1" applyFill="1" applyBorder="1" applyProtection="1"/>
    <xf numFmtId="0" fontId="82" fillId="0" borderId="72" xfId="663" applyFont="1" applyBorder="1" applyAlignment="1" applyProtection="1">
      <alignment horizontal="centerContinuous"/>
    </xf>
    <xf numFmtId="9" fontId="79" fillId="0" borderId="117" xfId="663" applyNumberFormat="1" applyFont="1" applyBorder="1" applyAlignment="1" applyProtection="1">
      <alignment horizontal="centerContinuous"/>
    </xf>
    <xf numFmtId="0" fontId="79" fillId="0" borderId="122" xfId="663" applyFont="1" applyBorder="1" applyAlignment="1" applyProtection="1">
      <alignment horizontal="centerContinuous"/>
    </xf>
    <xf numFmtId="0" fontId="85" fillId="27" borderId="120" xfId="663" applyFont="1" applyFill="1" applyBorder="1" applyProtection="1"/>
    <xf numFmtId="0" fontId="79" fillId="27" borderId="121" xfId="663" applyFont="1" applyFill="1" applyBorder="1" applyAlignment="1" applyProtection="1">
      <alignment wrapText="1"/>
    </xf>
    <xf numFmtId="0" fontId="79" fillId="28" borderId="121" xfId="663" applyFont="1" applyFill="1" applyBorder="1" applyAlignment="1" applyProtection="1">
      <alignment horizontal="left"/>
    </xf>
    <xf numFmtId="0" fontId="85" fillId="28" borderId="123" xfId="663" applyFont="1" applyFill="1" applyBorder="1" applyAlignment="1" applyProtection="1">
      <alignment wrapText="1"/>
    </xf>
    <xf numFmtId="9" fontId="79" fillId="28" borderId="124" xfId="663" applyNumberFormat="1" applyFont="1" applyFill="1" applyBorder="1" applyAlignment="1" applyProtection="1">
      <alignment horizontal="center"/>
    </xf>
    <xf numFmtId="0" fontId="79" fillId="28" borderId="125" xfId="663" applyFont="1" applyFill="1" applyBorder="1" applyProtection="1"/>
    <xf numFmtId="0" fontId="81" fillId="0" borderId="0" xfId="0" applyFont="1" applyAlignment="1"/>
    <xf numFmtId="0" fontId="78" fillId="0" borderId="0" xfId="0" applyFont="1" applyFill="1" applyAlignment="1">
      <alignment vertical="center" wrapText="1"/>
    </xf>
    <xf numFmtId="0" fontId="85" fillId="0" borderId="0" xfId="0" applyFont="1" applyProtection="1"/>
    <xf numFmtId="49" fontId="82" fillId="0" borderId="0" xfId="0" applyNumberFormat="1" applyFont="1" applyAlignment="1" applyProtection="1">
      <alignment horizontal="left"/>
    </xf>
    <xf numFmtId="0" fontId="83" fillId="0" borderId="0" xfId="0" applyFont="1" applyProtection="1"/>
    <xf numFmtId="3" fontId="85" fillId="0" borderId="0" xfId="0" applyNumberFormat="1" applyFont="1" applyProtection="1"/>
    <xf numFmtId="0" fontId="79" fillId="0" borderId="0" xfId="0" applyFont="1" applyAlignment="1" applyProtection="1"/>
    <xf numFmtId="0" fontId="81" fillId="0" borderId="0" xfId="0" applyFont="1" applyProtection="1"/>
    <xf numFmtId="0" fontId="82" fillId="0" borderId="0" xfId="0" applyFont="1" applyAlignment="1" applyProtection="1">
      <alignment horizontal="left" vertical="center"/>
    </xf>
    <xf numFmtId="0" fontId="82" fillId="0" borderId="0" xfId="0" applyFont="1" applyProtection="1"/>
    <xf numFmtId="0" fontId="85" fillId="0" borderId="0" xfId="0" applyFont="1" applyFill="1" applyProtection="1"/>
    <xf numFmtId="49" fontId="81" fillId="0" borderId="0" xfId="0" applyNumberFormat="1" applyFont="1" applyFill="1" applyProtection="1"/>
    <xf numFmtId="49" fontId="82" fillId="0" borderId="0" xfId="0" applyNumberFormat="1" applyFont="1" applyFill="1" applyAlignment="1" applyProtection="1">
      <alignment horizontal="left"/>
    </xf>
    <xf numFmtId="0" fontId="123" fillId="0" borderId="0" xfId="0" applyFont="1" applyFill="1" applyProtection="1"/>
    <xf numFmtId="49" fontId="82" fillId="0" borderId="0" xfId="0" applyNumberFormat="1" applyFont="1" applyFill="1" applyProtection="1"/>
    <xf numFmtId="49" fontId="82" fillId="0" borderId="0" xfId="0" applyNumberFormat="1" applyFont="1" applyProtection="1"/>
    <xf numFmtId="49" fontId="85" fillId="0" borderId="0" xfId="0" applyNumberFormat="1" applyFont="1" applyProtection="1"/>
    <xf numFmtId="0" fontId="83" fillId="0" borderId="0" xfId="0" applyFont="1" applyBorder="1" applyProtection="1"/>
    <xf numFmtId="0" fontId="83" fillId="0" borderId="0" xfId="0" quotePrefix="1" applyFont="1" applyBorder="1" applyProtection="1"/>
    <xf numFmtId="165" fontId="85" fillId="0" borderId="0" xfId="0" applyNumberFormat="1" applyFont="1" applyFill="1" applyProtection="1"/>
    <xf numFmtId="43" fontId="85" fillId="0" borderId="0" xfId="0" applyNumberFormat="1" applyFont="1" applyProtection="1"/>
    <xf numFmtId="0" fontId="79" fillId="0" borderId="210" xfId="0" applyFont="1" applyBorder="1" applyProtection="1"/>
    <xf numFmtId="0" fontId="81" fillId="0" borderId="211" xfId="0" applyFont="1" applyBorder="1" applyAlignment="1" applyProtection="1">
      <alignment horizontal="center"/>
    </xf>
    <xf numFmtId="0" fontId="79" fillId="0" borderId="212" xfId="0" applyFont="1" applyBorder="1" applyProtection="1"/>
    <xf numFmtId="0" fontId="79" fillId="0" borderId="213" xfId="0" applyFont="1" applyBorder="1" applyProtection="1"/>
    <xf numFmtId="49" fontId="82" fillId="0" borderId="214" xfId="0" applyNumberFormat="1" applyFont="1" applyBorder="1" applyAlignment="1" applyProtection="1">
      <alignment horizontal="center"/>
    </xf>
    <xf numFmtId="0" fontId="82" fillId="0" borderId="10" xfId="0" applyFont="1" applyBorder="1" applyAlignment="1" applyProtection="1">
      <alignment horizontal="center"/>
    </xf>
    <xf numFmtId="0" fontId="82" fillId="0" borderId="207" xfId="0" applyFont="1" applyBorder="1" applyAlignment="1" applyProtection="1">
      <alignment horizontal="center"/>
    </xf>
    <xf numFmtId="0" fontId="82" fillId="0" borderId="76" xfId="0" applyFont="1" applyBorder="1" applyAlignment="1" applyProtection="1">
      <alignment horizontal="center"/>
    </xf>
    <xf numFmtId="0" fontId="81" fillId="0" borderId="214" xfId="0" applyFont="1" applyBorder="1" applyAlignment="1" applyProtection="1">
      <alignment horizontal="center"/>
    </xf>
    <xf numFmtId="0" fontId="82" fillId="0" borderId="215" xfId="0" applyFont="1" applyBorder="1" applyAlignment="1" applyProtection="1">
      <alignment horizontal="center"/>
    </xf>
    <xf numFmtId="37" fontId="79" fillId="0" borderId="216" xfId="0" applyNumberFormat="1" applyFont="1" applyFill="1" applyBorder="1" applyProtection="1"/>
    <xf numFmtId="3" fontId="85" fillId="0" borderId="43" xfId="192" quotePrefix="1" applyNumberFormat="1" applyFont="1" applyFill="1" applyBorder="1" applyAlignment="1" applyProtection="1"/>
    <xf numFmtId="3" fontId="85" fillId="0" borderId="44" xfId="181" applyNumberFormat="1" applyFont="1" applyBorder="1" applyProtection="1"/>
    <xf numFmtId="10" fontId="85" fillId="0" borderId="23" xfId="3292" quotePrefix="1" applyNumberFormat="1" applyFont="1" applyFill="1" applyBorder="1" applyAlignment="1" applyProtection="1">
      <alignment horizontal="right"/>
    </xf>
    <xf numFmtId="167" fontId="85" fillId="0" borderId="217" xfId="3292" applyNumberFormat="1" applyFont="1" applyBorder="1" applyAlignment="1" applyProtection="1">
      <alignment horizontal="right"/>
    </xf>
    <xf numFmtId="0" fontId="79" fillId="0" borderId="214" xfId="0" applyFont="1" applyBorder="1" applyProtection="1"/>
    <xf numFmtId="3" fontId="85" fillId="0" borderId="208" xfId="181" quotePrefix="1" applyNumberFormat="1" applyFont="1" applyFill="1" applyBorder="1" applyAlignment="1" applyProtection="1"/>
    <xf numFmtId="3" fontId="85" fillId="0" borderId="207" xfId="181" applyNumberFormat="1" applyFont="1" applyBorder="1" applyProtection="1"/>
    <xf numFmtId="10" fontId="85" fillId="0" borderId="245" xfId="3292" quotePrefix="1" applyNumberFormat="1" applyFont="1" applyFill="1" applyBorder="1" applyAlignment="1" applyProtection="1">
      <alignment horizontal="right"/>
    </xf>
    <xf numFmtId="167" fontId="85" fillId="0" borderId="249" xfId="3292" applyNumberFormat="1" applyFont="1" applyBorder="1" applyAlignment="1" applyProtection="1">
      <alignment horizontal="right"/>
    </xf>
    <xf numFmtId="0" fontId="79" fillId="0" borderId="250" xfId="0" applyFont="1" applyBorder="1" applyProtection="1"/>
    <xf numFmtId="3" fontId="85" fillId="0" borderId="246" xfId="181" applyNumberFormat="1" applyFont="1" applyFill="1" applyBorder="1" applyAlignment="1" applyProtection="1"/>
    <xf numFmtId="3" fontId="85" fillId="0" borderId="116" xfId="181" applyNumberFormat="1" applyFont="1" applyBorder="1" applyProtection="1"/>
    <xf numFmtId="0" fontId="79" fillId="0" borderId="251" xfId="0" applyFont="1" applyBorder="1" applyProtection="1"/>
    <xf numFmtId="3" fontId="85" fillId="0" borderId="247" xfId="181" applyNumberFormat="1" applyFont="1" applyFill="1" applyBorder="1" applyAlignment="1" applyProtection="1"/>
    <xf numFmtId="3" fontId="85" fillId="0" borderId="244" xfId="181" applyNumberFormat="1" applyFont="1" applyBorder="1" applyProtection="1"/>
    <xf numFmtId="10" fontId="85" fillId="0" borderId="248" xfId="3292" quotePrefix="1" applyNumberFormat="1" applyFont="1" applyFill="1" applyBorder="1" applyAlignment="1" applyProtection="1">
      <alignment horizontal="right"/>
    </xf>
    <xf numFmtId="167" fontId="85" fillId="0" borderId="252" xfId="3292" applyNumberFormat="1" applyFont="1" applyBorder="1" applyAlignment="1" applyProtection="1">
      <alignment horizontal="right"/>
    </xf>
    <xf numFmtId="0" fontId="81" fillId="0" borderId="218" xfId="0" applyFont="1" applyBorder="1" applyProtection="1"/>
    <xf numFmtId="3" fontId="82" fillId="0" borderId="165" xfId="181" applyNumberFormat="1" applyFont="1" applyFill="1" applyBorder="1" applyAlignment="1" applyProtection="1"/>
    <xf numFmtId="3" fontId="82" fillId="0" borderId="167" xfId="181" applyNumberFormat="1" applyFont="1" applyBorder="1" applyProtection="1"/>
    <xf numFmtId="10" fontId="82" fillId="0" borderId="163" xfId="3292" quotePrefix="1" applyNumberFormat="1" applyFont="1" applyFill="1" applyBorder="1" applyAlignment="1" applyProtection="1">
      <alignment horizontal="right"/>
    </xf>
    <xf numFmtId="167" fontId="82" fillId="0" borderId="219" xfId="3292" applyNumberFormat="1" applyFont="1" applyBorder="1" applyAlignment="1" applyProtection="1">
      <alignment horizontal="right"/>
    </xf>
    <xf numFmtId="9" fontId="85" fillId="0" borderId="0" xfId="3292" applyFont="1" applyProtection="1"/>
    <xf numFmtId="0" fontId="79" fillId="0" borderId="0" xfId="0" applyFont="1" applyBorder="1" applyProtection="1"/>
    <xf numFmtId="49" fontId="85" fillId="0" borderId="0" xfId="0" applyNumberFormat="1" applyFont="1" applyBorder="1" applyProtection="1"/>
    <xf numFmtId="165" fontId="85" fillId="0" borderId="0" xfId="0" applyNumberFormat="1" applyFont="1" applyBorder="1" applyProtection="1"/>
    <xf numFmtId="0" fontId="85" fillId="0" borderId="0" xfId="0" applyFont="1" applyBorder="1" applyProtection="1"/>
    <xf numFmtId="4" fontId="85" fillId="0" borderId="0" xfId="3292" quotePrefix="1" applyNumberFormat="1" applyFont="1" applyFill="1" applyBorder="1" applyAlignment="1" applyProtection="1">
      <alignment horizontal="right"/>
    </xf>
    <xf numFmtId="49" fontId="82" fillId="0" borderId="220" xfId="0" applyNumberFormat="1" applyFont="1" applyBorder="1" applyAlignment="1" applyProtection="1">
      <alignment horizontal="center"/>
    </xf>
    <xf numFmtId="0" fontId="82" fillId="0" borderId="34" xfId="0" applyFont="1" applyBorder="1" applyAlignment="1" applyProtection="1">
      <alignment horizontal="center"/>
    </xf>
    <xf numFmtId="0" fontId="82" fillId="0" borderId="35" xfId="0" applyFont="1" applyBorder="1" applyAlignment="1" applyProtection="1">
      <alignment horizontal="center"/>
    </xf>
    <xf numFmtId="0" fontId="82" fillId="0" borderId="221" xfId="0" applyFont="1" applyBorder="1" applyAlignment="1" applyProtection="1">
      <alignment horizontal="center"/>
    </xf>
    <xf numFmtId="3" fontId="85" fillId="0" borderId="209" xfId="181" applyNumberFormat="1" applyFont="1" applyBorder="1" applyAlignment="1" applyProtection="1"/>
    <xf numFmtId="3" fontId="85" fillId="0" borderId="37" xfId="181" applyNumberFormat="1" applyFont="1" applyBorder="1" applyProtection="1"/>
    <xf numFmtId="10" fontId="85" fillId="0" borderId="116" xfId="3292" quotePrefix="1" applyNumberFormat="1" applyFont="1" applyFill="1" applyBorder="1" applyAlignment="1" applyProtection="1">
      <alignment horizontal="right"/>
    </xf>
    <xf numFmtId="167" fontId="85" fillId="0" borderId="121" xfId="3292" applyNumberFormat="1" applyFont="1" applyBorder="1" applyAlignment="1" applyProtection="1">
      <alignment horizontal="right"/>
    </xf>
    <xf numFmtId="3" fontId="85" fillId="0" borderId="10" xfId="181" applyNumberFormat="1" applyFont="1" applyBorder="1" applyProtection="1"/>
    <xf numFmtId="3" fontId="85" fillId="0" borderId="243" xfId="181" applyNumberFormat="1" applyFont="1" applyBorder="1" applyAlignment="1" applyProtection="1"/>
    <xf numFmtId="3" fontId="85" fillId="0" borderId="243" xfId="181" applyNumberFormat="1" applyFont="1" applyBorder="1" applyProtection="1"/>
    <xf numFmtId="3" fontId="85" fillId="0" borderId="14" xfId="181" applyNumberFormat="1" applyFont="1" applyBorder="1" applyAlignment="1" applyProtection="1"/>
    <xf numFmtId="3" fontId="85" fillId="0" borderId="14" xfId="181" applyNumberFormat="1" applyFont="1" applyBorder="1" applyProtection="1"/>
    <xf numFmtId="10" fontId="85" fillId="0" borderId="244" xfId="3292" quotePrefix="1" applyNumberFormat="1" applyFont="1" applyFill="1" applyBorder="1" applyAlignment="1" applyProtection="1">
      <alignment horizontal="right"/>
    </xf>
    <xf numFmtId="167" fontId="85" fillId="0" borderId="253" xfId="3292" applyNumberFormat="1" applyFont="1" applyBorder="1" applyAlignment="1" applyProtection="1">
      <alignment horizontal="right"/>
    </xf>
    <xf numFmtId="37" fontId="82" fillId="0" borderId="38" xfId="181" applyNumberFormat="1" applyFont="1" applyBorder="1" applyProtection="1"/>
    <xf numFmtId="3" fontId="82" fillId="0" borderId="36" xfId="181" applyNumberFormat="1" applyFont="1" applyBorder="1" applyProtection="1"/>
    <xf numFmtId="10" fontId="82" fillId="0" borderId="45" xfId="3292" quotePrefix="1" applyNumberFormat="1" applyFont="1" applyFill="1" applyBorder="1" applyAlignment="1" applyProtection="1">
      <alignment horizontal="right"/>
    </xf>
    <xf numFmtId="167" fontId="82" fillId="0" borderId="222" xfId="3292" applyNumberFormat="1" applyFont="1" applyBorder="1" applyAlignment="1" applyProtection="1">
      <alignment horizontal="right"/>
    </xf>
    <xf numFmtId="0" fontId="82" fillId="0" borderId="0" xfId="0" applyFont="1" applyFill="1" applyProtection="1"/>
    <xf numFmtId="0" fontId="125" fillId="0" borderId="0" xfId="0" applyFont="1" applyFill="1" applyProtection="1"/>
    <xf numFmtId="0" fontId="83" fillId="0" borderId="16" xfId="0" applyFont="1" applyFill="1" applyBorder="1" applyProtection="1"/>
    <xf numFmtId="0" fontId="83" fillId="0" borderId="12" xfId="0" applyFont="1" applyFill="1" applyBorder="1" applyProtection="1"/>
    <xf numFmtId="0" fontId="126" fillId="0" borderId="0" xfId="0" applyFont="1" applyFill="1" applyBorder="1" applyProtection="1"/>
    <xf numFmtId="0" fontId="127" fillId="0" borderId="0" xfId="0" applyFont="1" applyFill="1" applyBorder="1" applyProtection="1"/>
    <xf numFmtId="49" fontId="82" fillId="0" borderId="0" xfId="0" applyNumberFormat="1" applyFont="1" applyAlignment="1" applyProtection="1">
      <alignment vertical="top"/>
    </xf>
    <xf numFmtId="37" fontId="85" fillId="24" borderId="0" xfId="0" quotePrefix="1" applyNumberFormat="1" applyFont="1" applyFill="1" applyBorder="1" applyAlignment="1" applyProtection="1">
      <alignment horizontal="right"/>
    </xf>
    <xf numFmtId="0" fontId="82" fillId="0" borderId="189" xfId="0" applyFont="1" applyBorder="1" applyAlignment="1" applyProtection="1">
      <alignment horizontal="center"/>
    </xf>
    <xf numFmtId="0" fontId="82" fillId="0" borderId="68" xfId="0" applyFont="1" applyBorder="1" applyAlignment="1" applyProtection="1">
      <alignment horizontal="center" wrapText="1"/>
    </xf>
    <xf numFmtId="37" fontId="85" fillId="0" borderId="190" xfId="0" applyNumberFormat="1" applyFont="1" applyBorder="1" applyAlignment="1" applyProtection="1">
      <alignment horizontal="left"/>
    </xf>
    <xf numFmtId="3" fontId="85" fillId="0" borderId="191" xfId="181" applyNumberFormat="1" applyFont="1" applyBorder="1" applyAlignment="1" applyProtection="1">
      <alignment horizontal="right"/>
    </xf>
    <xf numFmtId="37" fontId="127" fillId="0" borderId="190" xfId="0" applyNumberFormat="1" applyFont="1" applyBorder="1" applyAlignment="1" applyProtection="1">
      <alignment horizontal="right"/>
    </xf>
    <xf numFmtId="37" fontId="85" fillId="0" borderId="190" xfId="0" applyNumberFormat="1" applyFont="1" applyBorder="1" applyProtection="1"/>
    <xf numFmtId="37" fontId="85" fillId="0" borderId="192" xfId="0" applyNumberFormat="1" applyFont="1" applyBorder="1" applyProtection="1"/>
    <xf numFmtId="37" fontId="85" fillId="24" borderId="87" xfId="0" applyNumberFormat="1" applyFont="1" applyFill="1" applyBorder="1" applyAlignment="1" applyProtection="1">
      <alignment horizontal="right"/>
    </xf>
    <xf numFmtId="37" fontId="127" fillId="0" borderId="192" xfId="0" applyNumberFormat="1" applyFont="1" applyBorder="1" applyAlignment="1" applyProtection="1">
      <alignment horizontal="right"/>
    </xf>
    <xf numFmtId="37" fontId="127" fillId="0" borderId="67" xfId="0" applyNumberFormat="1" applyFont="1" applyBorder="1" applyAlignment="1" applyProtection="1">
      <alignment horizontal="right"/>
    </xf>
    <xf numFmtId="0" fontId="82" fillId="0" borderId="193" xfId="0" applyFont="1" applyBorder="1" applyProtection="1"/>
    <xf numFmtId="37" fontId="85" fillId="24" borderId="69" xfId="0" applyNumberFormat="1" applyFont="1" applyFill="1" applyBorder="1" applyAlignment="1" applyProtection="1">
      <alignment horizontal="right"/>
    </xf>
    <xf numFmtId="164" fontId="79" fillId="0" borderId="0" xfId="0" applyNumberFormat="1" applyFont="1" applyProtection="1"/>
    <xf numFmtId="0" fontId="78" fillId="0" borderId="16" xfId="0" applyNumberFormat="1" applyFont="1" applyBorder="1" applyProtection="1"/>
    <xf numFmtId="0" fontId="78" fillId="0" borderId="16" xfId="0" applyFont="1" applyBorder="1" applyProtection="1"/>
    <xf numFmtId="0" fontId="128" fillId="0" borderId="0" xfId="0" applyFont="1" applyProtection="1"/>
    <xf numFmtId="0" fontId="81" fillId="0" borderId="16" xfId="0" applyFont="1" applyBorder="1" applyProtection="1"/>
    <xf numFmtId="0" fontId="80" fillId="0" borderId="0" xfId="0" applyFont="1" applyProtection="1"/>
    <xf numFmtId="49" fontId="81" fillId="0" borderId="0" xfId="0" applyNumberFormat="1" applyFont="1" applyAlignment="1" applyProtection="1">
      <alignment horizontal="left" vertical="top"/>
    </xf>
    <xf numFmtId="49" fontId="81" fillId="0" borderId="0" xfId="0" applyNumberFormat="1" applyFont="1" applyAlignment="1" applyProtection="1">
      <alignment horizontal="left"/>
    </xf>
    <xf numFmtId="37" fontId="85" fillId="0" borderId="16" xfId="0" quotePrefix="1" applyNumberFormat="1" applyFont="1" applyFill="1" applyBorder="1" applyProtection="1"/>
    <xf numFmtId="49" fontId="81" fillId="0" borderId="0" xfId="0" applyNumberFormat="1" applyFont="1" applyProtection="1"/>
    <xf numFmtId="49" fontId="79" fillId="0" borderId="0" xfId="0" applyNumberFormat="1" applyFont="1" applyProtection="1"/>
    <xf numFmtId="37" fontId="81" fillId="0" borderId="16" xfId="0" applyNumberFormat="1" applyFont="1" applyFill="1" applyBorder="1" applyProtection="1"/>
    <xf numFmtId="0" fontId="85" fillId="24" borderId="0" xfId="0" applyFont="1" applyFill="1" applyProtection="1"/>
    <xf numFmtId="49" fontId="81" fillId="0" borderId="0" xfId="0" applyNumberFormat="1" applyFont="1" applyFill="1" applyAlignment="1" applyProtection="1">
      <alignment vertical="top"/>
    </xf>
    <xf numFmtId="37" fontId="79" fillId="0" borderId="0" xfId="0" applyNumberFormat="1" applyFont="1" applyProtection="1"/>
    <xf numFmtId="37" fontId="79" fillId="0" borderId="39" xfId="0" applyNumberFormat="1" applyFont="1" applyBorder="1" applyProtection="1"/>
    <xf numFmtId="37" fontId="81" fillId="0" borderId="12" xfId="0" applyNumberFormat="1" applyFont="1" applyBorder="1" applyProtection="1"/>
    <xf numFmtId="37" fontId="81" fillId="0" borderId="16" xfId="0" applyNumberFormat="1" applyFont="1" applyBorder="1" applyProtection="1"/>
    <xf numFmtId="37" fontId="78" fillId="0" borderId="128" xfId="0" applyNumberFormat="1" applyFont="1" applyBorder="1" applyProtection="1"/>
    <xf numFmtId="37" fontId="79" fillId="0" borderId="0" xfId="0" applyNumberFormat="1" applyFont="1" applyBorder="1" applyProtection="1"/>
    <xf numFmtId="0" fontId="78" fillId="0" borderId="0" xfId="0" applyFont="1" applyProtection="1"/>
    <xf numFmtId="0" fontId="81" fillId="0" borderId="0" xfId="0" applyFont="1" applyAlignment="1">
      <alignment vertical="top"/>
    </xf>
    <xf numFmtId="4" fontId="78" fillId="0" borderId="128" xfId="0" quotePrefix="1" applyNumberFormat="1" applyFont="1" applyBorder="1" applyAlignment="1">
      <alignment horizontal="center"/>
    </xf>
    <xf numFmtId="0" fontId="129" fillId="0" borderId="0" xfId="0" applyFont="1" applyFill="1"/>
    <xf numFmtId="4" fontId="78" fillId="0" borderId="128" xfId="0" applyNumberFormat="1" applyFont="1" applyBorder="1" applyAlignment="1">
      <alignment horizontal="center"/>
    </xf>
    <xf numFmtId="4" fontId="78" fillId="0" borderId="0" xfId="0" applyNumberFormat="1" applyFont="1" applyBorder="1" applyAlignment="1">
      <alignment horizontal="center"/>
    </xf>
    <xf numFmtId="0" fontId="78" fillId="0" borderId="128" xfId="0" quotePrefix="1" applyNumberFormat="1" applyFont="1" applyBorder="1" applyAlignment="1">
      <alignment horizontal="center"/>
    </xf>
    <xf numFmtId="0" fontId="79" fillId="0" borderId="0" xfId="0" applyFont="1" applyAlignment="1">
      <alignment wrapText="1"/>
    </xf>
    <xf numFmtId="0" fontId="78" fillId="0" borderId="0" xfId="0" applyFont="1" applyBorder="1"/>
    <xf numFmtId="0" fontId="79" fillId="0" borderId="0" xfId="0" applyFont="1" applyBorder="1" applyAlignment="1" applyProtection="1">
      <alignment vertical="top"/>
      <protection locked="0"/>
    </xf>
    <xf numFmtId="168" fontId="79" fillId="0" borderId="0" xfId="0" applyNumberFormat="1" applyFont="1" applyProtection="1"/>
    <xf numFmtId="37" fontId="79" fillId="0" borderId="0" xfId="181" applyNumberFormat="1" applyFont="1" applyBorder="1" applyProtection="1"/>
    <xf numFmtId="37" fontId="79" fillId="0" borderId="0" xfId="181" applyNumberFormat="1" applyFont="1" applyProtection="1"/>
    <xf numFmtId="0" fontId="127" fillId="0" borderId="0" xfId="0" applyFont="1" applyProtection="1"/>
    <xf numFmtId="3" fontId="79" fillId="0" borderId="0" xfId="181" applyNumberFormat="1" applyFont="1" applyProtection="1"/>
    <xf numFmtId="5" fontId="79" fillId="0" borderId="0" xfId="0" applyNumberFormat="1" applyFont="1" applyBorder="1" applyAlignment="1" applyProtection="1">
      <alignment horizontal="right"/>
    </xf>
    <xf numFmtId="5" fontId="79" fillId="0" borderId="15" xfId="0" applyNumberFormat="1" applyFont="1" applyBorder="1" applyProtection="1"/>
    <xf numFmtId="3" fontId="128" fillId="0" borderId="0" xfId="183" applyNumberFormat="1" applyFont="1" applyBorder="1" applyProtection="1">
      <protection locked="0"/>
    </xf>
    <xf numFmtId="5" fontId="79" fillId="0" borderId="0" xfId="181" applyNumberFormat="1" applyFont="1" applyBorder="1" applyProtection="1"/>
    <xf numFmtId="5" fontId="79" fillId="0" borderId="15" xfId="181" applyNumberFormat="1" applyFont="1" applyBorder="1" applyProtection="1"/>
    <xf numFmtId="3" fontId="79" fillId="0" borderId="0" xfId="0" applyNumberFormat="1" applyFont="1" applyBorder="1" applyProtection="1"/>
    <xf numFmtId="5" fontId="79" fillId="0" borderId="15" xfId="181" applyNumberFormat="1" applyFont="1" applyFill="1" applyBorder="1" applyProtection="1"/>
    <xf numFmtId="5" fontId="79" fillId="0" borderId="0" xfId="181" applyNumberFormat="1" applyFont="1" applyProtection="1"/>
    <xf numFmtId="5" fontId="79" fillId="0" borderId="15" xfId="181" quotePrefix="1" applyNumberFormat="1" applyFont="1" applyFill="1" applyBorder="1" applyProtection="1"/>
    <xf numFmtId="165" fontId="79" fillId="0" borderId="0" xfId="181" applyNumberFormat="1" applyFont="1" applyFill="1" applyProtection="1"/>
    <xf numFmtId="165" fontId="79" fillId="0" borderId="0" xfId="181" applyNumberFormat="1" applyFont="1" applyProtection="1"/>
    <xf numFmtId="10" fontId="81" fillId="0" borderId="15" xfId="3292" applyNumberFormat="1" applyFont="1" applyBorder="1" applyProtection="1"/>
    <xf numFmtId="0" fontId="81" fillId="0" borderId="15" xfId="0" applyFont="1" applyBorder="1" applyProtection="1"/>
    <xf numFmtId="165" fontId="79" fillId="0" borderId="15" xfId="192" applyNumberFormat="1" applyFont="1" applyBorder="1" applyProtection="1"/>
    <xf numFmtId="165" fontId="81" fillId="0" borderId="0" xfId="192" applyNumberFormat="1" applyFont="1" applyAlignment="1" applyProtection="1">
      <alignment horizontal="center"/>
    </xf>
    <xf numFmtId="165" fontId="79" fillId="0" borderId="0" xfId="192" applyNumberFormat="1" applyFont="1" applyProtection="1"/>
    <xf numFmtId="0" fontId="81" fillId="0" borderId="15" xfId="0" applyFont="1" applyBorder="1" applyAlignment="1" applyProtection="1">
      <alignment horizontal="center" wrapText="1"/>
    </xf>
    <xf numFmtId="5" fontId="79" fillId="0" borderId="0" xfId="181" applyNumberFormat="1" applyFont="1" applyFill="1" applyBorder="1" applyProtection="1"/>
    <xf numFmtId="5" fontId="79" fillId="0" borderId="0" xfId="181" quotePrefix="1" applyNumberFormat="1" applyFont="1" applyFill="1" applyBorder="1" applyProtection="1"/>
    <xf numFmtId="5" fontId="79" fillId="0" borderId="188" xfId="181" quotePrefix="1" applyNumberFormat="1" applyFont="1" applyFill="1" applyBorder="1" applyProtection="1"/>
    <xf numFmtId="0" fontId="107" fillId="0" borderId="0" xfId="0" applyFont="1" applyProtection="1"/>
    <xf numFmtId="0" fontId="81" fillId="0" borderId="0" xfId="0" applyFont="1" applyAlignment="1">
      <alignment horizontal="right"/>
    </xf>
    <xf numFmtId="0" fontId="131" fillId="0" borderId="0" xfId="0" applyFont="1" applyProtection="1"/>
    <xf numFmtId="0" fontId="132" fillId="0" borderId="0" xfId="0" applyFont="1" applyProtection="1"/>
    <xf numFmtId="0" fontId="107" fillId="0" borderId="0" xfId="0" applyFont="1" applyBorder="1" applyProtection="1"/>
    <xf numFmtId="0" fontId="81" fillId="0" borderId="0" xfId="0" applyFont="1" applyAlignment="1" applyProtection="1"/>
    <xf numFmtId="0" fontId="115" fillId="0" borderId="0" xfId="0" applyFont="1" applyProtection="1"/>
    <xf numFmtId="0" fontId="107" fillId="0" borderId="0" xfId="0" applyFont="1" applyFill="1" applyProtection="1"/>
    <xf numFmtId="0" fontId="0" fillId="0" borderId="0" xfId="0"/>
    <xf numFmtId="0" fontId="135" fillId="0" borderId="0" xfId="0" applyFont="1" applyFill="1" applyAlignment="1">
      <alignment horizontal="left" wrapText="1"/>
    </xf>
    <xf numFmtId="0" fontId="138" fillId="0" borderId="0" xfId="0" applyFont="1" applyAlignment="1"/>
    <xf numFmtId="37" fontId="107" fillId="0" borderId="0" xfId="0" applyNumberFormat="1" applyFont="1" applyBorder="1" applyProtection="1"/>
    <xf numFmtId="37" fontId="107" fillId="0" borderId="10" xfId="0" applyNumberFormat="1" applyFont="1" applyBorder="1" applyProtection="1"/>
    <xf numFmtId="37" fontId="107" fillId="0" borderId="11" xfId="0" applyNumberFormat="1" applyFont="1" applyBorder="1" applyProtection="1"/>
    <xf numFmtId="37" fontId="107" fillId="0" borderId="0" xfId="0" applyNumberFormat="1" applyFont="1" applyFill="1" applyBorder="1" applyProtection="1"/>
    <xf numFmtId="49" fontId="107" fillId="0" borderId="10" xfId="0" applyNumberFormat="1" applyFont="1" applyFill="1" applyBorder="1" applyAlignment="1" applyProtection="1">
      <alignment horizontal="right"/>
    </xf>
    <xf numFmtId="168" fontId="107" fillId="24" borderId="11" xfId="0" applyNumberFormat="1" applyFont="1" applyFill="1" applyBorder="1" applyProtection="1"/>
    <xf numFmtId="37" fontId="107" fillId="0" borderId="10" xfId="0" applyNumberFormat="1" applyFont="1" applyBorder="1" applyAlignment="1" applyProtection="1">
      <alignment horizontal="right"/>
    </xf>
    <xf numFmtId="0" fontId="107" fillId="0" borderId="0" xfId="0" applyFont="1" applyBorder="1" applyAlignment="1" applyProtection="1">
      <alignment vertical="center"/>
    </xf>
    <xf numFmtId="3" fontId="107" fillId="24" borderId="11" xfId="181" applyNumberFormat="1" applyFont="1" applyFill="1" applyBorder="1" applyAlignment="1" applyProtection="1">
      <alignment horizontal="right"/>
    </xf>
    <xf numFmtId="49" fontId="107" fillId="0" borderId="10" xfId="0" applyNumberFormat="1" applyFont="1" applyBorder="1" applyAlignment="1" applyProtection="1">
      <alignment horizontal="right"/>
    </xf>
    <xf numFmtId="5" fontId="137" fillId="24" borderId="11" xfId="0" applyNumberFormat="1" applyFont="1" applyFill="1" applyBorder="1" applyAlignment="1" applyProtection="1">
      <alignment horizontal="right"/>
    </xf>
    <xf numFmtId="5" fontId="107" fillId="0" borderId="11" xfId="0" applyNumberFormat="1" applyFont="1" applyFill="1" applyBorder="1" applyAlignment="1" applyProtection="1">
      <alignment horizontal="right"/>
    </xf>
    <xf numFmtId="37" fontId="107" fillId="24" borderId="11" xfId="0" applyNumberFormat="1" applyFont="1" applyFill="1" applyBorder="1" applyAlignment="1" applyProtection="1">
      <alignment horizontal="right"/>
    </xf>
    <xf numFmtId="37" fontId="136" fillId="24" borderId="11" xfId="0" applyNumberFormat="1" applyFont="1" applyFill="1" applyBorder="1" applyAlignment="1" applyProtection="1">
      <alignment horizontal="right"/>
    </xf>
    <xf numFmtId="5" fontId="107" fillId="24" borderId="11" xfId="181" applyNumberFormat="1" applyFont="1" applyFill="1" applyBorder="1" applyAlignment="1" applyProtection="1">
      <alignment horizontal="right"/>
    </xf>
    <xf numFmtId="37" fontId="107" fillId="24" borderId="11" xfId="181" applyNumberFormat="1" applyFont="1" applyFill="1" applyBorder="1" applyAlignment="1" applyProtection="1">
      <alignment horizontal="right"/>
    </xf>
    <xf numFmtId="5" fontId="107" fillId="24" borderId="11" xfId="0" applyNumberFormat="1" applyFont="1" applyFill="1" applyBorder="1" applyAlignment="1" applyProtection="1">
      <alignment horizontal="right"/>
    </xf>
    <xf numFmtId="5" fontId="137" fillId="30" borderId="154" xfId="0" quotePrefix="1" applyNumberFormat="1" applyFont="1" applyFill="1" applyBorder="1" applyAlignment="1" applyProtection="1">
      <alignment horizontal="right"/>
    </xf>
    <xf numFmtId="37" fontId="139" fillId="0" borderId="0" xfId="0" applyNumberFormat="1" applyFont="1" applyFill="1" applyBorder="1" applyProtection="1"/>
    <xf numFmtId="37" fontId="107" fillId="0" borderId="10" xfId="0" quotePrefix="1" applyNumberFormat="1" applyFont="1" applyFill="1" applyBorder="1" applyAlignment="1" applyProtection="1">
      <alignment horizontal="right"/>
    </xf>
    <xf numFmtId="37" fontId="107" fillId="0" borderId="10" xfId="0" applyNumberFormat="1" applyFont="1" applyFill="1" applyBorder="1" applyAlignment="1" applyProtection="1">
      <alignment horizontal="right"/>
    </xf>
    <xf numFmtId="164" fontId="107" fillId="0" borderId="10" xfId="0" applyNumberFormat="1" applyFont="1" applyFill="1" applyBorder="1" applyAlignment="1" applyProtection="1">
      <alignment horizontal="right"/>
    </xf>
    <xf numFmtId="37" fontId="107" fillId="24" borderId="10" xfId="0" applyNumberFormat="1" applyFont="1" applyFill="1" applyBorder="1" applyAlignment="1" applyProtection="1">
      <alignment horizontal="right"/>
    </xf>
    <xf numFmtId="37" fontId="136" fillId="0" borderId="10" xfId="0" applyNumberFormat="1" applyFont="1" applyBorder="1" applyAlignment="1" applyProtection="1">
      <alignment horizontal="right"/>
    </xf>
    <xf numFmtId="5" fontId="107" fillId="0" borderId="0" xfId="0" applyNumberFormat="1" applyFont="1" applyProtection="1"/>
    <xf numFmtId="37" fontId="107" fillId="0" borderId="11" xfId="0" applyNumberFormat="1" applyFont="1" applyBorder="1" applyAlignment="1" applyProtection="1">
      <alignment horizontal="right"/>
    </xf>
    <xf numFmtId="37" fontId="136" fillId="24" borderId="10" xfId="0" applyNumberFormat="1" applyFont="1" applyFill="1" applyBorder="1" applyAlignment="1" applyProtection="1">
      <alignment horizontal="right"/>
    </xf>
    <xf numFmtId="0" fontId="107" fillId="0" borderId="10" xfId="0" applyNumberFormat="1" applyFont="1" applyFill="1" applyBorder="1" applyAlignment="1" applyProtection="1">
      <alignment horizontal="right"/>
    </xf>
    <xf numFmtId="0" fontId="107" fillId="0" borderId="10" xfId="0" applyFont="1" applyBorder="1" applyAlignment="1" applyProtection="1">
      <alignment horizontal="right"/>
    </xf>
    <xf numFmtId="37" fontId="140" fillId="24" borderId="10" xfId="0" applyNumberFormat="1" applyFont="1" applyFill="1" applyBorder="1" applyAlignment="1" applyProtection="1">
      <alignment horizontal="right"/>
    </xf>
    <xf numFmtId="0" fontId="136" fillId="0" borderId="10" xfId="0" applyNumberFormat="1" applyFont="1" applyFill="1" applyBorder="1" applyAlignment="1" applyProtection="1">
      <alignment horizontal="right"/>
    </xf>
    <xf numFmtId="37" fontId="136" fillId="24" borderId="10" xfId="0" applyNumberFormat="1" applyFont="1" applyFill="1" applyBorder="1" applyProtection="1"/>
    <xf numFmtId="49" fontId="107" fillId="0" borderId="10" xfId="0" quotePrefix="1" applyNumberFormat="1" applyFont="1" applyBorder="1" applyAlignment="1" applyProtection="1">
      <alignment horizontal="right"/>
    </xf>
    <xf numFmtId="0" fontId="107" fillId="0" borderId="10" xfId="0" applyNumberFormat="1" applyFont="1" applyBorder="1" applyAlignment="1" applyProtection="1">
      <alignment horizontal="right"/>
    </xf>
    <xf numFmtId="37" fontId="115" fillId="0" borderId="0" xfId="0" applyNumberFormat="1" applyFont="1" applyBorder="1" applyAlignment="1" applyProtection="1">
      <alignment horizontal="fill"/>
    </xf>
    <xf numFmtId="37" fontId="137" fillId="24" borderId="10" xfId="0" applyNumberFormat="1" applyFont="1" applyFill="1" applyBorder="1" applyAlignment="1" applyProtection="1">
      <alignment horizontal="fill"/>
    </xf>
    <xf numFmtId="37" fontId="142" fillId="0" borderId="0" xfId="0" applyNumberFormat="1" applyFont="1" applyBorder="1" applyProtection="1"/>
    <xf numFmtId="37" fontId="107" fillId="0" borderId="10" xfId="0" quotePrefix="1" applyNumberFormat="1" applyFont="1" applyBorder="1" applyAlignment="1" applyProtection="1">
      <alignment horizontal="right"/>
    </xf>
    <xf numFmtId="37" fontId="107" fillId="25" borderId="0" xfId="0" applyNumberFormat="1" applyFont="1" applyFill="1" applyBorder="1" applyProtection="1"/>
    <xf numFmtId="37" fontId="142" fillId="25" borderId="0" xfId="0" applyNumberFormat="1" applyFont="1" applyFill="1" applyBorder="1" applyProtection="1"/>
    <xf numFmtId="37" fontId="107" fillId="25" borderId="10" xfId="0" quotePrefix="1" applyNumberFormat="1" applyFont="1" applyFill="1" applyBorder="1" applyAlignment="1" applyProtection="1">
      <alignment horizontal="right"/>
    </xf>
    <xf numFmtId="37" fontId="107" fillId="25" borderId="10" xfId="0" applyNumberFormat="1" applyFont="1" applyFill="1" applyBorder="1" applyAlignment="1" applyProtection="1">
      <alignment horizontal="right"/>
    </xf>
    <xf numFmtId="0" fontId="107" fillId="25" borderId="10" xfId="0" applyNumberFormat="1" applyFont="1" applyFill="1" applyBorder="1" applyAlignment="1" applyProtection="1">
      <alignment horizontal="right"/>
    </xf>
    <xf numFmtId="0" fontId="140" fillId="0" borderId="0" xfId="0" applyFont="1" applyProtection="1"/>
    <xf numFmtId="37" fontId="107" fillId="24" borderId="10" xfId="0" applyNumberFormat="1" applyFont="1" applyFill="1" applyBorder="1" applyProtection="1"/>
    <xf numFmtId="164" fontId="107" fillId="0" borderId="10" xfId="0" applyNumberFormat="1" applyFont="1" applyBorder="1" applyAlignment="1" applyProtection="1">
      <alignment horizontal="right"/>
    </xf>
    <xf numFmtId="37" fontId="143" fillId="0" borderId="0" xfId="0" applyNumberFormat="1" applyFont="1" applyProtection="1"/>
    <xf numFmtId="37" fontId="143" fillId="0" borderId="0" xfId="0" applyNumberFormat="1" applyFont="1" applyAlignment="1" applyProtection="1">
      <alignment horizontal="right"/>
    </xf>
    <xf numFmtId="37" fontId="143" fillId="24" borderId="0" xfId="0" applyNumberFormat="1" applyFont="1" applyFill="1" applyProtection="1"/>
    <xf numFmtId="0" fontId="143" fillId="0" borderId="0" xfId="0" applyFont="1" applyProtection="1"/>
    <xf numFmtId="0" fontId="143" fillId="0" borderId="0" xfId="0" applyFont="1" applyFill="1" applyProtection="1"/>
    <xf numFmtId="5" fontId="137" fillId="75" borderId="11" xfId="0" applyNumberFormat="1" applyFont="1" applyFill="1" applyBorder="1" applyAlignment="1" applyProtection="1">
      <alignment horizontal="right"/>
    </xf>
    <xf numFmtId="5" fontId="137" fillId="75" borderId="10" xfId="0" applyNumberFormat="1" applyFont="1" applyFill="1" applyBorder="1" applyAlignment="1" applyProtection="1">
      <alignment horizontal="right"/>
    </xf>
    <xf numFmtId="37" fontId="115" fillId="0" borderId="11" xfId="0" applyNumberFormat="1" applyFont="1" applyBorder="1" applyAlignment="1" applyProtection="1">
      <alignment horizontal="fill"/>
    </xf>
    <xf numFmtId="0" fontId="133" fillId="0" borderId="0" xfId="0" applyNumberFormat="1" applyFont="1" applyBorder="1" applyAlignment="1" applyProtection="1"/>
    <xf numFmtId="0" fontId="116" fillId="0" borderId="0" xfId="0" applyNumberFormat="1" applyFont="1" applyAlignment="1" applyProtection="1"/>
    <xf numFmtId="0" fontId="131" fillId="0" borderId="0" xfId="0" applyNumberFormat="1" applyFont="1" applyAlignment="1" applyProtection="1"/>
    <xf numFmtId="0" fontId="151" fillId="0" borderId="0" xfId="0" applyNumberFormat="1" applyFont="1" applyAlignment="1" applyProtection="1"/>
    <xf numFmtId="0" fontId="112" fillId="0" borderId="0" xfId="0" applyNumberFormat="1" applyFont="1" applyFill="1" applyBorder="1" applyAlignment="1" applyProtection="1">
      <alignment vertical="center" wrapText="1"/>
    </xf>
    <xf numFmtId="0" fontId="107" fillId="0" borderId="0" xfId="0" applyNumberFormat="1" applyFont="1" applyAlignment="1" applyProtection="1"/>
    <xf numFmtId="3" fontId="136" fillId="0" borderId="0" xfId="0" applyNumberFormat="1" applyFont="1" applyFill="1" applyBorder="1" applyAlignment="1" applyProtection="1"/>
    <xf numFmtId="0" fontId="137" fillId="0" borderId="0" xfId="0" applyNumberFormat="1" applyFont="1" applyAlignment="1" applyProtection="1">
      <alignment horizontal="left"/>
    </xf>
    <xf numFmtId="0" fontId="136" fillId="0" borderId="0" xfId="0" applyNumberFormat="1" applyFont="1" applyAlignment="1" applyProtection="1"/>
    <xf numFmtId="0" fontId="116" fillId="0" borderId="0" xfId="0" applyNumberFormat="1" applyFont="1" applyFill="1" applyAlignment="1" applyProtection="1"/>
    <xf numFmtId="0" fontId="116" fillId="0" borderId="0" xfId="0" applyNumberFormat="1" applyFont="1" applyBorder="1" applyAlignment="1" applyProtection="1"/>
    <xf numFmtId="0" fontId="82" fillId="0" borderId="0" xfId="0" applyNumberFormat="1" applyFont="1" applyBorder="1" applyAlignment="1" applyProtection="1"/>
    <xf numFmtId="0" fontId="82" fillId="0" borderId="0" xfId="0" applyNumberFormat="1" applyFont="1" applyBorder="1" applyAlignment="1" applyProtection="1">
      <alignment horizontal="center"/>
    </xf>
    <xf numFmtId="0" fontId="150" fillId="30" borderId="24" xfId="0" applyNumberFormat="1" applyFont="1" applyFill="1" applyBorder="1" applyAlignment="1" applyProtection="1">
      <alignment horizontal="center" wrapText="1"/>
    </xf>
    <xf numFmtId="0" fontId="150" fillId="30" borderId="25" xfId="0" applyFont="1" applyFill="1" applyBorder="1" applyAlignment="1" applyProtection="1">
      <alignment horizontal="center" wrapText="1"/>
    </xf>
    <xf numFmtId="0" fontId="150" fillId="30" borderId="26" xfId="0" applyFont="1" applyFill="1" applyBorder="1" applyAlignment="1" applyProtection="1">
      <alignment horizontal="center" wrapText="1"/>
    </xf>
    <xf numFmtId="0" fontId="150" fillId="30" borderId="24" xfId="0" applyFont="1" applyFill="1" applyBorder="1" applyAlignment="1" applyProtection="1">
      <alignment horizontal="center" wrapText="1"/>
    </xf>
    <xf numFmtId="0" fontId="136" fillId="0" borderId="0" xfId="0" applyNumberFormat="1" applyFont="1" applyFill="1" applyAlignment="1" applyProtection="1"/>
    <xf numFmtId="0" fontId="136" fillId="0" borderId="0" xfId="0" applyNumberFormat="1" applyFont="1" applyFill="1" applyBorder="1" applyAlignment="1" applyProtection="1"/>
    <xf numFmtId="0" fontId="85" fillId="0" borderId="0" xfId="0" applyNumberFormat="1" applyFont="1" applyBorder="1" applyAlignment="1" applyProtection="1"/>
    <xf numFmtId="3" fontId="85" fillId="0" borderId="0" xfId="0" applyNumberFormat="1" applyFont="1" applyBorder="1" applyAlignment="1" applyProtection="1"/>
    <xf numFmtId="0" fontId="136" fillId="0" borderId="0" xfId="0" applyNumberFormat="1" applyFont="1" applyBorder="1" applyAlignment="1" applyProtection="1"/>
    <xf numFmtId="0" fontId="107" fillId="0" borderId="0" xfId="0" applyNumberFormat="1" applyFont="1" applyFill="1" applyAlignment="1" applyProtection="1"/>
    <xf numFmtId="0" fontId="107" fillId="0" borderId="0" xfId="0" applyNumberFormat="1" applyFont="1" applyFill="1" applyBorder="1" applyAlignment="1" applyProtection="1"/>
    <xf numFmtId="0" fontId="107" fillId="0" borderId="0" xfId="0" applyNumberFormat="1" applyFont="1" applyBorder="1" applyAlignment="1" applyProtection="1"/>
    <xf numFmtId="0" fontId="113" fillId="0" borderId="63" xfId="0" applyFont="1" applyBorder="1"/>
    <xf numFmtId="0" fontId="113" fillId="0" borderId="66" xfId="0" applyFont="1" applyBorder="1"/>
    <xf numFmtId="0" fontId="113" fillId="0" borderId="66" xfId="0" applyFont="1" applyBorder="1" applyAlignment="1">
      <alignment horizontal="center"/>
    </xf>
    <xf numFmtId="168" fontId="113" fillId="0" borderId="62" xfId="0" applyNumberFormat="1" applyFont="1" applyBorder="1"/>
    <xf numFmtId="0" fontId="79" fillId="0" borderId="0" xfId="0" applyNumberFormat="1" applyFont="1" applyFill="1" applyAlignment="1" applyProtection="1"/>
    <xf numFmtId="0" fontId="79" fillId="0" borderId="0" xfId="0" applyNumberFormat="1" applyFont="1" applyFill="1" applyBorder="1" applyAlignment="1" applyProtection="1"/>
    <xf numFmtId="0" fontId="79" fillId="0" borderId="0" xfId="0" applyNumberFormat="1" applyFont="1" applyBorder="1" applyAlignment="1" applyProtection="1"/>
    <xf numFmtId="0" fontId="79" fillId="0" borderId="0" xfId="0" applyNumberFormat="1" applyFont="1" applyAlignment="1" applyProtection="1"/>
    <xf numFmtId="0" fontId="113" fillId="0" borderId="47" xfId="0" applyFont="1" applyBorder="1"/>
    <xf numFmtId="0" fontId="113" fillId="0" borderId="48" xfId="0" applyFont="1" applyBorder="1"/>
    <xf numFmtId="0" fontId="113" fillId="0" borderId="48" xfId="0" applyFont="1" applyBorder="1" applyAlignment="1">
      <alignment horizontal="center"/>
    </xf>
    <xf numFmtId="3" fontId="113" fillId="0" borderId="51" xfId="0" applyNumberFormat="1" applyFont="1" applyBorder="1"/>
    <xf numFmtId="3" fontId="85" fillId="0" borderId="0" xfId="0" applyNumberFormat="1" applyFont="1" applyFill="1" applyBorder="1" applyAlignment="1" applyProtection="1"/>
    <xf numFmtId="0" fontId="113" fillId="0" borderId="49" xfId="0" applyFont="1" applyBorder="1"/>
    <xf numFmtId="0" fontId="113" fillId="0" borderId="50" xfId="0" applyFont="1" applyBorder="1"/>
    <xf numFmtId="0" fontId="113" fillId="0" borderId="50" xfId="0" applyFont="1" applyBorder="1" applyAlignment="1">
      <alignment horizontal="center"/>
    </xf>
    <xf numFmtId="3" fontId="113" fillId="0" borderId="52" xfId="0" applyNumberFormat="1" applyFont="1" applyBorder="1"/>
    <xf numFmtId="37" fontId="112" fillId="26" borderId="273" xfId="0" applyNumberFormat="1" applyFont="1" applyFill="1" applyBorder="1" applyAlignment="1" applyProtection="1">
      <alignment horizontal="fill"/>
    </xf>
    <xf numFmtId="37" fontId="112" fillId="26" borderId="140" xfId="0" applyNumberFormat="1" applyFont="1" applyFill="1" applyBorder="1" applyAlignment="1" applyProtection="1">
      <alignment horizontal="fill"/>
    </xf>
    <xf numFmtId="37" fontId="112" fillId="26" borderId="272" xfId="0" applyNumberFormat="1" applyFont="1" applyFill="1" applyBorder="1" applyAlignment="1" applyProtection="1">
      <alignment horizontal="fill"/>
    </xf>
    <xf numFmtId="165" fontId="112" fillId="26" borderId="272" xfId="181" applyNumberFormat="1" applyFont="1" applyFill="1" applyBorder="1" applyAlignment="1" applyProtection="1">
      <alignment horizontal="fill"/>
    </xf>
    <xf numFmtId="37" fontId="112" fillId="0" borderId="0" xfId="0" applyNumberFormat="1" applyFont="1" applyFill="1" applyBorder="1" applyAlignment="1" applyProtection="1">
      <alignment horizontal="fill"/>
    </xf>
    <xf numFmtId="165" fontId="112" fillId="0" borderId="0" xfId="181" applyNumberFormat="1" applyFont="1" applyFill="1" applyBorder="1" applyAlignment="1" applyProtection="1">
      <alignment horizontal="fill"/>
    </xf>
    <xf numFmtId="37" fontId="113" fillId="35" borderId="24" xfId="0" applyNumberFormat="1" applyFont="1" applyFill="1" applyBorder="1" applyAlignment="1" applyProtection="1">
      <alignment horizontal="right"/>
    </xf>
    <xf numFmtId="165" fontId="113" fillId="35" borderId="24" xfId="181" applyNumberFormat="1" applyFont="1" applyFill="1" applyBorder="1" applyProtection="1"/>
    <xf numFmtId="0" fontId="113" fillId="0" borderId="104" xfId="0" applyFont="1" applyBorder="1"/>
    <xf numFmtId="0" fontId="113" fillId="0" borderId="62" xfId="0" applyFont="1" applyBorder="1" applyAlignment="1">
      <alignment horizontal="center"/>
    </xf>
    <xf numFmtId="0" fontId="113" fillId="0" borderId="275" xfId="0" applyFont="1" applyBorder="1"/>
    <xf numFmtId="0" fontId="113" fillId="0" borderId="259" xfId="0" applyFont="1" applyBorder="1"/>
    <xf numFmtId="0" fontId="113" fillId="0" borderId="226" xfId="0" applyFont="1" applyBorder="1" applyAlignment="1">
      <alignment horizontal="center"/>
    </xf>
    <xf numFmtId="3" fontId="113" fillId="0" borderId="226" xfId="0" applyNumberFormat="1" applyFont="1" applyBorder="1"/>
    <xf numFmtId="0" fontId="113" fillId="0" borderId="194" xfId="0" applyFont="1" applyBorder="1"/>
    <xf numFmtId="0" fontId="113" fillId="0" borderId="268" xfId="0" applyFont="1" applyBorder="1"/>
    <xf numFmtId="0" fontId="113" fillId="0" borderId="225" xfId="0" applyFont="1" applyBorder="1" applyAlignment="1">
      <alignment horizontal="center"/>
    </xf>
    <xf numFmtId="3" fontId="113" fillId="0" borderId="225" xfId="0" applyNumberFormat="1" applyFont="1" applyBorder="1"/>
    <xf numFmtId="37" fontId="82" fillId="25" borderId="0" xfId="0" applyNumberFormat="1" applyFont="1" applyFill="1" applyBorder="1" applyAlignment="1" applyProtection="1">
      <alignment horizontal="fill"/>
    </xf>
    <xf numFmtId="165" fontId="82" fillId="25" borderId="0" xfId="181" applyNumberFormat="1" applyFont="1" applyFill="1" applyBorder="1" applyAlignment="1" applyProtection="1">
      <alignment horizontal="fill"/>
    </xf>
    <xf numFmtId="37" fontId="150" fillId="0" borderId="0" xfId="0" applyNumberFormat="1" applyFont="1" applyFill="1" applyBorder="1" applyAlignment="1" applyProtection="1">
      <alignment horizontal="fill"/>
    </xf>
    <xf numFmtId="0" fontId="113" fillId="0" borderId="51" xfId="0" applyFont="1" applyBorder="1" applyAlignment="1">
      <alignment horizontal="center"/>
    </xf>
    <xf numFmtId="0" fontId="113" fillId="0" borderId="52" xfId="0" applyFont="1" applyBorder="1" applyAlignment="1">
      <alignment horizontal="center"/>
    </xf>
    <xf numFmtId="0" fontId="79" fillId="0" borderId="0" xfId="0" applyFont="1" applyFill="1" applyBorder="1" applyAlignment="1" applyProtection="1">
      <alignment horizontal="right"/>
    </xf>
    <xf numFmtId="0" fontId="131" fillId="0" borderId="0" xfId="0" applyNumberFormat="1" applyFont="1" applyFill="1" applyAlignment="1" applyProtection="1"/>
    <xf numFmtId="0" fontId="113" fillId="0" borderId="164" xfId="0" applyFont="1" applyBorder="1"/>
    <xf numFmtId="37" fontId="112" fillId="0" borderId="0" xfId="0" applyNumberFormat="1" applyFont="1" applyFill="1" applyBorder="1" applyAlignment="1" applyProtection="1">
      <alignment horizontal="left"/>
    </xf>
    <xf numFmtId="37" fontId="113" fillId="0" borderId="0" xfId="0" applyNumberFormat="1" applyFont="1" applyFill="1" applyBorder="1" applyProtection="1"/>
    <xf numFmtId="168" fontId="112" fillId="0" borderId="0" xfId="378" applyNumberFormat="1" applyFont="1" applyFill="1" applyBorder="1" applyProtection="1"/>
    <xf numFmtId="37" fontId="134" fillId="32" borderId="0" xfId="0" applyNumberFormat="1" applyFont="1" applyFill="1" applyBorder="1" applyAlignment="1" applyProtection="1"/>
    <xf numFmtId="5" fontId="152" fillId="32" borderId="0" xfId="0" applyNumberFormat="1" applyFont="1" applyFill="1" applyBorder="1" applyAlignment="1" applyProtection="1"/>
    <xf numFmtId="44" fontId="79" fillId="0" borderId="0" xfId="378" applyFont="1" applyAlignment="1" applyProtection="1"/>
    <xf numFmtId="44" fontId="79" fillId="0" borderId="0" xfId="378" applyFont="1" applyFill="1" applyAlignment="1" applyProtection="1"/>
    <xf numFmtId="44" fontId="131" fillId="0" borderId="0" xfId="378" applyFont="1" applyAlignment="1" applyProtection="1"/>
    <xf numFmtId="44" fontId="131" fillId="0" borderId="0" xfId="378" applyFont="1" applyFill="1" applyAlignment="1" applyProtection="1"/>
    <xf numFmtId="0" fontId="131" fillId="0" borderId="0" xfId="530" applyNumberFormat="1" applyFont="1" applyFill="1" applyAlignment="1" applyProtection="1"/>
    <xf numFmtId="0" fontId="113" fillId="76" borderId="225" xfId="0" applyFont="1" applyFill="1" applyBorder="1"/>
    <xf numFmtId="37" fontId="153" fillId="30" borderId="24" xfId="0" applyNumberFormat="1" applyFont="1" applyFill="1" applyBorder="1" applyProtection="1"/>
    <xf numFmtId="168" fontId="111" fillId="30" borderId="30" xfId="378" applyNumberFormat="1" applyFont="1" applyFill="1" applyBorder="1" applyProtection="1"/>
    <xf numFmtId="168" fontId="111" fillId="30" borderId="32" xfId="378" applyNumberFormat="1" applyFont="1" applyFill="1" applyBorder="1" applyProtection="1"/>
    <xf numFmtId="168" fontId="111" fillId="30" borderId="31" xfId="378" applyNumberFormat="1" applyFont="1" applyFill="1" applyBorder="1" applyProtection="1"/>
    <xf numFmtId="0" fontId="113" fillId="0" borderId="158" xfId="0" applyFont="1" applyBorder="1"/>
    <xf numFmtId="0" fontId="113" fillId="76" borderId="62" xfId="0" applyFont="1" applyFill="1" applyBorder="1"/>
    <xf numFmtId="0" fontId="113" fillId="0" borderId="0" xfId="0" applyNumberFormat="1" applyFont="1" applyFill="1" applyAlignment="1" applyProtection="1"/>
    <xf numFmtId="0" fontId="113" fillId="0" borderId="0" xfId="0" applyNumberFormat="1" applyFont="1" applyAlignment="1" applyProtection="1"/>
    <xf numFmtId="0" fontId="113" fillId="0" borderId="166" xfId="0" applyFont="1" applyBorder="1"/>
    <xf numFmtId="0" fontId="113" fillId="76" borderId="226" xfId="0" applyFont="1" applyFill="1" applyBorder="1"/>
    <xf numFmtId="37" fontId="111" fillId="30" borderId="41" xfId="0" applyNumberFormat="1" applyFont="1" applyFill="1" applyBorder="1" applyProtection="1"/>
    <xf numFmtId="37" fontId="153" fillId="30" borderId="41" xfId="0" applyNumberFormat="1" applyFont="1" applyFill="1" applyBorder="1" applyProtection="1"/>
    <xf numFmtId="168" fontId="111" fillId="30" borderId="29" xfId="378" applyNumberFormat="1" applyFont="1" applyFill="1" applyBorder="1" applyProtection="1"/>
    <xf numFmtId="168" fontId="111" fillId="30" borderId="24" xfId="378" applyNumberFormat="1" applyFont="1" applyFill="1" applyBorder="1" applyProtection="1"/>
    <xf numFmtId="37" fontId="153" fillId="77" borderId="29" xfId="0" applyNumberFormat="1" applyFont="1" applyFill="1" applyBorder="1" applyAlignment="1" applyProtection="1">
      <alignment horizontal="right"/>
    </xf>
    <xf numFmtId="37" fontId="153" fillId="77" borderId="24" xfId="0" applyNumberFormat="1" applyFont="1" applyFill="1" applyBorder="1" applyAlignment="1" applyProtection="1">
      <alignment horizontal="right"/>
    </xf>
    <xf numFmtId="37" fontId="111" fillId="30" borderId="81" xfId="0" applyNumberFormat="1" applyFont="1" applyFill="1" applyBorder="1" applyProtection="1"/>
    <xf numFmtId="37" fontId="153" fillId="30" borderId="81" xfId="0" applyNumberFormat="1" applyFont="1" applyFill="1" applyBorder="1" applyProtection="1"/>
    <xf numFmtId="168" fontId="111" fillId="30" borderId="81" xfId="378" applyNumberFormat="1" applyFont="1" applyFill="1" applyBorder="1" applyProtection="1"/>
    <xf numFmtId="37" fontId="111" fillId="74" borderId="24" xfId="0" applyNumberFormat="1" applyFont="1" applyFill="1" applyBorder="1" applyAlignment="1" applyProtection="1">
      <alignment horizontal="fill"/>
    </xf>
    <xf numFmtId="3" fontId="111" fillId="74" borderId="24" xfId="181" applyNumberFormat="1" applyFont="1" applyFill="1" applyBorder="1" applyAlignment="1" applyProtection="1">
      <alignment horizontal="fill"/>
    </xf>
    <xf numFmtId="44" fontId="153" fillId="30" borderId="24" xfId="378" applyFont="1" applyFill="1" applyBorder="1" applyProtection="1"/>
    <xf numFmtId="37" fontId="111" fillId="74" borderId="155" xfId="0" applyNumberFormat="1" applyFont="1" applyFill="1" applyBorder="1" applyAlignment="1" applyProtection="1">
      <alignment horizontal="fill"/>
    </xf>
    <xf numFmtId="37" fontId="111" fillId="74" borderId="156" xfId="0" applyNumberFormat="1" applyFont="1" applyFill="1" applyBorder="1" applyAlignment="1" applyProtection="1">
      <alignment horizontal="fill"/>
    </xf>
    <xf numFmtId="0" fontId="81" fillId="0" borderId="0" xfId="663" applyFont="1" applyAlignment="1">
      <alignment horizontal="center"/>
    </xf>
    <xf numFmtId="0" fontId="131" fillId="0" borderId="0" xfId="663" applyFont="1"/>
    <xf numFmtId="0" fontId="155" fillId="0" borderId="106" xfId="663" applyFont="1" applyFill="1" applyBorder="1" applyAlignment="1" applyProtection="1">
      <alignment horizontal="center" wrapText="1"/>
    </xf>
    <xf numFmtId="0" fontId="155" fillId="0" borderId="88" xfId="663" applyFont="1" applyFill="1" applyBorder="1" applyAlignment="1" applyProtection="1">
      <alignment horizontal="center" wrapText="1"/>
    </xf>
    <xf numFmtId="9" fontId="133" fillId="0" borderId="106" xfId="663" applyNumberFormat="1" applyFont="1" applyFill="1" applyBorder="1" applyAlignment="1">
      <alignment horizontal="center" wrapText="1"/>
    </xf>
    <xf numFmtId="9" fontId="155" fillId="0" borderId="88" xfId="663" applyNumberFormat="1" applyFont="1" applyFill="1" applyBorder="1" applyAlignment="1" applyProtection="1">
      <alignment horizontal="center" wrapText="1"/>
    </xf>
    <xf numFmtId="0" fontId="131" fillId="0" borderId="96" xfId="663" applyFont="1" applyFill="1" applyBorder="1" applyProtection="1"/>
    <xf numFmtId="44" fontId="116" fillId="0" borderId="55" xfId="378" applyFont="1" applyFill="1" applyBorder="1" applyProtection="1"/>
    <xf numFmtId="44" fontId="116" fillId="0" borderId="94" xfId="378" applyFont="1" applyFill="1" applyBorder="1" applyProtection="1"/>
    <xf numFmtId="0" fontId="116" fillId="0" borderId="96" xfId="663" applyFont="1" applyFill="1" applyBorder="1" applyProtection="1"/>
    <xf numFmtId="44" fontId="116" fillId="0" borderId="54" xfId="378" applyFont="1" applyFill="1" applyBorder="1" applyProtection="1"/>
    <xf numFmtId="44" fontId="116" fillId="0" borderId="88" xfId="378" applyFont="1" applyFill="1" applyBorder="1" applyProtection="1"/>
    <xf numFmtId="0" fontId="116" fillId="0" borderId="96" xfId="663" applyFont="1" applyFill="1" applyBorder="1" applyAlignment="1" applyProtection="1">
      <alignment horizontal="left"/>
    </xf>
    <xf numFmtId="0" fontId="116" fillId="0" borderId="89" xfId="663" applyFont="1" applyFill="1" applyBorder="1" applyProtection="1"/>
    <xf numFmtId="0" fontId="131" fillId="0" borderId="54" xfId="663" applyFont="1" applyFill="1" applyBorder="1"/>
    <xf numFmtId="0" fontId="131" fillId="0" borderId="88" xfId="663" applyFont="1" applyFill="1" applyBorder="1"/>
    <xf numFmtId="0" fontId="155" fillId="0" borderId="55" xfId="663" applyFont="1" applyFill="1" applyBorder="1" applyAlignment="1" applyProtection="1">
      <alignment horizontal="center" wrapText="1"/>
    </xf>
    <xf numFmtId="0" fontId="155" fillId="0" borderId="94" xfId="663" applyFont="1" applyFill="1" applyBorder="1" applyAlignment="1" applyProtection="1">
      <alignment horizontal="center" wrapText="1"/>
    </xf>
    <xf numFmtId="9" fontId="133" fillId="0" borderId="13" xfId="663" applyNumberFormat="1" applyFont="1" applyFill="1" applyBorder="1" applyAlignment="1">
      <alignment horizontal="center" wrapText="1"/>
    </xf>
    <xf numFmtId="0" fontId="131" fillId="0" borderId="89" xfId="663" applyFont="1" applyFill="1" applyBorder="1" applyProtection="1"/>
    <xf numFmtId="44" fontId="116" fillId="0" borderId="13" xfId="378" applyFont="1" applyFill="1" applyBorder="1" applyProtection="1"/>
    <xf numFmtId="0" fontId="116" fillId="0" borderId="89" xfId="663" applyFont="1" applyFill="1" applyBorder="1" applyAlignment="1" applyProtection="1">
      <alignment horizontal="left"/>
    </xf>
    <xf numFmtId="0" fontId="116" fillId="0" borderId="90" xfId="663" applyFont="1" applyFill="1" applyBorder="1" applyProtection="1"/>
    <xf numFmtId="44" fontId="116" fillId="0" borderId="91" xfId="378" applyFont="1" applyFill="1" applyBorder="1" applyProtection="1"/>
    <xf numFmtId="44" fontId="116" fillId="0" borderId="92" xfId="378" applyFont="1" applyFill="1" applyBorder="1" applyProtection="1"/>
    <xf numFmtId="0" fontId="116" fillId="0" borderId="0" xfId="663" applyFont="1" applyFill="1" applyBorder="1" applyProtection="1"/>
    <xf numFmtId="0" fontId="131" fillId="0" borderId="0" xfId="663" applyFont="1" applyFill="1" applyBorder="1"/>
    <xf numFmtId="0" fontId="155" fillId="0" borderId="54" xfId="663" applyFont="1" applyFill="1" applyBorder="1" applyAlignment="1" applyProtection="1">
      <alignment horizontal="center" wrapText="1"/>
    </xf>
    <xf numFmtId="0" fontId="155" fillId="0" borderId="105" xfId="663" applyFont="1" applyFill="1" applyBorder="1" applyAlignment="1" applyProtection="1">
      <alignment horizontal="center" wrapText="1"/>
    </xf>
    <xf numFmtId="9" fontId="155" fillId="0" borderId="105" xfId="663" applyNumberFormat="1" applyFont="1" applyFill="1" applyBorder="1" applyAlignment="1" applyProtection="1">
      <alignment horizontal="center" wrapText="1"/>
    </xf>
    <xf numFmtId="0" fontId="131" fillId="0" borderId="53" xfId="663" applyFont="1" applyFill="1" applyBorder="1" applyProtection="1"/>
    <xf numFmtId="44" fontId="116" fillId="0" borderId="106" xfId="378" applyFont="1" applyFill="1" applyBorder="1" applyProtection="1"/>
    <xf numFmtId="44" fontId="116" fillId="0" borderId="105" xfId="378" applyFont="1" applyFill="1" applyBorder="1" applyProtection="1"/>
    <xf numFmtId="0" fontId="116" fillId="0" borderId="53" xfId="663" applyFont="1" applyFill="1" applyBorder="1" applyProtection="1"/>
    <xf numFmtId="0" fontId="116" fillId="0" borderId="53" xfId="663" applyFont="1" applyFill="1" applyBorder="1" applyAlignment="1" applyProtection="1">
      <alignment horizontal="left"/>
    </xf>
    <xf numFmtId="0" fontId="131" fillId="0" borderId="139" xfId="663" applyFont="1" applyFill="1" applyBorder="1"/>
    <xf numFmtId="0" fontId="131" fillId="0" borderId="179" xfId="663" applyFont="1" applyFill="1" applyBorder="1"/>
    <xf numFmtId="44" fontId="116" fillId="0" borderId="106" xfId="378" applyFont="1" applyFill="1" applyBorder="1" applyAlignment="1" applyProtection="1">
      <alignment horizontal="right"/>
    </xf>
    <xf numFmtId="44" fontId="116" fillId="0" borderId="105" xfId="378" applyFont="1" applyFill="1" applyBorder="1" applyAlignment="1" applyProtection="1">
      <alignment horizontal="right"/>
    </xf>
    <xf numFmtId="0" fontId="116" fillId="0" borderId="107" xfId="663" applyFont="1" applyFill="1" applyBorder="1" applyProtection="1"/>
    <xf numFmtId="44" fontId="116" fillId="0" borderId="108" xfId="378" applyFont="1" applyFill="1" applyBorder="1" applyAlignment="1" applyProtection="1">
      <alignment horizontal="right"/>
    </xf>
    <xf numFmtId="44" fontId="116" fillId="0" borderId="109" xfId="378" applyFont="1" applyFill="1" applyBorder="1" applyAlignment="1" applyProtection="1">
      <alignment horizontal="right"/>
    </xf>
    <xf numFmtId="44" fontId="116" fillId="0" borderId="0" xfId="378" applyFont="1" applyFill="1" applyBorder="1" applyAlignment="1" applyProtection="1">
      <alignment horizontal="right"/>
    </xf>
    <xf numFmtId="0" fontId="116" fillId="0" borderId="0" xfId="663" applyFont="1" applyAlignment="1" applyProtection="1">
      <alignment horizontal="left"/>
    </xf>
    <xf numFmtId="39" fontId="131" fillId="0" borderId="0" xfId="663" applyNumberFormat="1" applyFont="1" applyAlignment="1" applyProtection="1">
      <alignment wrapText="1"/>
    </xf>
    <xf numFmtId="0" fontId="131" fillId="0" borderId="0" xfId="663" applyFont="1" applyAlignment="1">
      <alignment wrapText="1"/>
    </xf>
    <xf numFmtId="0" fontId="131" fillId="0" borderId="0" xfId="663" applyFont="1" applyProtection="1"/>
    <xf numFmtId="0" fontId="131" fillId="0" borderId="0" xfId="663" applyFont="1" applyAlignment="1" applyProtection="1">
      <alignment wrapText="1"/>
    </xf>
    <xf numFmtId="0" fontId="131" fillId="0" borderId="0" xfId="663" applyFont="1" applyAlignment="1" applyProtection="1">
      <alignment horizontal="left"/>
    </xf>
    <xf numFmtId="44" fontId="116" fillId="0" borderId="286" xfId="378" quotePrefix="1" applyFont="1" applyFill="1" applyBorder="1" applyProtection="1"/>
    <xf numFmtId="44" fontId="116" fillId="0" borderId="108" xfId="378" applyFont="1" applyFill="1" applyBorder="1" applyProtection="1"/>
    <xf numFmtId="44" fontId="116" fillId="0" borderId="287" xfId="378" quotePrefix="1" applyFont="1" applyFill="1" applyBorder="1" applyProtection="1"/>
    <xf numFmtId="44" fontId="116" fillId="0" borderId="109" xfId="378" applyFont="1" applyFill="1" applyBorder="1" applyProtection="1"/>
    <xf numFmtId="44" fontId="116" fillId="0" borderId="0" xfId="378" applyFont="1" applyFill="1" applyBorder="1" applyProtection="1"/>
    <xf numFmtId="0" fontId="155" fillId="0" borderId="134" xfId="663" applyFont="1" applyFill="1" applyBorder="1" applyAlignment="1" applyProtection="1">
      <alignment horizontal="center" wrapText="1"/>
    </xf>
    <xf numFmtId="0" fontId="155" fillId="0" borderId="135" xfId="663" applyFont="1" applyFill="1" applyBorder="1" applyAlignment="1" applyProtection="1">
      <alignment horizontal="center" wrapText="1"/>
    </xf>
    <xf numFmtId="9" fontId="133" fillId="0" borderId="134" xfId="663" applyNumberFormat="1" applyFont="1" applyFill="1" applyBorder="1" applyAlignment="1">
      <alignment horizontal="center" wrapText="1"/>
    </xf>
    <xf numFmtId="9" fontId="155" fillId="0" borderId="135" xfId="663" applyNumberFormat="1" applyFont="1" applyFill="1" applyBorder="1" applyAlignment="1" applyProtection="1">
      <alignment horizontal="center" wrapText="1"/>
    </xf>
    <xf numFmtId="0" fontId="131" fillId="0" borderId="138" xfId="663" applyFont="1" applyFill="1" applyBorder="1" applyProtection="1"/>
    <xf numFmtId="44" fontId="116" fillId="0" borderId="134" xfId="378" applyFont="1" applyFill="1" applyBorder="1" applyProtection="1"/>
    <xf numFmtId="44" fontId="116" fillId="0" borderId="135" xfId="378" applyFont="1" applyFill="1" applyBorder="1" applyProtection="1"/>
    <xf numFmtId="44" fontId="116" fillId="0" borderId="274" xfId="378" quotePrefix="1" applyFont="1" applyFill="1" applyBorder="1" applyProtection="1"/>
    <xf numFmtId="0" fontId="131" fillId="0" borderId="0" xfId="663" applyFont="1" applyFill="1"/>
    <xf numFmtId="0" fontId="131" fillId="0" borderId="0" xfId="663" applyFont="1" applyFill="1" applyBorder="1" applyProtection="1"/>
    <xf numFmtId="0" fontId="81" fillId="0" borderId="0" xfId="0" applyFont="1" applyAlignment="1" applyProtection="1">
      <alignment horizontal="center"/>
    </xf>
    <xf numFmtId="0" fontId="111" fillId="0" borderId="0" xfId="0" applyFont="1" applyAlignment="1" applyProtection="1"/>
    <xf numFmtId="0" fontId="153" fillId="0" borderId="0" xfId="0" applyFont="1" applyProtection="1"/>
    <xf numFmtId="0" fontId="112" fillId="0" borderId="0" xfId="0" applyFont="1" applyAlignment="1">
      <alignment horizontal="right"/>
    </xf>
    <xf numFmtId="0" fontId="81" fillId="30" borderId="24" xfId="0" applyFont="1" applyFill="1" applyBorder="1" applyAlignment="1">
      <alignment horizontal="center"/>
    </xf>
    <xf numFmtId="0" fontId="81" fillId="73" borderId="24" xfId="0" applyFont="1" applyFill="1" applyBorder="1"/>
    <xf numFmtId="0" fontId="79" fillId="73" borderId="24" xfId="0" applyFont="1" applyFill="1" applyBorder="1"/>
    <xf numFmtId="0" fontId="79" fillId="73" borderId="27" xfId="0" applyFont="1" applyFill="1" applyBorder="1"/>
    <xf numFmtId="0" fontId="79" fillId="73" borderId="61" xfId="0" applyFont="1" applyFill="1" applyBorder="1"/>
    <xf numFmtId="0" fontId="79" fillId="30" borderId="24" xfId="530" applyFont="1" applyFill="1" applyBorder="1" applyProtection="1"/>
    <xf numFmtId="0" fontId="79" fillId="30" borderId="27" xfId="530" applyFont="1" applyFill="1" applyBorder="1" applyProtection="1"/>
    <xf numFmtId="0" fontId="79" fillId="30" borderId="61" xfId="530" applyFont="1" applyFill="1" applyBorder="1" applyProtection="1"/>
    <xf numFmtId="0" fontId="81" fillId="0" borderId="24" xfId="0" applyFont="1" applyBorder="1"/>
    <xf numFmtId="168" fontId="81" fillId="0" borderId="24" xfId="0" applyNumberFormat="1" applyFont="1" applyBorder="1" applyAlignment="1">
      <alignment horizontal="right"/>
    </xf>
    <xf numFmtId="0" fontId="81" fillId="29" borderId="24" xfId="0" applyFont="1" applyFill="1" applyBorder="1"/>
    <xf numFmtId="0" fontId="81" fillId="29" borderId="27" xfId="0" applyFont="1" applyFill="1" applyBorder="1"/>
    <xf numFmtId="0" fontId="81" fillId="29" borderId="61" xfId="0" applyFont="1" applyFill="1" applyBorder="1"/>
    <xf numFmtId="0" fontId="81" fillId="30" borderId="24" xfId="0" applyFont="1" applyFill="1" applyBorder="1"/>
    <xf numFmtId="0" fontId="81" fillId="30" borderId="184" xfId="0" applyFont="1" applyFill="1" applyBorder="1" applyAlignment="1">
      <alignment horizontal="center" wrapText="1"/>
    </xf>
    <xf numFmtId="0" fontId="81" fillId="30" borderId="25" xfId="0" applyFont="1" applyFill="1" applyBorder="1" applyAlignment="1">
      <alignment horizontal="center" wrapText="1"/>
    </xf>
    <xf numFmtId="0" fontId="79" fillId="0" borderId="181" xfId="0" applyFont="1" applyFill="1" applyBorder="1" applyProtection="1"/>
    <xf numFmtId="0" fontId="79" fillId="0" borderId="181" xfId="0" applyFont="1" applyBorder="1"/>
    <xf numFmtId="0" fontId="79" fillId="0" borderId="181" xfId="0" applyFont="1" applyBorder="1" applyAlignment="1">
      <alignment horizontal="center"/>
    </xf>
    <xf numFmtId="4" fontId="79" fillId="0" borderId="181" xfId="0" applyNumberFormat="1" applyFont="1" applyBorder="1"/>
    <xf numFmtId="168" fontId="79" fillId="0" borderId="181" xfId="0" applyNumberFormat="1" applyFont="1" applyBorder="1"/>
    <xf numFmtId="0" fontId="79" fillId="0" borderId="182" xfId="0" applyFont="1" applyBorder="1"/>
    <xf numFmtId="0" fontId="79" fillId="0" borderId="182" xfId="0" applyFont="1" applyBorder="1" applyAlignment="1">
      <alignment horizontal="center"/>
    </xf>
    <xf numFmtId="4" fontId="79" fillId="0" borderId="182" xfId="0" applyNumberFormat="1" applyFont="1" applyBorder="1"/>
    <xf numFmtId="3" fontId="79" fillId="0" borderId="182" xfId="0" applyNumberFormat="1" applyFont="1" applyBorder="1"/>
    <xf numFmtId="0" fontId="79" fillId="0" borderId="183" xfId="0" applyFont="1" applyBorder="1"/>
    <xf numFmtId="0" fontId="79" fillId="0" borderId="183" xfId="0" applyFont="1" applyBorder="1" applyAlignment="1">
      <alignment horizontal="center"/>
    </xf>
    <xf numFmtId="4" fontId="79" fillId="0" borderId="183" xfId="0" applyNumberFormat="1" applyFont="1" applyBorder="1"/>
    <xf numFmtId="3" fontId="79" fillId="0" borderId="183" xfId="0" applyNumberFormat="1" applyFont="1" applyBorder="1"/>
    <xf numFmtId="0" fontId="79" fillId="74" borderId="184" xfId="530" applyFont="1" applyFill="1" applyBorder="1" applyProtection="1"/>
    <xf numFmtId="0" fontId="79" fillId="74" borderId="46" xfId="530" applyFont="1" applyFill="1" applyBorder="1" applyProtection="1"/>
    <xf numFmtId="4" fontId="79" fillId="74" borderId="184" xfId="530" applyNumberFormat="1" applyFont="1" applyFill="1" applyBorder="1" applyProtection="1"/>
    <xf numFmtId="3" fontId="79" fillId="74" borderId="184" xfId="530" applyNumberFormat="1" applyFont="1" applyFill="1" applyBorder="1" applyProtection="1"/>
    <xf numFmtId="0" fontId="79" fillId="0" borderId="184" xfId="0" applyFont="1" applyFill="1" applyBorder="1"/>
    <xf numFmtId="0" fontId="81" fillId="0" borderId="184" xfId="0" applyFont="1" applyFill="1" applyBorder="1"/>
    <xf numFmtId="3" fontId="81" fillId="0" borderId="184" xfId="0" applyNumberFormat="1" applyFont="1" applyFill="1" applyBorder="1"/>
    <xf numFmtId="4" fontId="81" fillId="0" borderId="184" xfId="0" applyNumberFormat="1" applyFont="1" applyFill="1" applyBorder="1"/>
    <xf numFmtId="168" fontId="81" fillId="0" borderId="184" xfId="0" applyNumberFormat="1" applyFont="1" applyFill="1" applyBorder="1"/>
    <xf numFmtId="0" fontId="81" fillId="30" borderId="24" xfId="0" applyFont="1" applyFill="1" applyBorder="1" applyAlignment="1">
      <alignment horizontal="center" wrapText="1"/>
    </xf>
    <xf numFmtId="0" fontId="79" fillId="0" borderId="40" xfId="0" applyFont="1" applyBorder="1"/>
    <xf numFmtId="0" fontId="79" fillId="0" borderId="40" xfId="0" applyFont="1" applyBorder="1" applyAlignment="1">
      <alignment horizontal="center"/>
    </xf>
    <xf numFmtId="4" fontId="79" fillId="0" borderId="40" xfId="0" applyNumberFormat="1" applyFont="1" applyBorder="1"/>
    <xf numFmtId="168" fontId="79" fillId="0" borderId="40" xfId="0" applyNumberFormat="1" applyFont="1" applyBorder="1"/>
    <xf numFmtId="3" fontId="79" fillId="0" borderId="0" xfId="181" applyNumberFormat="1" applyFont="1" applyBorder="1" applyProtection="1"/>
    <xf numFmtId="0" fontId="79" fillId="0" borderId="180" xfId="0" applyFont="1" applyBorder="1"/>
    <xf numFmtId="0" fontId="79" fillId="0" borderId="180" xfId="0" applyFont="1" applyBorder="1" applyAlignment="1">
      <alignment horizontal="center"/>
    </xf>
    <xf numFmtId="4" fontId="79" fillId="0" borderId="180" xfId="0" applyNumberFormat="1" applyFont="1" applyBorder="1"/>
    <xf numFmtId="3" fontId="79" fillId="0" borderId="180" xfId="0" applyNumberFormat="1" applyFont="1" applyBorder="1"/>
    <xf numFmtId="3" fontId="79" fillId="0" borderId="0" xfId="0" applyNumberFormat="1" applyFont="1" applyProtection="1"/>
    <xf numFmtId="0" fontId="79" fillId="0" borderId="59" xfId="0" applyFont="1" applyBorder="1"/>
    <xf numFmtId="0" fontId="79" fillId="0" borderId="59" xfId="0" applyFont="1" applyBorder="1" applyAlignment="1">
      <alignment horizontal="center"/>
    </xf>
    <xf numFmtId="4" fontId="79" fillId="0" borderId="59" xfId="0" applyNumberFormat="1" applyFont="1" applyBorder="1"/>
    <xf numFmtId="3" fontId="79" fillId="0" borderId="59" xfId="0" applyNumberFormat="1" applyFont="1" applyBorder="1"/>
    <xf numFmtId="0" fontId="79" fillId="74" borderId="24" xfId="530" applyFont="1" applyFill="1" applyBorder="1" applyProtection="1"/>
    <xf numFmtId="4" fontId="79" fillId="74" borderId="24" xfId="530" applyNumberFormat="1" applyFont="1" applyFill="1" applyBorder="1" applyProtection="1"/>
    <xf numFmtId="3" fontId="79" fillId="74" borderId="24" xfId="530" applyNumberFormat="1" applyFont="1" applyFill="1" applyBorder="1" applyProtection="1"/>
    <xf numFmtId="0" fontId="81" fillId="0" borderId="185" xfId="0" applyFont="1" applyFill="1" applyBorder="1"/>
    <xf numFmtId="3" fontId="81" fillId="0" borderId="185" xfId="0" applyNumberFormat="1" applyFont="1" applyFill="1" applyBorder="1"/>
    <xf numFmtId="4" fontId="81" fillId="0" borderId="185" xfId="0" applyNumberFormat="1" applyFont="1" applyFill="1" applyBorder="1"/>
    <xf numFmtId="168" fontId="81" fillId="0" borderId="185" xfId="0" applyNumberFormat="1" applyFont="1" applyFill="1" applyBorder="1"/>
    <xf numFmtId="3" fontId="81" fillId="0" borderId="0" xfId="0" applyNumberFormat="1" applyFont="1" applyFill="1"/>
    <xf numFmtId="0" fontId="81" fillId="0" borderId="32" xfId="0" applyFont="1" applyFill="1" applyBorder="1"/>
    <xf numFmtId="3" fontId="81" fillId="0" borderId="32" xfId="0" applyNumberFormat="1" applyFont="1" applyFill="1" applyBorder="1"/>
    <xf numFmtId="3" fontId="81" fillId="0" borderId="64" xfId="0" applyNumberFormat="1" applyFont="1" applyFill="1" applyBorder="1"/>
    <xf numFmtId="168" fontId="81" fillId="0" borderId="24" xfId="0" applyNumberFormat="1" applyFont="1" applyFill="1" applyBorder="1"/>
    <xf numFmtId="0" fontId="79" fillId="30" borderId="24" xfId="0" applyFont="1" applyFill="1" applyBorder="1" applyAlignment="1">
      <alignment horizontal="center"/>
    </xf>
    <xf numFmtId="0" fontId="79" fillId="0" borderId="28" xfId="0" applyFont="1" applyBorder="1"/>
    <xf numFmtId="0" fontId="79" fillId="0" borderId="28" xfId="0" applyFont="1" applyBorder="1" applyAlignment="1">
      <alignment horizontal="center"/>
    </xf>
    <xf numFmtId="4" fontId="79" fillId="0" borderId="28" xfId="0" applyNumberFormat="1" applyFont="1" applyBorder="1"/>
    <xf numFmtId="168" fontId="79" fillId="0" borderId="28" xfId="0" applyNumberFormat="1" applyFont="1" applyBorder="1"/>
    <xf numFmtId="0" fontId="79" fillId="0" borderId="185" xfId="0" applyFont="1" applyBorder="1"/>
    <xf numFmtId="0" fontId="79" fillId="0" borderId="185" xfId="0" applyFont="1" applyBorder="1" applyAlignment="1">
      <alignment horizontal="center"/>
    </xf>
    <xf numFmtId="4" fontId="79" fillId="0" borderId="185" xfId="0" applyNumberFormat="1" applyFont="1" applyBorder="1"/>
    <xf numFmtId="4" fontId="79" fillId="0" borderId="33" xfId="0" applyNumberFormat="1" applyFont="1" applyBorder="1"/>
    <xf numFmtId="3" fontId="79" fillId="0" borderId="33" xfId="0" applyNumberFormat="1" applyFont="1" applyBorder="1"/>
    <xf numFmtId="0" fontId="79" fillId="0" borderId="24" xfId="0" applyFont="1" applyBorder="1"/>
    <xf numFmtId="3" fontId="81" fillId="0" borderId="24" xfId="0" applyNumberFormat="1" applyFont="1" applyBorder="1"/>
    <xf numFmtId="4" fontId="81" fillId="0" borderId="24" xfId="0" applyNumberFormat="1" applyFont="1" applyBorder="1"/>
    <xf numFmtId="168" fontId="81" fillId="0" borderId="24" xfId="181" applyNumberFormat="1" applyFont="1" applyBorder="1" applyProtection="1"/>
    <xf numFmtId="0" fontId="81" fillId="29" borderId="32" xfId="0" applyFont="1" applyFill="1" applyBorder="1" applyProtection="1"/>
    <xf numFmtId="0" fontId="81" fillId="72" borderId="32" xfId="0" applyFont="1" applyFill="1" applyBorder="1" applyProtection="1"/>
    <xf numFmtId="0" fontId="81" fillId="30" borderId="32" xfId="0" applyFont="1" applyFill="1" applyBorder="1" applyAlignment="1">
      <alignment horizontal="center" wrapText="1"/>
    </xf>
    <xf numFmtId="0" fontId="81" fillId="30" borderId="32" xfId="0" applyFont="1" applyFill="1" applyBorder="1" applyAlignment="1">
      <alignment horizontal="center"/>
    </xf>
    <xf numFmtId="0" fontId="81" fillId="30" borderId="81" xfId="0" applyFont="1" applyFill="1" applyBorder="1" applyAlignment="1">
      <alignment horizontal="center" wrapText="1"/>
    </xf>
    <xf numFmtId="0" fontId="81" fillId="0" borderId="0" xfId="0" applyFont="1" applyBorder="1" applyAlignment="1" applyProtection="1">
      <alignment horizontal="center"/>
    </xf>
    <xf numFmtId="0" fontId="79" fillId="0" borderId="33" xfId="0" applyFont="1" applyBorder="1"/>
    <xf numFmtId="0" fontId="79" fillId="0" borderId="33" xfId="0" applyFont="1" applyBorder="1" applyAlignment="1">
      <alignment horizontal="center"/>
    </xf>
    <xf numFmtId="0" fontId="79" fillId="0" borderId="32" xfId="0" applyFont="1" applyBorder="1"/>
    <xf numFmtId="0" fontId="81" fillId="0" borderId="32" xfId="0" applyFont="1" applyBorder="1"/>
    <xf numFmtId="3" fontId="81" fillId="0" borderId="32" xfId="0" applyNumberFormat="1" applyFont="1" applyBorder="1"/>
    <xf numFmtId="4" fontId="81" fillId="0" borderId="32" xfId="0" applyNumberFormat="1" applyFont="1" applyBorder="1"/>
    <xf numFmtId="168" fontId="81" fillId="0" borderId="32" xfId="0" applyNumberFormat="1" applyFont="1" applyBorder="1"/>
    <xf numFmtId="0" fontId="81" fillId="0" borderId="41" xfId="0" applyFont="1" applyBorder="1"/>
    <xf numFmtId="0" fontId="81" fillId="0" borderId="32" xfId="0" applyFont="1" applyFill="1" applyBorder="1" applyProtection="1"/>
    <xf numFmtId="0" fontId="81" fillId="0" borderId="24" xfId="0" applyFont="1" applyFill="1" applyBorder="1" applyProtection="1"/>
    <xf numFmtId="168" fontId="81" fillId="0" borderId="65" xfId="0" applyNumberFormat="1" applyFont="1" applyBorder="1"/>
    <xf numFmtId="0" fontId="81" fillId="0" borderId="31" xfId="0" applyFont="1" applyFill="1" applyBorder="1"/>
    <xf numFmtId="0" fontId="113" fillId="0" borderId="0" xfId="0" applyFont="1" applyProtection="1"/>
    <xf numFmtId="0" fontId="79" fillId="0" borderId="0" xfId="0" applyFont="1" applyAlignment="1" applyProtection="1">
      <alignment vertical="top"/>
    </xf>
    <xf numFmtId="0" fontId="79" fillId="0" borderId="0" xfId="0" applyFont="1" applyBorder="1" applyAlignment="1" applyProtection="1"/>
    <xf numFmtId="0" fontId="112" fillId="0" borderId="0" xfId="0" applyFont="1" applyAlignment="1" applyProtection="1">
      <alignment horizontal="right"/>
    </xf>
    <xf numFmtId="0" fontId="113" fillId="0" borderId="0" xfId="0" applyFont="1" applyFill="1" applyProtection="1"/>
    <xf numFmtId="0" fontId="112" fillId="0" borderId="0" xfId="181" applyNumberFormat="1" applyFont="1" applyBorder="1" applyAlignment="1" applyProtection="1"/>
    <xf numFmtId="10" fontId="113" fillId="0" borderId="0" xfId="0" applyNumberFormat="1" applyFont="1" applyProtection="1"/>
    <xf numFmtId="10" fontId="113" fillId="0" borderId="0" xfId="0" applyNumberFormat="1" applyFont="1" applyFill="1" applyProtection="1"/>
    <xf numFmtId="5" fontId="113" fillId="0" borderId="0" xfId="0" applyNumberFormat="1" applyFont="1" applyFill="1" applyProtection="1"/>
    <xf numFmtId="0" fontId="153" fillId="0" borderId="0" xfId="0" applyFont="1" applyFill="1" applyProtection="1"/>
    <xf numFmtId="0" fontId="111" fillId="0" borderId="0" xfId="0" applyFont="1" applyFill="1" applyAlignment="1" applyProtection="1">
      <alignment horizontal="right"/>
    </xf>
    <xf numFmtId="37" fontId="111" fillId="0" borderId="0" xfId="0" applyNumberFormat="1" applyFont="1" applyAlignment="1" applyProtection="1">
      <alignment horizontal="right"/>
    </xf>
    <xf numFmtId="0" fontId="111" fillId="0" borderId="0" xfId="0" applyFont="1" applyFill="1" applyBorder="1" applyAlignment="1"/>
    <xf numFmtId="0" fontId="153" fillId="0" borderId="0" xfId="0" applyFont="1" applyBorder="1" applyProtection="1"/>
    <xf numFmtId="168" fontId="81" fillId="0" borderId="24" xfId="0" applyNumberFormat="1" applyFont="1" applyBorder="1"/>
    <xf numFmtId="0" fontId="111" fillId="0" borderId="0" xfId="0" applyFont="1" applyAlignment="1" applyProtection="1">
      <alignment horizontal="left"/>
    </xf>
    <xf numFmtId="0" fontId="81" fillId="0" borderId="31" xfId="0" applyFont="1" applyBorder="1" applyAlignment="1" applyProtection="1">
      <alignment horizontal="center"/>
    </xf>
    <xf numFmtId="0" fontId="81" fillId="0" borderId="0" xfId="0" applyFont="1" applyFill="1" applyBorder="1" applyProtection="1"/>
    <xf numFmtId="4" fontId="79" fillId="0" borderId="40" xfId="181" applyNumberFormat="1" applyFont="1" applyBorder="1" applyProtection="1"/>
    <xf numFmtId="4" fontId="79" fillId="0" borderId="21" xfId="181" applyNumberFormat="1" applyFont="1" applyBorder="1" applyProtection="1"/>
    <xf numFmtId="4" fontId="79" fillId="0" borderId="32" xfId="181" applyNumberFormat="1" applyFont="1" applyBorder="1" applyProtection="1"/>
    <xf numFmtId="0" fontId="81" fillId="30" borderId="24" xfId="0" applyFont="1" applyFill="1" applyBorder="1" applyProtection="1"/>
    <xf numFmtId="4" fontId="79" fillId="30" borderId="156" xfId="181" applyNumberFormat="1" applyFont="1" applyFill="1" applyBorder="1" applyProtection="1"/>
    <xf numFmtId="4" fontId="79" fillId="0" borderId="41" xfId="181" applyNumberFormat="1" applyFont="1" applyBorder="1" applyProtection="1"/>
    <xf numFmtId="0" fontId="81" fillId="30" borderId="155" xfId="0" applyFont="1" applyFill="1" applyBorder="1" applyProtection="1"/>
    <xf numFmtId="4" fontId="79" fillId="0" borderId="62" xfId="181" applyNumberFormat="1" applyFont="1" applyBorder="1" applyProtection="1"/>
    <xf numFmtId="4" fontId="79" fillId="0" borderId="225" xfId="181" applyNumberFormat="1" applyFont="1" applyBorder="1" applyProtection="1"/>
    <xf numFmtId="4" fontId="79" fillId="0" borderId="0" xfId="0" applyNumberFormat="1" applyFont="1" applyProtection="1"/>
    <xf numFmtId="0" fontId="81" fillId="0" borderId="0" xfId="0" applyFont="1" applyFill="1" applyBorder="1" applyAlignment="1" applyProtection="1"/>
    <xf numFmtId="0" fontId="81" fillId="30" borderId="24" xfId="0" applyFont="1" applyFill="1" applyBorder="1" applyAlignment="1" applyProtection="1">
      <alignment horizontal="center"/>
    </xf>
    <xf numFmtId="4" fontId="85" fillId="0" borderId="62" xfId="0" applyNumberFormat="1" applyFont="1" applyFill="1" applyBorder="1" applyProtection="1"/>
    <xf numFmtId="4" fontId="79" fillId="0" borderId="62" xfId="181" applyNumberFormat="1" applyFont="1" applyFill="1" applyBorder="1" applyProtection="1"/>
    <xf numFmtId="4" fontId="159" fillId="0" borderId="226" xfId="0" applyNumberFormat="1" applyFont="1" applyBorder="1" applyProtection="1"/>
    <xf numFmtId="0" fontId="81" fillId="30" borderId="156" xfId="0" applyFont="1" applyFill="1" applyBorder="1" applyProtection="1"/>
    <xf numFmtId="0" fontId="81" fillId="0" borderId="22" xfId="0" applyFont="1" applyFill="1" applyBorder="1" applyAlignment="1" applyProtection="1">
      <alignment horizontal="center"/>
    </xf>
    <xf numFmtId="0" fontId="81" fillId="30" borderId="24" xfId="0" applyFont="1" applyFill="1" applyBorder="1" applyAlignment="1" applyProtection="1">
      <alignment horizontal="center" wrapText="1"/>
    </xf>
    <xf numFmtId="4" fontId="159" fillId="0" borderId="62" xfId="0" applyNumberFormat="1" applyFont="1" applyFill="1" applyBorder="1" applyProtection="1"/>
    <xf numFmtId="4" fontId="79" fillId="0" borderId="40" xfId="181" applyNumberFormat="1" applyFont="1" applyFill="1" applyBorder="1" applyProtection="1"/>
    <xf numFmtId="4" fontId="79" fillId="0" borderId="0" xfId="0" applyNumberFormat="1" applyFont="1" applyFill="1" applyProtection="1"/>
    <xf numFmtId="4" fontId="159" fillId="0" borderId="225" xfId="0" applyNumberFormat="1" applyFont="1" applyFill="1" applyBorder="1" applyProtection="1"/>
    <xf numFmtId="4" fontId="79" fillId="0" borderId="32" xfId="181" applyNumberFormat="1" applyFont="1" applyFill="1" applyBorder="1" applyProtection="1"/>
    <xf numFmtId="4" fontId="79" fillId="0" borderId="225" xfId="181" applyNumberFormat="1" applyFont="1" applyFill="1" applyBorder="1" applyProtection="1"/>
    <xf numFmtId="4" fontId="81" fillId="0" borderId="0" xfId="0" applyNumberFormat="1" applyFont="1" applyFill="1" applyProtection="1"/>
    <xf numFmtId="10" fontId="79" fillId="0" borderId="0" xfId="0" applyNumberFormat="1" applyFont="1" applyProtection="1"/>
    <xf numFmtId="10" fontId="79" fillId="0" borderId="0" xfId="0" applyNumberFormat="1" applyFont="1" applyFill="1" applyProtection="1"/>
    <xf numFmtId="168" fontId="81" fillId="30" borderId="157" xfId="0" applyNumberFormat="1" applyFont="1" applyFill="1" applyBorder="1"/>
    <xf numFmtId="0" fontId="81" fillId="30" borderId="156" xfId="0" applyFont="1" applyFill="1" applyBorder="1" applyAlignment="1">
      <alignment horizontal="center"/>
    </xf>
    <xf numFmtId="168" fontId="81" fillId="30" borderId="156" xfId="0" applyNumberFormat="1" applyFont="1" applyFill="1" applyBorder="1"/>
    <xf numFmtId="168" fontId="81" fillId="30" borderId="24" xfId="0" applyNumberFormat="1" applyFont="1" applyFill="1" applyBorder="1"/>
    <xf numFmtId="0" fontId="81" fillId="0" borderId="292" xfId="0" applyFont="1" applyFill="1" applyBorder="1"/>
    <xf numFmtId="0" fontId="111" fillId="0" borderId="0" xfId="0" applyFont="1" applyAlignment="1"/>
    <xf numFmtId="0" fontId="111" fillId="0" borderId="0" xfId="0" applyFont="1" applyFill="1" applyAlignment="1" applyProtection="1"/>
    <xf numFmtId="0" fontId="79" fillId="0" borderId="0" xfId="0" applyFont="1" applyFill="1" applyAlignment="1" applyProtection="1">
      <alignment horizontal="center"/>
    </xf>
    <xf numFmtId="4" fontId="159" fillId="0" borderId="272" xfId="0" applyNumberFormat="1" applyFont="1" applyBorder="1" applyProtection="1"/>
    <xf numFmtId="0" fontId="81" fillId="0" borderId="22" xfId="0" applyFont="1" applyBorder="1" applyAlignment="1" applyProtection="1">
      <alignment horizontal="center"/>
    </xf>
    <xf numFmtId="4" fontId="81" fillId="30" borderId="24" xfId="0" applyNumberFormat="1" applyFont="1" applyFill="1" applyBorder="1" applyProtection="1"/>
    <xf numFmtId="4" fontId="79" fillId="0" borderId="104" xfId="181" applyNumberFormat="1" applyFont="1" applyFill="1" applyBorder="1" applyProtection="1"/>
    <xf numFmtId="4" fontId="79" fillId="0" borderId="268" xfId="181" applyNumberFormat="1" applyFont="1" applyBorder="1" applyProtection="1"/>
    <xf numFmtId="4" fontId="79" fillId="0" borderId="21" xfId="181" applyNumberFormat="1" applyFont="1" applyFill="1" applyBorder="1" applyProtection="1"/>
    <xf numFmtId="4" fontId="79" fillId="0" borderId="268" xfId="181" applyNumberFormat="1" applyFont="1" applyFill="1" applyBorder="1" applyProtection="1"/>
    <xf numFmtId="4" fontId="79" fillId="0" borderId="31" xfId="181" applyNumberFormat="1" applyFont="1" applyFill="1" applyBorder="1" applyProtection="1"/>
    <xf numFmtId="4" fontId="79" fillId="0" borderId="242" xfId="181" applyNumberFormat="1" applyFont="1" applyBorder="1" applyProtection="1"/>
    <xf numFmtId="4" fontId="79" fillId="0" borderId="260" xfId="181" applyNumberFormat="1" applyFont="1" applyBorder="1" applyProtection="1"/>
    <xf numFmtId="4" fontId="79" fillId="0" borderId="104" xfId="181" applyNumberFormat="1" applyFont="1" applyBorder="1" applyProtection="1"/>
    <xf numFmtId="4" fontId="81" fillId="30" borderId="24" xfId="181" applyNumberFormat="1" applyFont="1" applyFill="1" applyBorder="1" applyAlignment="1" applyProtection="1">
      <alignment horizontal="center"/>
    </xf>
    <xf numFmtId="4" fontId="79" fillId="30" borderId="24" xfId="181" applyNumberFormat="1" applyFont="1" applyFill="1" applyBorder="1" applyProtection="1"/>
    <xf numFmtId="4" fontId="79" fillId="0" borderId="293" xfId="181" applyNumberFormat="1" applyFont="1" applyBorder="1" applyProtection="1"/>
    <xf numFmtId="0" fontId="81" fillId="30" borderId="272" xfId="0" applyFont="1" applyFill="1" applyBorder="1" applyProtection="1"/>
    <xf numFmtId="0" fontId="81" fillId="72" borderId="272" xfId="0" applyFont="1" applyFill="1" applyBorder="1" applyAlignment="1" applyProtection="1"/>
    <xf numFmtId="0" fontId="81" fillId="72" borderId="41" xfId="0" applyFont="1" applyFill="1" applyBorder="1" applyAlignment="1" applyProtection="1"/>
    <xf numFmtId="0" fontId="81" fillId="72" borderId="32" xfId="0" applyFont="1" applyFill="1" applyBorder="1" applyAlignment="1" applyProtection="1"/>
    <xf numFmtId="0" fontId="81" fillId="30" borderId="24" xfId="0" applyFont="1" applyFill="1" applyBorder="1" applyAlignment="1" applyProtection="1"/>
    <xf numFmtId="0" fontId="81" fillId="72" borderId="24" xfId="0" applyFont="1" applyFill="1" applyBorder="1" applyAlignment="1" applyProtection="1"/>
    <xf numFmtId="0" fontId="107" fillId="0" borderId="41" xfId="0" applyFont="1" applyBorder="1"/>
    <xf numFmtId="168" fontId="160" fillId="0" borderId="21" xfId="0" applyNumberFormat="1" applyFont="1" applyBorder="1" applyProtection="1"/>
    <xf numFmtId="3" fontId="160" fillId="0" borderId="21" xfId="0" applyNumberFormat="1" applyFont="1" applyBorder="1" applyProtection="1"/>
    <xf numFmtId="0" fontId="107" fillId="30" borderId="155" xfId="0" applyFont="1" applyFill="1" applyBorder="1" applyProtection="1"/>
    <xf numFmtId="0" fontId="107" fillId="30" borderId="24" xfId="0" applyFont="1" applyFill="1" applyBorder="1" applyProtection="1"/>
    <xf numFmtId="0" fontId="107" fillId="30" borderId="156" xfId="0" applyFont="1" applyFill="1" applyBorder="1" applyProtection="1"/>
    <xf numFmtId="0" fontId="112" fillId="0" borderId="0" xfId="0" applyFont="1" applyFill="1" applyBorder="1"/>
    <xf numFmtId="166" fontId="112" fillId="0" borderId="0" xfId="0" applyNumberFormat="1" applyFont="1" applyFill="1" applyBorder="1"/>
    <xf numFmtId="0" fontId="113" fillId="0" borderId="0" xfId="0" applyFont="1" applyFill="1"/>
    <xf numFmtId="166" fontId="112" fillId="0" borderId="186" xfId="0" applyNumberFormat="1" applyFont="1" applyFill="1" applyBorder="1"/>
    <xf numFmtId="0" fontId="79" fillId="78" borderId="177" xfId="0" applyFont="1" applyFill="1" applyBorder="1"/>
    <xf numFmtId="3" fontId="79" fillId="78" borderId="75" xfId="0" applyNumberFormat="1" applyFont="1" applyFill="1" applyBorder="1"/>
    <xf numFmtId="0" fontId="113" fillId="0" borderId="0" xfId="0" applyFont="1" applyFill="1" applyBorder="1"/>
    <xf numFmtId="0" fontId="79" fillId="0" borderId="285" xfId="0" applyFont="1" applyFill="1" applyBorder="1"/>
    <xf numFmtId="0" fontId="79" fillId="0" borderId="40" xfId="0" applyFont="1" applyFill="1" applyBorder="1"/>
    <xf numFmtId="0" fontId="79" fillId="0" borderId="226" xfId="0" applyFont="1" applyFill="1" applyBorder="1"/>
    <xf numFmtId="0" fontId="79" fillId="0" borderId="225" xfId="0" applyFont="1" applyFill="1" applyBorder="1"/>
    <xf numFmtId="0" fontId="112" fillId="0" borderId="32" xfId="0" applyFont="1" applyFill="1" applyBorder="1"/>
    <xf numFmtId="166" fontId="112" fillId="32" borderId="155" xfId="0" applyNumberFormat="1" applyFont="1" applyFill="1" applyBorder="1"/>
    <xf numFmtId="166" fontId="112" fillId="32" borderId="19" xfId="0" applyNumberFormat="1" applyFont="1" applyFill="1" applyBorder="1"/>
    <xf numFmtId="0" fontId="81" fillId="71" borderId="19" xfId="0" applyFont="1" applyFill="1" applyBorder="1" applyAlignment="1">
      <alignment horizontal="center" wrapText="1"/>
    </xf>
    <xf numFmtId="0" fontId="79" fillId="0" borderId="41" xfId="0" applyFont="1" applyFill="1" applyBorder="1"/>
    <xf numFmtId="0" fontId="162" fillId="0" borderId="0" xfId="0" applyFont="1"/>
    <xf numFmtId="170" fontId="129" fillId="31" borderId="0" xfId="181" applyNumberFormat="1" applyFont="1" applyFill="1" applyBorder="1"/>
    <xf numFmtId="43" fontId="129" fillId="31" borderId="0" xfId="181" applyFont="1" applyFill="1"/>
    <xf numFmtId="0" fontId="112" fillId="0" borderId="32" xfId="0" applyFont="1" applyFill="1" applyBorder="1" applyAlignment="1">
      <alignment horizontal="left" wrapText="1"/>
    </xf>
    <xf numFmtId="0" fontId="161" fillId="0" borderId="295" xfId="0" applyFont="1" applyFill="1" applyBorder="1" applyAlignment="1">
      <alignment vertical="center"/>
    </xf>
    <xf numFmtId="0" fontId="161" fillId="0" borderId="294" xfId="0" applyFont="1" applyFill="1" applyBorder="1" applyAlignment="1">
      <alignment vertical="center"/>
    </xf>
    <xf numFmtId="0" fontId="112" fillId="0" borderId="70" xfId="0" applyFont="1" applyFill="1" applyBorder="1"/>
    <xf numFmtId="10" fontId="82" fillId="36" borderId="140" xfId="495" applyNumberFormat="1" applyFont="1" applyFill="1" applyBorder="1" applyAlignment="1">
      <alignment horizontal="center"/>
    </xf>
    <xf numFmtId="3" fontId="79" fillId="36" borderId="226" xfId="0" applyNumberFormat="1" applyFont="1" applyFill="1" applyBorder="1" applyAlignment="1" applyProtection="1">
      <alignment horizontal="right"/>
    </xf>
    <xf numFmtId="0" fontId="78" fillId="0" borderId="24" xfId="0" applyFont="1" applyFill="1" applyBorder="1" applyAlignment="1">
      <alignment wrapText="1"/>
    </xf>
    <xf numFmtId="0" fontId="80" fillId="0" borderId="0" xfId="0" applyFont="1" applyFill="1" applyBorder="1" applyAlignment="1"/>
    <xf numFmtId="168" fontId="79" fillId="0" borderId="0" xfId="0" applyNumberFormat="1" applyFont="1" applyFill="1" applyBorder="1" applyAlignment="1"/>
    <xf numFmtId="168" fontId="112" fillId="0" borderId="0" xfId="0" applyNumberFormat="1" applyFont="1" applyFill="1" applyBorder="1" applyAlignment="1"/>
    <xf numFmtId="166" fontId="79" fillId="36" borderId="104" xfId="0" applyNumberFormat="1" applyFont="1" applyFill="1" applyBorder="1"/>
    <xf numFmtId="166" fontId="79" fillId="36" borderId="259" xfId="0" applyNumberFormat="1" applyFont="1" applyFill="1" applyBorder="1"/>
    <xf numFmtId="166" fontId="79" fillId="36" borderId="260" xfId="0" applyNumberFormat="1" applyFont="1" applyFill="1" applyBorder="1"/>
    <xf numFmtId="166" fontId="112" fillId="36" borderId="156" xfId="0" applyNumberFormat="1" applyFont="1" applyFill="1" applyBorder="1"/>
    <xf numFmtId="166" fontId="79" fillId="36" borderId="268" xfId="0" applyNumberFormat="1" applyFont="1" applyFill="1" applyBorder="1"/>
    <xf numFmtId="166" fontId="79" fillId="36" borderId="226" xfId="0" applyNumberFormat="1" applyFont="1" applyFill="1" applyBorder="1"/>
    <xf numFmtId="166" fontId="79" fillId="36" borderId="225" xfId="0" applyNumberFormat="1" applyFont="1" applyFill="1" applyBorder="1"/>
    <xf numFmtId="166" fontId="112" fillId="36" borderId="24" xfId="0" applyNumberFormat="1" applyFont="1" applyFill="1" applyBorder="1"/>
    <xf numFmtId="166" fontId="112" fillId="36" borderId="19" xfId="0" applyNumberFormat="1" applyFont="1" applyFill="1" applyBorder="1"/>
    <xf numFmtId="166" fontId="79" fillId="36" borderId="168" xfId="0" applyNumberFormat="1" applyFont="1" applyFill="1" applyBorder="1"/>
    <xf numFmtId="166" fontId="79" fillId="36" borderId="138" xfId="0" applyNumberFormat="1" applyFont="1" applyFill="1" applyBorder="1"/>
    <xf numFmtId="166" fontId="79" fillId="36" borderId="56" xfId="0" applyNumberFormat="1" applyFont="1" applyFill="1" applyBorder="1"/>
    <xf numFmtId="166" fontId="112" fillId="36" borderId="17" xfId="0" applyNumberFormat="1" applyFont="1" applyFill="1" applyBorder="1"/>
    <xf numFmtId="166" fontId="79" fillId="36" borderId="273" xfId="0" applyNumberFormat="1" applyFont="1" applyFill="1" applyBorder="1"/>
    <xf numFmtId="166" fontId="79" fillId="36" borderId="275" xfId="0" applyNumberFormat="1" applyFont="1" applyFill="1" applyBorder="1"/>
    <xf numFmtId="166" fontId="79" fillId="36" borderId="257" xfId="0" applyNumberFormat="1" applyFont="1" applyFill="1" applyBorder="1"/>
    <xf numFmtId="166" fontId="79" fillId="36" borderId="40" xfId="0" applyNumberFormat="1" applyFont="1" applyFill="1" applyBorder="1"/>
    <xf numFmtId="166" fontId="112" fillId="36" borderId="62" xfId="0" applyNumberFormat="1" applyFont="1" applyFill="1" applyBorder="1"/>
    <xf numFmtId="166" fontId="79" fillId="36" borderId="21" xfId="0" applyNumberFormat="1" applyFont="1" applyFill="1" applyBorder="1"/>
    <xf numFmtId="166" fontId="79" fillId="36" borderId="48" xfId="0" applyNumberFormat="1" applyFont="1" applyFill="1" applyBorder="1"/>
    <xf numFmtId="0" fontId="129" fillId="0" borderId="0" xfId="0" applyFont="1" applyFill="1" applyAlignment="1"/>
    <xf numFmtId="168" fontId="112" fillId="36" borderId="284" xfId="0" applyNumberFormat="1" applyFont="1" applyFill="1" applyBorder="1"/>
    <xf numFmtId="166" fontId="112" fillId="32" borderId="24" xfId="0" applyNumberFormat="1" applyFont="1" applyFill="1" applyBorder="1"/>
    <xf numFmtId="166" fontId="112" fillId="32" borderId="129" xfId="0" applyNumberFormat="1" applyFont="1" applyFill="1" applyBorder="1"/>
    <xf numFmtId="166" fontId="112" fillId="32" borderId="157" xfId="0" applyNumberFormat="1" applyFont="1" applyFill="1" applyBorder="1"/>
    <xf numFmtId="166" fontId="112" fillId="32" borderId="18" xfId="0" applyNumberFormat="1" applyFont="1" applyFill="1" applyBorder="1"/>
    <xf numFmtId="166" fontId="112" fillId="32" borderId="271" xfId="0" applyNumberFormat="1" applyFont="1" applyFill="1" applyBorder="1"/>
    <xf numFmtId="0" fontId="161" fillId="0" borderId="296" xfId="0" applyFont="1" applyFill="1" applyBorder="1" applyAlignment="1">
      <alignment vertical="center"/>
    </xf>
    <xf numFmtId="0" fontId="81" fillId="0" borderId="24" xfId="0" applyFont="1" applyFill="1" applyBorder="1"/>
    <xf numFmtId="0" fontId="79" fillId="0" borderId="297" xfId="0" applyFont="1" applyFill="1" applyBorder="1"/>
    <xf numFmtId="0" fontId="83" fillId="0" borderId="16" xfId="0" quotePrefix="1" applyFont="1" applyBorder="1" applyAlignment="1" applyProtection="1">
      <alignment horizontal="left"/>
    </xf>
    <xf numFmtId="4" fontId="85" fillId="0" borderId="32" xfId="181" applyNumberFormat="1" applyFont="1" applyBorder="1" applyProtection="1"/>
    <xf numFmtId="4" fontId="85" fillId="0" borderId="226" xfId="0" applyNumberFormat="1" applyFont="1" applyBorder="1" applyProtection="1"/>
    <xf numFmtId="0" fontId="79" fillId="0" borderId="22" xfId="0" applyFont="1" applyFill="1" applyBorder="1"/>
    <xf numFmtId="165" fontId="79" fillId="0" borderId="0" xfId="181" applyNumberFormat="1" applyFont="1"/>
    <xf numFmtId="165" fontId="79" fillId="0" borderId="0" xfId="0" applyNumberFormat="1" applyFont="1"/>
    <xf numFmtId="168" fontId="79" fillId="0" borderId="141" xfId="0" applyNumberFormat="1" applyFont="1" applyFill="1" applyBorder="1"/>
    <xf numFmtId="168" fontId="79" fillId="0" borderId="68" xfId="0" applyNumberFormat="1" applyFont="1" applyFill="1" applyBorder="1"/>
    <xf numFmtId="168" fontId="112" fillId="0" borderId="69" xfId="0" applyNumberFormat="1" applyFont="1" applyBorder="1"/>
    <xf numFmtId="168" fontId="112" fillId="0" borderId="78" xfId="0" applyNumberFormat="1" applyFont="1" applyBorder="1"/>
    <xf numFmtId="0" fontId="131" fillId="0" borderId="0" xfId="0" applyFont="1"/>
    <xf numFmtId="0" fontId="131" fillId="0" borderId="0" xfId="0" applyFont="1" applyAlignment="1" applyProtection="1"/>
    <xf numFmtId="0" fontId="115" fillId="30" borderId="24" xfId="0" applyFont="1" applyFill="1" applyBorder="1" applyAlignment="1">
      <alignment horizontal="center"/>
    </xf>
    <xf numFmtId="0" fontId="115" fillId="30" borderId="24" xfId="0" applyFont="1" applyFill="1" applyBorder="1" applyAlignment="1">
      <alignment horizontal="center" wrapText="1"/>
    </xf>
    <xf numFmtId="0" fontId="107" fillId="0" borderId="62" xfId="0" applyFont="1" applyBorder="1"/>
    <xf numFmtId="0" fontId="107" fillId="0" borderId="62" xfId="0" applyFont="1" applyBorder="1" applyAlignment="1">
      <alignment horizontal="center"/>
    </xf>
    <xf numFmtId="0" fontId="133" fillId="74" borderId="24" xfId="0" applyFont="1" applyFill="1" applyBorder="1" applyProtection="1"/>
    <xf numFmtId="0" fontId="107" fillId="0" borderId="20" xfId="0" applyFont="1" applyBorder="1" applyAlignment="1">
      <alignment horizontal="center"/>
    </xf>
    <xf numFmtId="0" fontId="115" fillId="29" borderId="24" xfId="0" applyFont="1" applyFill="1" applyBorder="1" applyProtection="1"/>
    <xf numFmtId="0" fontId="115" fillId="0" borderId="24" xfId="0" applyFont="1" applyFill="1" applyBorder="1"/>
    <xf numFmtId="0" fontId="132" fillId="0" borderId="0" xfId="0" applyFont="1" applyAlignment="1" applyProtection="1"/>
    <xf numFmtId="0" fontId="115" fillId="0" borderId="30" xfId="0" applyFont="1" applyFill="1" applyBorder="1"/>
    <xf numFmtId="0" fontId="115" fillId="0" borderId="32" xfId="0" applyFont="1" applyFill="1" applyBorder="1"/>
    <xf numFmtId="168" fontId="115" fillId="0" borderId="31" xfId="0" applyNumberFormat="1" applyFont="1" applyFill="1" applyBorder="1"/>
    <xf numFmtId="0" fontId="132" fillId="0" borderId="0" xfId="0" applyFont="1" applyFill="1" applyProtection="1"/>
    <xf numFmtId="3" fontId="132" fillId="0" borderId="0" xfId="0" applyNumberFormat="1" applyFont="1" applyProtection="1"/>
    <xf numFmtId="3" fontId="132" fillId="0" borderId="0" xfId="0" applyNumberFormat="1" applyFont="1" applyFill="1" applyProtection="1"/>
    <xf numFmtId="3" fontId="112" fillId="0" borderId="32" xfId="0" applyNumberFormat="1" applyFont="1" applyFill="1" applyBorder="1" applyAlignment="1">
      <alignment horizontal="right" wrapText="1"/>
    </xf>
    <xf numFmtId="3" fontId="112" fillId="36" borderId="32" xfId="0" applyNumberFormat="1" applyFont="1" applyFill="1" applyBorder="1" applyAlignment="1">
      <alignment horizontal="right" wrapText="1"/>
    </xf>
    <xf numFmtId="168" fontId="112" fillId="32" borderId="282" xfId="0" applyNumberFormat="1" applyFont="1" applyFill="1" applyBorder="1"/>
    <xf numFmtId="168" fontId="112" fillId="32" borderId="283" xfId="0" applyNumberFormat="1" applyFont="1" applyFill="1" applyBorder="1"/>
    <xf numFmtId="165" fontId="112" fillId="0" borderId="0" xfId="181" applyNumberFormat="1" applyFont="1" applyFill="1" applyBorder="1"/>
    <xf numFmtId="0" fontId="83" fillId="0" borderId="0" xfId="0" applyFont="1" applyFill="1" applyAlignment="1" applyProtection="1">
      <alignment horizontal="left"/>
    </xf>
    <xf numFmtId="165" fontId="78" fillId="0" borderId="0" xfId="181" applyNumberFormat="1" applyFont="1" applyFill="1"/>
    <xf numFmtId="3" fontId="84" fillId="0" borderId="0" xfId="0" applyNumberFormat="1" applyFont="1" applyFill="1"/>
    <xf numFmtId="49" fontId="82" fillId="0" borderId="0" xfId="0" applyNumberFormat="1" applyFont="1" applyAlignment="1" applyProtection="1">
      <alignment horizontal="left" vertical="top"/>
    </xf>
    <xf numFmtId="0" fontId="167" fillId="0" borderId="0" xfId="0" applyFont="1" applyFill="1"/>
    <xf numFmtId="4" fontId="168" fillId="32" borderId="40" xfId="0" applyNumberFormat="1" applyFont="1" applyFill="1" applyBorder="1" applyProtection="1">
      <protection locked="0"/>
    </xf>
    <xf numFmtId="4" fontId="168" fillId="32" borderId="59" xfId="0" applyNumberFormat="1" applyFont="1" applyFill="1" applyBorder="1" applyProtection="1">
      <protection locked="0"/>
    </xf>
    <xf numFmtId="4" fontId="168" fillId="32" borderId="62" xfId="0" applyNumberFormat="1" applyFont="1" applyFill="1" applyBorder="1" applyProtection="1">
      <protection locked="0"/>
    </xf>
    <xf numFmtId="4" fontId="168" fillId="32" borderId="225" xfId="0" applyNumberFormat="1" applyFont="1" applyFill="1" applyBorder="1" applyProtection="1">
      <protection locked="0"/>
    </xf>
    <xf numFmtId="4" fontId="168" fillId="32" borderId="226" xfId="0" applyNumberFormat="1" applyFont="1" applyFill="1" applyBorder="1" applyProtection="1">
      <protection locked="0"/>
    </xf>
    <xf numFmtId="3" fontId="168" fillId="32" borderId="182" xfId="0" applyNumberFormat="1" applyFont="1" applyFill="1" applyBorder="1" applyAlignment="1" applyProtection="1">
      <alignment horizontal="right"/>
      <protection locked="0"/>
    </xf>
    <xf numFmtId="3" fontId="168" fillId="32" borderId="181" xfId="17654" applyNumberFormat="1" applyFont="1" applyFill="1" applyBorder="1" applyAlignment="1" applyProtection="1">
      <alignment horizontal="right"/>
      <protection locked="0"/>
    </xf>
    <xf numFmtId="3" fontId="168" fillId="32" borderId="298" xfId="0" applyNumberFormat="1" applyFont="1" applyFill="1" applyBorder="1" applyAlignment="1" applyProtection="1">
      <alignment horizontal="right"/>
      <protection locked="0"/>
    </xf>
    <xf numFmtId="3" fontId="168" fillId="32" borderId="299" xfId="0" applyNumberFormat="1" applyFont="1" applyFill="1" applyBorder="1" applyAlignment="1" applyProtection="1">
      <alignment horizontal="right"/>
      <protection locked="0"/>
    </xf>
    <xf numFmtId="3" fontId="168" fillId="32" borderId="183" xfId="0" applyNumberFormat="1" applyFont="1" applyFill="1" applyBorder="1" applyAlignment="1" applyProtection="1">
      <alignment horizontal="right"/>
      <protection locked="0"/>
    </xf>
    <xf numFmtId="3" fontId="169" fillId="32" borderId="41" xfId="0" applyNumberFormat="1" applyFont="1" applyFill="1" applyBorder="1" applyAlignment="1" applyProtection="1">
      <alignment horizontal="right"/>
      <protection locked="0"/>
    </xf>
    <xf numFmtId="3" fontId="169" fillId="32" borderId="226" xfId="0" applyNumberFormat="1" applyFont="1" applyFill="1" applyBorder="1" applyAlignment="1" applyProtection="1">
      <alignment horizontal="right"/>
      <protection locked="0"/>
    </xf>
    <xf numFmtId="3" fontId="169" fillId="32" borderId="32" xfId="0" applyNumberFormat="1" applyFont="1" applyFill="1" applyBorder="1" applyAlignment="1" applyProtection="1">
      <alignment horizontal="right"/>
      <protection locked="0"/>
    </xf>
    <xf numFmtId="3" fontId="168" fillId="32" borderId="28" xfId="0" applyNumberFormat="1" applyFont="1" applyFill="1" applyBorder="1" applyAlignment="1" applyProtection="1">
      <alignment horizontal="right"/>
      <protection locked="0"/>
    </xf>
    <xf numFmtId="3" fontId="168" fillId="32" borderId="180" xfId="0" applyNumberFormat="1" applyFont="1" applyFill="1" applyBorder="1" applyAlignment="1" applyProtection="1">
      <alignment horizontal="right"/>
      <protection locked="0"/>
    </xf>
    <xf numFmtId="3" fontId="168" fillId="32" borderId="185" xfId="0" applyNumberFormat="1" applyFont="1" applyFill="1" applyBorder="1" applyAlignment="1" applyProtection="1">
      <alignment horizontal="right"/>
      <protection locked="0"/>
    </xf>
    <xf numFmtId="3" fontId="168" fillId="32" borderId="33" xfId="0" applyNumberFormat="1" applyFont="1" applyFill="1" applyBorder="1" applyAlignment="1" applyProtection="1">
      <alignment horizontal="right"/>
      <protection locked="0"/>
    </xf>
    <xf numFmtId="168" fontId="169" fillId="32" borderId="226" xfId="0" applyNumberFormat="1" applyFont="1" applyFill="1" applyBorder="1" applyAlignment="1" applyProtection="1">
      <alignment horizontal="right"/>
      <protection locked="0"/>
    </xf>
    <xf numFmtId="3" fontId="168" fillId="32" borderId="51" xfId="0" applyNumberFormat="1" applyFont="1" applyFill="1" applyBorder="1" applyAlignment="1" applyProtection="1">
      <alignment horizontal="right"/>
      <protection locked="0"/>
    </xf>
    <xf numFmtId="3" fontId="168" fillId="32" borderId="59" xfId="0" applyNumberFormat="1" applyFont="1" applyFill="1" applyBorder="1" applyAlignment="1" applyProtection="1">
      <alignment horizontal="right"/>
      <protection locked="0"/>
    </xf>
    <xf numFmtId="168" fontId="169" fillId="32" borderId="40" xfId="0" applyNumberFormat="1" applyFont="1" applyFill="1" applyBorder="1" applyAlignment="1" applyProtection="1">
      <alignment horizontal="right"/>
      <protection locked="0"/>
    </xf>
    <xf numFmtId="0" fontId="79" fillId="30" borderId="24" xfId="0" applyFont="1" applyFill="1" applyBorder="1" applyProtection="1"/>
    <xf numFmtId="0" fontId="79" fillId="30" borderId="156" xfId="0" applyFont="1" applyFill="1" applyBorder="1" applyProtection="1"/>
    <xf numFmtId="3" fontId="170" fillId="32" borderId="133" xfId="0" applyNumberFormat="1" applyFont="1" applyFill="1" applyBorder="1" applyProtection="1">
      <protection locked="0"/>
    </xf>
    <xf numFmtId="3" fontId="170" fillId="32" borderId="132" xfId="0" applyNumberFormat="1" applyFont="1" applyFill="1" applyBorder="1" applyProtection="1">
      <protection locked="0"/>
    </xf>
    <xf numFmtId="3" fontId="170" fillId="32" borderId="41" xfId="0" applyNumberFormat="1" applyFont="1" applyFill="1" applyBorder="1" applyProtection="1">
      <protection locked="0"/>
    </xf>
    <xf numFmtId="3" fontId="170" fillId="32" borderId="32" xfId="0" applyNumberFormat="1" applyFont="1" applyFill="1" applyBorder="1" applyProtection="1">
      <protection locked="0"/>
    </xf>
    <xf numFmtId="5" fontId="170" fillId="33" borderId="11" xfId="0" applyNumberFormat="1" applyFont="1" applyFill="1" applyBorder="1" applyAlignment="1" applyProtection="1">
      <alignment horizontal="right"/>
      <protection locked="0"/>
    </xf>
    <xf numFmtId="37" fontId="170" fillId="33" borderId="10" xfId="0" applyNumberFormat="1" applyFont="1" applyFill="1" applyBorder="1" applyAlignment="1" applyProtection="1">
      <alignment horizontal="right"/>
      <protection locked="0"/>
    </xf>
    <xf numFmtId="37" fontId="170" fillId="32" borderId="10" xfId="0" applyNumberFormat="1" applyFont="1" applyFill="1" applyBorder="1" applyAlignment="1" applyProtection="1">
      <alignment horizontal="right"/>
      <protection locked="0"/>
    </xf>
    <xf numFmtId="5" fontId="170" fillId="33" borderId="10" xfId="0" applyNumberFormat="1" applyFont="1" applyFill="1" applyBorder="1" applyAlignment="1" applyProtection="1">
      <alignment horizontal="right"/>
      <protection locked="0"/>
    </xf>
    <xf numFmtId="5" fontId="170" fillId="33" borderId="10" xfId="0" applyNumberFormat="1" applyFont="1" applyFill="1" applyBorder="1" applyProtection="1">
      <protection locked="0"/>
    </xf>
    <xf numFmtId="37" fontId="170" fillId="33" borderId="10" xfId="0" applyNumberFormat="1" applyFont="1" applyFill="1" applyBorder="1" applyProtection="1">
      <protection locked="0"/>
    </xf>
    <xf numFmtId="5" fontId="170" fillId="32" borderId="10" xfId="0" applyNumberFormat="1" applyFont="1" applyFill="1" applyBorder="1" applyProtection="1">
      <protection locked="0"/>
    </xf>
    <xf numFmtId="37" fontId="170" fillId="32" borderId="10" xfId="0" applyNumberFormat="1" applyFont="1" applyFill="1" applyBorder="1" applyProtection="1">
      <protection locked="0"/>
    </xf>
    <xf numFmtId="5" fontId="170" fillId="33" borderId="276" xfId="0" applyNumberFormat="1" applyFont="1" applyFill="1" applyBorder="1" applyProtection="1">
      <protection locked="0"/>
    </xf>
    <xf numFmtId="168" fontId="170" fillId="32" borderId="0" xfId="0" applyNumberFormat="1" applyFont="1" applyFill="1" applyBorder="1" applyProtection="1">
      <protection locked="0"/>
    </xf>
    <xf numFmtId="168" fontId="170" fillId="32" borderId="41" xfId="0" applyNumberFormat="1" applyFont="1" applyFill="1" applyBorder="1" applyProtection="1">
      <protection locked="0"/>
    </xf>
    <xf numFmtId="3" fontId="170" fillId="32" borderId="0" xfId="0" applyNumberFormat="1" applyFont="1" applyFill="1" applyBorder="1" applyProtection="1">
      <protection locked="0"/>
    </xf>
    <xf numFmtId="3" fontId="170" fillId="32" borderId="81" xfId="0" applyNumberFormat="1" applyFont="1" applyFill="1" applyBorder="1" applyProtection="1">
      <protection locked="0"/>
    </xf>
    <xf numFmtId="168" fontId="171" fillId="32" borderId="62" xfId="0" applyNumberFormat="1" applyFont="1" applyFill="1" applyBorder="1" applyProtection="1">
      <protection locked="0"/>
    </xf>
    <xf numFmtId="3" fontId="171" fillId="32" borderId="51" xfId="0" applyNumberFormat="1" applyFont="1" applyFill="1" applyBorder="1" applyProtection="1">
      <protection locked="0"/>
    </xf>
    <xf numFmtId="3" fontId="171" fillId="32" borderId="52" xfId="0" applyNumberFormat="1" applyFont="1" applyFill="1" applyBorder="1" applyProtection="1">
      <protection locked="0"/>
    </xf>
    <xf numFmtId="3" fontId="171" fillId="32" borderId="226" xfId="0" applyNumberFormat="1" applyFont="1" applyFill="1" applyBorder="1" applyProtection="1">
      <protection locked="0"/>
    </xf>
    <xf numFmtId="3" fontId="172" fillId="30" borderId="51" xfId="0" applyNumberFormat="1" applyFont="1" applyFill="1" applyBorder="1" applyProtection="1"/>
    <xf numFmtId="168" fontId="113" fillId="0" borderId="62" xfId="0" applyNumberFormat="1" applyFont="1" applyFill="1" applyBorder="1" applyProtection="1">
      <protection locked="0"/>
    </xf>
    <xf numFmtId="168" fontId="173" fillId="32" borderId="0" xfId="182" applyNumberFormat="1" applyFont="1" applyFill="1" applyBorder="1" applyProtection="1">
      <protection locked="0"/>
    </xf>
    <xf numFmtId="3" fontId="173" fillId="32" borderId="188" xfId="182" applyNumberFormat="1" applyFont="1" applyFill="1" applyBorder="1" applyProtection="1">
      <protection locked="0"/>
    </xf>
    <xf numFmtId="49" fontId="79" fillId="0" borderId="0" xfId="0" applyNumberFormat="1" applyFont="1" applyBorder="1" applyAlignment="1" applyProtection="1">
      <alignment horizontal="left" vertical="top" wrapText="1"/>
      <protection locked="0"/>
    </xf>
    <xf numFmtId="0" fontId="174" fillId="0" borderId="0" xfId="0" applyNumberFormat="1" applyFont="1" applyAlignment="1" applyProtection="1"/>
    <xf numFmtId="0" fontId="168" fillId="32" borderId="304" xfId="0" applyFont="1" applyFill="1" applyBorder="1" applyProtection="1">
      <protection locked="0"/>
    </xf>
    <xf numFmtId="0" fontId="168" fillId="32" borderId="51" xfId="0" applyFont="1" applyFill="1" applyBorder="1" applyProtection="1">
      <protection locked="0"/>
    </xf>
    <xf numFmtId="0" fontId="168" fillId="32" borderId="59" xfId="0" applyFont="1" applyFill="1" applyBorder="1" applyProtection="1">
      <protection locked="0"/>
    </xf>
    <xf numFmtId="0" fontId="168" fillId="32" borderId="40" xfId="0" applyFont="1" applyFill="1" applyBorder="1" applyProtection="1">
      <protection locked="0"/>
    </xf>
    <xf numFmtId="0" fontId="176" fillId="0" borderId="47" xfId="0" applyFont="1" applyBorder="1"/>
    <xf numFmtId="0" fontId="81" fillId="0" borderId="292" xfId="0" applyFont="1" applyFill="1" applyBorder="1" applyAlignment="1">
      <alignment horizontal="center"/>
    </xf>
    <xf numFmtId="0" fontId="166" fillId="0" borderId="0" xfId="0" applyFont="1" applyProtection="1"/>
    <xf numFmtId="0" fontId="81" fillId="0" borderId="0" xfId="0" applyFont="1" applyFill="1" applyAlignment="1" applyProtection="1">
      <alignment horizontal="left" vertical="top"/>
    </xf>
    <xf numFmtId="166" fontId="79" fillId="32" borderId="85" xfId="0" applyNumberFormat="1" applyFont="1" applyFill="1" applyBorder="1"/>
    <xf numFmtId="166" fontId="79" fillId="32" borderId="263" xfId="0" applyNumberFormat="1" applyFont="1" applyFill="1" applyBorder="1"/>
    <xf numFmtId="166" fontId="79" fillId="32" borderId="264" xfId="0" applyNumberFormat="1" applyFont="1" applyFill="1" applyBorder="1"/>
    <xf numFmtId="166" fontId="79" fillId="32" borderId="84" xfId="0" applyNumberFormat="1" applyFont="1" applyFill="1" applyBorder="1"/>
    <xf numFmtId="166" fontId="79" fillId="32" borderId="256" xfId="0" applyNumberFormat="1" applyFont="1" applyFill="1" applyBorder="1"/>
    <xf numFmtId="166" fontId="79" fillId="32" borderId="58" xfId="0" applyNumberFormat="1" applyFont="1" applyFill="1" applyBorder="1"/>
    <xf numFmtId="169" fontId="79" fillId="32" borderId="82" xfId="17654" applyNumberFormat="1" applyFont="1" applyFill="1" applyBorder="1"/>
    <xf numFmtId="171" fontId="79" fillId="32" borderId="84" xfId="17654" applyNumberFormat="1" applyFont="1" applyFill="1" applyBorder="1"/>
    <xf numFmtId="169" fontId="79" fillId="32" borderId="255" xfId="17654" applyNumberFormat="1" applyFont="1" applyFill="1" applyBorder="1"/>
    <xf numFmtId="171" fontId="79" fillId="32" borderId="256" xfId="17654" applyNumberFormat="1" applyFont="1" applyFill="1" applyBorder="1"/>
    <xf numFmtId="169" fontId="79" fillId="32" borderId="261" xfId="17654" applyNumberFormat="1" applyFont="1" applyFill="1" applyBorder="1"/>
    <xf numFmtId="171" fontId="79" fillId="32" borderId="262" xfId="17654" applyNumberFormat="1" applyFont="1" applyFill="1" applyBorder="1"/>
    <xf numFmtId="171" fontId="79" fillId="32" borderId="265" xfId="182" applyNumberFormat="1" applyFont="1" applyFill="1" applyBorder="1"/>
    <xf numFmtId="171" fontId="79" fillId="32" borderId="85" xfId="182" applyNumberFormat="1" applyFont="1" applyFill="1" applyBorder="1"/>
    <xf numFmtId="171" fontId="79" fillId="32" borderId="266" xfId="182" applyNumberFormat="1" applyFont="1" applyFill="1" applyBorder="1"/>
    <xf numFmtId="171" fontId="79" fillId="32" borderId="263" xfId="182" applyNumberFormat="1" applyFont="1" applyFill="1" applyBorder="1"/>
    <xf numFmtId="171" fontId="79" fillId="32" borderId="267" xfId="182" applyNumberFormat="1" applyFont="1" applyFill="1" applyBorder="1"/>
    <xf numFmtId="171" fontId="79" fillId="32" borderId="270" xfId="182" applyNumberFormat="1" applyFont="1" applyFill="1" applyBorder="1"/>
    <xf numFmtId="171" fontId="79" fillId="32" borderId="84" xfId="182" applyNumberFormat="1" applyFont="1" applyFill="1" applyBorder="1"/>
    <xf numFmtId="171" fontId="79" fillId="32" borderId="256" xfId="182" applyNumberFormat="1" applyFont="1" applyFill="1" applyBorder="1"/>
    <xf numFmtId="171" fontId="79" fillId="32" borderId="262" xfId="182" applyNumberFormat="1" applyFont="1" applyFill="1" applyBorder="1"/>
    <xf numFmtId="171" fontId="79" fillId="32" borderId="0" xfId="182" applyNumberFormat="1" applyFont="1" applyFill="1"/>
    <xf numFmtId="169" fontId="85" fillId="32" borderId="41" xfId="17654" applyNumberFormat="1" applyFont="1" applyFill="1" applyBorder="1" applyAlignment="1"/>
    <xf numFmtId="171" fontId="79" fillId="32" borderId="274" xfId="182" applyNumberFormat="1" applyFont="1" applyFill="1" applyBorder="1"/>
    <xf numFmtId="169" fontId="85" fillId="32" borderId="126" xfId="17654" applyNumberFormat="1" applyFont="1" applyFill="1" applyBorder="1" applyAlignment="1"/>
    <xf numFmtId="166" fontId="79" fillId="32" borderId="62" xfId="182" applyNumberFormat="1" applyFont="1" applyFill="1" applyBorder="1"/>
    <xf numFmtId="166" fontId="79" fillId="32" borderId="126" xfId="182" applyNumberFormat="1" applyFont="1" applyFill="1" applyBorder="1"/>
    <xf numFmtId="166" fontId="79" fillId="32" borderId="225" xfId="182" applyNumberFormat="1" applyFont="1" applyFill="1" applyBorder="1"/>
    <xf numFmtId="166" fontId="85" fillId="32" borderId="62" xfId="17654" applyNumberFormat="1" applyFont="1" applyFill="1" applyBorder="1" applyAlignment="1"/>
    <xf numFmtId="166" fontId="85" fillId="32" borderId="126" xfId="17654" applyNumberFormat="1" applyFont="1" applyFill="1" applyBorder="1" applyAlignment="1"/>
    <xf numFmtId="166" fontId="85" fillId="32" borderId="59" xfId="17654" applyNumberFormat="1" applyFont="1" applyFill="1" applyBorder="1" applyAlignment="1"/>
    <xf numFmtId="170" fontId="81" fillId="32" borderId="0" xfId="181" applyNumberFormat="1" applyFont="1" applyFill="1" applyBorder="1"/>
    <xf numFmtId="170" fontId="81" fillId="32" borderId="60" xfId="181" applyNumberFormat="1" applyFont="1" applyFill="1" applyBorder="1"/>
    <xf numFmtId="0" fontId="177" fillId="0" borderId="0" xfId="0" applyFont="1" applyFill="1"/>
    <xf numFmtId="0" fontId="177" fillId="32" borderId="0" xfId="0" applyFont="1" applyFill="1"/>
    <xf numFmtId="0" fontId="79" fillId="32" borderId="0" xfId="0" applyFont="1" applyFill="1"/>
    <xf numFmtId="168" fontId="79" fillId="32" borderId="277" xfId="0" applyNumberFormat="1" applyFont="1" applyFill="1" applyBorder="1"/>
    <xf numFmtId="168" fontId="79" fillId="32" borderId="141" xfId="0" applyNumberFormat="1" applyFont="1" applyFill="1" applyBorder="1"/>
    <xf numFmtId="3" fontId="79" fillId="32" borderId="279" xfId="0" applyNumberFormat="1" applyFont="1" applyFill="1" applyBorder="1"/>
    <xf numFmtId="168" fontId="79" fillId="32" borderId="40" xfId="0" applyNumberFormat="1" applyFont="1" applyFill="1" applyBorder="1" applyAlignment="1"/>
    <xf numFmtId="3" fontId="79" fillId="32" borderId="32" xfId="0" applyNumberFormat="1" applyFont="1" applyFill="1" applyBorder="1" applyAlignment="1"/>
    <xf numFmtId="168" fontId="112" fillId="32" borderId="32" xfId="0" applyNumberFormat="1" applyFont="1" applyFill="1" applyBorder="1" applyAlignment="1"/>
    <xf numFmtId="0" fontId="79" fillId="32" borderId="302" xfId="0" applyFont="1" applyFill="1" applyBorder="1"/>
    <xf numFmtId="0" fontId="79" fillId="32" borderId="40" xfId="495" applyFont="1" applyFill="1" applyBorder="1" applyAlignment="1">
      <alignment horizontal="center" wrapText="1"/>
    </xf>
    <xf numFmtId="3" fontId="79" fillId="32" borderId="226" xfId="181" applyNumberFormat="1" applyFont="1" applyFill="1" applyBorder="1"/>
    <xf numFmtId="0" fontId="79" fillId="32" borderId="303" xfId="0" applyFont="1" applyFill="1" applyBorder="1"/>
    <xf numFmtId="0" fontId="79" fillId="32" borderId="226" xfId="495" applyFont="1" applyFill="1" applyBorder="1" applyAlignment="1">
      <alignment horizontal="center" wrapText="1"/>
    </xf>
    <xf numFmtId="0" fontId="79" fillId="32" borderId="75" xfId="0" applyFont="1" applyFill="1" applyBorder="1"/>
    <xf numFmtId="0" fontId="79" fillId="32" borderId="87" xfId="0" applyFont="1" applyFill="1" applyBorder="1"/>
    <xf numFmtId="0" fontId="79" fillId="32" borderId="300" xfId="495" applyFont="1" applyFill="1" applyBorder="1" applyAlignment="1">
      <alignment horizontal="center" wrapText="1"/>
    </xf>
    <xf numFmtId="3" fontId="79" fillId="32" borderId="300" xfId="181" applyNumberFormat="1" applyFont="1" applyFill="1" applyBorder="1"/>
    <xf numFmtId="0" fontId="79" fillId="32" borderId="301" xfId="0" applyFont="1" applyFill="1" applyBorder="1"/>
    <xf numFmtId="0" fontId="78" fillId="0" borderId="0" xfId="0" applyFont="1"/>
    <xf numFmtId="0" fontId="81" fillId="0" borderId="0" xfId="17654" applyFont="1" applyFill="1" applyAlignment="1" applyProtection="1"/>
    <xf numFmtId="0" fontId="107" fillId="0" borderId="0" xfId="0" applyFont="1" applyFill="1" applyBorder="1" applyAlignment="1">
      <alignment horizontal="left" vertical="top" wrapText="1"/>
    </xf>
    <xf numFmtId="0" fontId="79" fillId="32" borderId="225" xfId="495" applyFont="1" applyFill="1" applyBorder="1" applyAlignment="1">
      <alignment horizontal="center" wrapText="1"/>
    </xf>
    <xf numFmtId="3" fontId="79" fillId="32" borderId="225" xfId="181" applyNumberFormat="1" applyFont="1" applyFill="1" applyBorder="1"/>
    <xf numFmtId="165" fontId="107" fillId="0" borderId="0" xfId="0" applyNumberFormat="1" applyFont="1" applyAlignment="1">
      <alignment wrapText="1"/>
    </xf>
    <xf numFmtId="43" fontId="107" fillId="0" borderId="0" xfId="181" applyFont="1" applyAlignment="1">
      <alignment wrapText="1"/>
    </xf>
    <xf numFmtId="0" fontId="14" fillId="0" borderId="0" xfId="720" applyFont="1" applyAlignment="1">
      <alignment vertical="top" wrapText="1"/>
    </xf>
    <xf numFmtId="0" fontId="120" fillId="0" borderId="0" xfId="720" applyFont="1" applyAlignment="1">
      <alignment vertical="top" wrapText="1"/>
    </xf>
    <xf numFmtId="3" fontId="79" fillId="0" borderId="74" xfId="0" applyNumberFormat="1" applyFont="1" applyFill="1" applyBorder="1"/>
    <xf numFmtId="5" fontId="181" fillId="33" borderId="10" xfId="0" applyNumberFormat="1" applyFont="1" applyFill="1" applyBorder="1" applyAlignment="1" applyProtection="1">
      <alignment horizontal="right"/>
      <protection locked="0"/>
    </xf>
    <xf numFmtId="37" fontId="181" fillId="33" borderId="10" xfId="0" applyNumberFormat="1" applyFont="1" applyFill="1" applyBorder="1" applyAlignment="1" applyProtection="1">
      <alignment horizontal="right"/>
      <protection locked="0"/>
    </xf>
    <xf numFmtId="37" fontId="181" fillId="32" borderId="10" xfId="0" applyNumberFormat="1" applyFont="1" applyFill="1" applyBorder="1" applyAlignment="1" applyProtection="1">
      <alignment horizontal="right"/>
      <protection locked="0"/>
    </xf>
    <xf numFmtId="0" fontId="166" fillId="38" borderId="0" xfId="49346" applyFont="1" applyFill="1" applyAlignment="1">
      <alignment horizontal="center" wrapText="1"/>
    </xf>
    <xf numFmtId="0" fontId="111" fillId="0" borderId="0" xfId="0" applyFont="1" applyFill="1" applyBorder="1" applyAlignment="1">
      <alignment horizontal="center" wrapText="1"/>
    </xf>
    <xf numFmtId="168" fontId="170" fillId="32" borderId="272" xfId="0" applyNumberFormat="1" applyFont="1" applyFill="1" applyBorder="1" applyProtection="1">
      <protection locked="0"/>
    </xf>
    <xf numFmtId="0" fontId="107" fillId="0" borderId="180" xfId="0" applyFont="1" applyBorder="1"/>
    <xf numFmtId="0" fontId="107" fillId="0" borderId="180" xfId="0" applyFont="1" applyBorder="1" applyAlignment="1">
      <alignment horizontal="center"/>
    </xf>
    <xf numFmtId="0" fontId="133" fillId="74" borderId="157" xfId="0" applyFont="1" applyFill="1" applyBorder="1" applyProtection="1"/>
    <xf numFmtId="0" fontId="133" fillId="74" borderId="155" xfId="0" applyFont="1" applyFill="1" applyBorder="1" applyProtection="1"/>
    <xf numFmtId="0" fontId="133" fillId="74" borderId="156" xfId="0" applyFont="1" applyFill="1" applyBorder="1" applyProtection="1"/>
    <xf numFmtId="0" fontId="115" fillId="0" borderId="225" xfId="0" applyFont="1" applyBorder="1"/>
    <xf numFmtId="0" fontId="115" fillId="0" borderId="225" xfId="0" applyFont="1" applyFill="1" applyBorder="1"/>
    <xf numFmtId="168" fontId="115" fillId="0" borderId="225" xfId="0" applyNumberFormat="1" applyFont="1" applyFill="1" applyBorder="1"/>
    <xf numFmtId="0" fontId="107" fillId="0" borderId="272" xfId="0" applyFont="1" applyBorder="1"/>
    <xf numFmtId="0" fontId="107" fillId="0" borderId="0" xfId="0" applyFont="1" applyBorder="1"/>
    <xf numFmtId="0" fontId="107" fillId="0" borderId="273" xfId="0" applyFont="1" applyBorder="1" applyAlignment="1">
      <alignment horizontal="center"/>
    </xf>
    <xf numFmtId="0" fontId="107" fillId="0" borderId="301" xfId="0" applyFont="1" applyBorder="1"/>
    <xf numFmtId="0" fontId="107" fillId="0" borderId="305" xfId="0" applyFont="1" applyBorder="1" applyAlignment="1">
      <alignment horizontal="center"/>
    </xf>
    <xf numFmtId="3" fontId="170" fillId="32" borderId="180" xfId="0" applyNumberFormat="1" applyFont="1" applyFill="1" applyBorder="1" applyProtection="1">
      <protection locked="0"/>
    </xf>
    <xf numFmtId="0" fontId="115" fillId="29" borderId="155" xfId="0" applyFont="1" applyFill="1" applyBorder="1" applyProtection="1"/>
    <xf numFmtId="0" fontId="115" fillId="29" borderId="157" xfId="0" applyFont="1" applyFill="1" applyBorder="1" applyProtection="1"/>
    <xf numFmtId="0" fontId="115" fillId="29" borderId="156" xfId="0" applyFont="1" applyFill="1" applyBorder="1" applyProtection="1"/>
    <xf numFmtId="0" fontId="115" fillId="0" borderId="272" xfId="0" applyFont="1" applyBorder="1"/>
    <xf numFmtId="0" fontId="115" fillId="0" borderId="155" xfId="0" applyFont="1" applyFill="1" applyBorder="1"/>
    <xf numFmtId="168" fontId="115" fillId="0" borderId="156" xfId="0" applyNumberFormat="1" applyFont="1" applyFill="1" applyBorder="1"/>
    <xf numFmtId="0" fontId="111" fillId="0" borderId="0" xfId="0" applyFont="1" applyFill="1" applyBorder="1" applyAlignment="1">
      <alignment wrapText="1"/>
    </xf>
    <xf numFmtId="0" fontId="111" fillId="0" borderId="0" xfId="0" applyFont="1" applyFill="1" applyBorder="1" applyAlignment="1">
      <alignment horizontal="center"/>
    </xf>
    <xf numFmtId="0" fontId="166" fillId="0" borderId="0" xfId="49346" applyFont="1" applyFill="1" applyAlignment="1">
      <alignment wrapText="1"/>
    </xf>
    <xf numFmtId="37" fontId="107" fillId="0" borderId="307" xfId="0" applyNumberFormat="1" applyFont="1" applyBorder="1" applyProtection="1"/>
    <xf numFmtId="37" fontId="107" fillId="0" borderId="307" xfId="0" applyNumberFormat="1" applyFont="1" applyFill="1" applyBorder="1" applyProtection="1"/>
    <xf numFmtId="37" fontId="115" fillId="0" borderId="307" xfId="0" applyNumberFormat="1" applyFont="1" applyBorder="1" applyProtection="1"/>
    <xf numFmtId="168" fontId="137" fillId="75" borderId="308" xfId="0" applyNumberFormat="1" applyFont="1" applyFill="1" applyBorder="1" applyAlignment="1" applyProtection="1">
      <alignment horizontal="right"/>
    </xf>
    <xf numFmtId="5" fontId="137" fillId="75" borderId="308" xfId="0" applyNumberFormat="1" applyFont="1" applyFill="1" applyBorder="1" applyAlignment="1" applyProtection="1">
      <alignment horizontal="right"/>
    </xf>
    <xf numFmtId="37" fontId="107" fillId="24" borderId="309" xfId="0" applyNumberFormat="1" applyFont="1" applyFill="1" applyBorder="1" applyAlignment="1" applyProtection="1">
      <alignment horizontal="right"/>
    </xf>
    <xf numFmtId="5" fontId="137" fillId="75" borderId="154" xfId="0" applyNumberFormat="1" applyFont="1" applyFill="1" applyBorder="1" applyAlignment="1" applyProtection="1">
      <alignment horizontal="right"/>
    </xf>
    <xf numFmtId="37" fontId="107" fillId="30" borderId="311" xfId="0" applyNumberFormat="1" applyFont="1" applyFill="1" applyBorder="1" applyAlignment="1" applyProtection="1">
      <alignment horizontal="right"/>
    </xf>
    <xf numFmtId="37" fontId="107" fillId="24" borderId="312" xfId="0" applyNumberFormat="1" applyFont="1" applyFill="1" applyBorder="1" applyAlignment="1" applyProtection="1">
      <alignment horizontal="right"/>
    </xf>
    <xf numFmtId="37" fontId="107" fillId="0" borderId="313" xfId="0" applyNumberFormat="1" applyFont="1" applyBorder="1" applyProtection="1"/>
    <xf numFmtId="37" fontId="107" fillId="0" borderId="188" xfId="0" applyNumberFormat="1" applyFont="1" applyBorder="1" applyProtection="1"/>
    <xf numFmtId="37" fontId="107" fillId="0" borderId="314" xfId="0" applyNumberFormat="1" applyFont="1" applyBorder="1" applyAlignment="1" applyProtection="1">
      <alignment horizontal="right"/>
    </xf>
    <xf numFmtId="37" fontId="107" fillId="24" borderId="311" xfId="0" applyNumberFormat="1" applyFont="1" applyFill="1" applyBorder="1" applyAlignment="1" applyProtection="1">
      <alignment horizontal="right"/>
    </xf>
    <xf numFmtId="37" fontId="107" fillId="75" borderId="315" xfId="0" applyNumberFormat="1" applyFont="1" applyFill="1" applyBorder="1" applyAlignment="1" applyProtection="1">
      <alignment horizontal="right"/>
    </xf>
    <xf numFmtId="37" fontId="136" fillId="0" borderId="307" xfId="0" applyNumberFormat="1" applyFont="1" applyBorder="1" applyProtection="1"/>
    <xf numFmtId="37" fontId="136" fillId="0" borderId="0" xfId="0" applyNumberFormat="1" applyFont="1" applyBorder="1" applyProtection="1"/>
    <xf numFmtId="37" fontId="107" fillId="24" borderId="307" xfId="0" applyNumberFormat="1" applyFont="1" applyFill="1" applyBorder="1" applyProtection="1"/>
    <xf numFmtId="37" fontId="107" fillId="24" borderId="0" xfId="0" applyNumberFormat="1" applyFont="1" applyFill="1" applyBorder="1" applyProtection="1"/>
    <xf numFmtId="37" fontId="107" fillId="24" borderId="316" xfId="0" applyNumberFormat="1" applyFont="1" applyFill="1" applyBorder="1" applyAlignment="1" applyProtection="1">
      <alignment horizontal="right"/>
    </xf>
    <xf numFmtId="37" fontId="107" fillId="0" borderId="320" xfId="0" applyNumberFormat="1" applyFont="1" applyBorder="1" applyProtection="1"/>
    <xf numFmtId="37" fontId="107" fillId="0" borderId="321" xfId="0" applyNumberFormat="1" applyFont="1" applyBorder="1" applyProtection="1"/>
    <xf numFmtId="37" fontId="107" fillId="0" borderId="322" xfId="0" applyNumberFormat="1" applyFont="1" applyBorder="1" applyAlignment="1" applyProtection="1">
      <alignment horizontal="right"/>
    </xf>
    <xf numFmtId="37" fontId="107" fillId="24" borderId="323" xfId="0" applyNumberFormat="1" applyFont="1" applyFill="1" applyBorder="1" applyAlignment="1" applyProtection="1">
      <alignment horizontal="right"/>
    </xf>
    <xf numFmtId="5" fontId="137" fillId="75" borderId="209" xfId="0" applyNumberFormat="1" applyFont="1" applyFill="1" applyBorder="1" applyAlignment="1" applyProtection="1">
      <alignment horizontal="right"/>
    </xf>
    <xf numFmtId="37" fontId="136" fillId="24" borderId="323" xfId="0" applyNumberFormat="1" applyFont="1" applyFill="1" applyBorder="1" applyAlignment="1" applyProtection="1">
      <alignment horizontal="right"/>
    </xf>
    <xf numFmtId="37" fontId="136" fillId="75" borderId="328" xfId="0" applyNumberFormat="1" applyFont="1" applyFill="1" applyBorder="1" applyAlignment="1" applyProtection="1">
      <alignment horizontal="right"/>
    </xf>
    <xf numFmtId="37" fontId="136" fillId="24" borderId="329" xfId="0" applyNumberFormat="1" applyFont="1" applyFill="1" applyBorder="1" applyAlignment="1" applyProtection="1">
      <alignment horizontal="right"/>
    </xf>
    <xf numFmtId="37" fontId="115" fillId="0" borderId="324" xfId="0" applyNumberFormat="1" applyFont="1" applyBorder="1" applyProtection="1"/>
    <xf numFmtId="37" fontId="107" fillId="0" borderId="291" xfId="0" applyNumberFormat="1" applyFont="1" applyBorder="1" applyProtection="1"/>
    <xf numFmtId="37" fontId="107" fillId="0" borderId="209" xfId="0" applyNumberFormat="1" applyFont="1" applyBorder="1" applyAlignment="1" applyProtection="1">
      <alignment horizontal="right"/>
    </xf>
    <xf numFmtId="37" fontId="107" fillId="0" borderId="0" xfId="0" applyNumberFormat="1" applyFont="1" applyBorder="1" applyAlignment="1" applyProtection="1">
      <alignment horizontal="right"/>
    </xf>
    <xf numFmtId="37" fontId="140" fillId="24" borderId="207" xfId="0" applyNumberFormat="1" applyFont="1" applyFill="1" applyBorder="1" applyAlignment="1" applyProtection="1">
      <alignment horizontal="right"/>
    </xf>
    <xf numFmtId="37" fontId="115" fillId="0" borderId="313" xfId="0" applyNumberFormat="1" applyFont="1" applyBorder="1" applyProtection="1"/>
    <xf numFmtId="0" fontId="107" fillId="0" borderId="188" xfId="0" applyFont="1" applyBorder="1" applyProtection="1"/>
    <xf numFmtId="0" fontId="107" fillId="0" borderId="314" xfId="0" applyFont="1" applyBorder="1" applyAlignment="1" applyProtection="1">
      <alignment horizontal="right"/>
    </xf>
    <xf numFmtId="5" fontId="170" fillId="33" borderId="209" xfId="0" applyNumberFormat="1" applyFont="1" applyFill="1" applyBorder="1" applyAlignment="1" applyProtection="1">
      <alignment horizontal="right"/>
      <protection locked="0"/>
    </xf>
    <xf numFmtId="0" fontId="107" fillId="0" borderId="307" xfId="0" applyFont="1" applyBorder="1" applyProtection="1"/>
    <xf numFmtId="37" fontId="136" fillId="75" borderId="333" xfId="0" applyNumberFormat="1" applyFont="1" applyFill="1" applyBorder="1" applyAlignment="1" applyProtection="1">
      <alignment horizontal="right"/>
    </xf>
    <xf numFmtId="37" fontId="141" fillId="0" borderId="0" xfId="0" applyNumberFormat="1" applyFont="1" applyBorder="1" applyProtection="1"/>
    <xf numFmtId="37" fontId="139" fillId="0" borderId="0" xfId="0" applyNumberFormat="1" applyFont="1" applyBorder="1" applyProtection="1"/>
    <xf numFmtId="37" fontId="141" fillId="0" borderId="0" xfId="0" applyNumberFormat="1" applyFont="1" applyFill="1" applyBorder="1" applyProtection="1"/>
    <xf numFmtId="37" fontId="136" fillId="24" borderId="334" xfId="0" applyNumberFormat="1" applyFont="1" applyFill="1" applyBorder="1" applyAlignment="1" applyProtection="1">
      <alignment horizontal="right"/>
    </xf>
    <xf numFmtId="37" fontId="107" fillId="0" borderId="335" xfId="0" applyNumberFormat="1" applyFont="1" applyBorder="1" applyAlignment="1" applyProtection="1">
      <alignment horizontal="right"/>
    </xf>
    <xf numFmtId="37" fontId="136" fillId="75" borderId="336" xfId="0" applyNumberFormat="1" applyFont="1" applyFill="1" applyBorder="1" applyProtection="1"/>
    <xf numFmtId="37" fontId="136" fillId="24" borderId="334" xfId="0" applyNumberFormat="1" applyFont="1" applyFill="1" applyBorder="1" applyProtection="1"/>
    <xf numFmtId="37" fontId="115" fillId="0" borderId="307" xfId="0" applyNumberFormat="1" applyFont="1" applyBorder="1" applyAlignment="1" applyProtection="1">
      <alignment horizontal="fill"/>
    </xf>
    <xf numFmtId="37" fontId="115" fillId="30" borderId="338" xfId="0" applyNumberFormat="1" applyFont="1" applyFill="1" applyBorder="1" applyProtection="1"/>
    <xf numFmtId="37" fontId="107" fillId="30" borderId="339" xfId="0" applyNumberFormat="1" applyFont="1" applyFill="1" applyBorder="1" applyProtection="1"/>
    <xf numFmtId="37" fontId="107" fillId="30" borderId="340" xfId="0" applyNumberFormat="1" applyFont="1" applyFill="1" applyBorder="1" applyAlignment="1" applyProtection="1">
      <alignment horizontal="right"/>
    </xf>
    <xf numFmtId="37" fontId="136" fillId="75" borderId="341" xfId="0" applyNumberFormat="1" applyFont="1" applyFill="1" applyBorder="1" applyProtection="1"/>
    <xf numFmtId="37" fontId="107" fillId="25" borderId="307" xfId="0" applyNumberFormat="1" applyFont="1" applyFill="1" applyBorder="1" applyProtection="1"/>
    <xf numFmtId="5" fontId="115" fillId="75" borderId="337" xfId="0" applyNumberFormat="1" applyFont="1" applyFill="1" applyBorder="1" applyProtection="1"/>
    <xf numFmtId="37" fontId="115" fillId="0" borderId="342" xfId="0" applyNumberFormat="1" applyFont="1" applyBorder="1" applyAlignment="1" applyProtection="1">
      <alignment horizontal="fill"/>
    </xf>
    <xf numFmtId="37" fontId="115" fillId="24" borderId="342" xfId="0" applyNumberFormat="1" applyFont="1" applyFill="1" applyBorder="1" applyAlignment="1" applyProtection="1">
      <alignment horizontal="fill"/>
    </xf>
    <xf numFmtId="37" fontId="107" fillId="75" borderId="341" xfId="0" applyNumberFormat="1" applyFont="1" applyFill="1" applyBorder="1" applyProtection="1"/>
    <xf numFmtId="37" fontId="107" fillId="0" borderId="343" xfId="0" applyNumberFormat="1" applyFont="1" applyFill="1" applyBorder="1" applyProtection="1"/>
    <xf numFmtId="37" fontId="115" fillId="24" borderId="344" xfId="0" applyNumberFormat="1" applyFont="1" applyFill="1" applyBorder="1" applyAlignment="1" applyProtection="1">
      <alignment horizontal="fill"/>
    </xf>
    <xf numFmtId="0" fontId="107" fillId="0" borderId="324" xfId="0" applyFont="1" applyBorder="1" applyProtection="1"/>
    <xf numFmtId="0" fontId="107" fillId="0" borderId="291" xfId="0" applyFont="1" applyBorder="1" applyProtection="1"/>
    <xf numFmtId="0" fontId="107" fillId="0" borderId="154" xfId="0" applyFont="1" applyBorder="1" applyAlignment="1" applyProtection="1">
      <alignment horizontal="right"/>
    </xf>
    <xf numFmtId="37" fontId="107" fillId="24" borderId="209" xfId="0" applyNumberFormat="1" applyFont="1" applyFill="1" applyBorder="1" applyProtection="1"/>
    <xf numFmtId="37" fontId="107" fillId="75" borderId="348" xfId="0" applyNumberFormat="1" applyFont="1" applyFill="1" applyBorder="1" applyProtection="1"/>
    <xf numFmtId="37" fontId="170" fillId="33" borderId="349" xfId="0" applyNumberFormat="1" applyFont="1" applyFill="1" applyBorder="1" applyProtection="1">
      <protection locked="0"/>
    </xf>
    <xf numFmtId="37" fontId="107" fillId="24" borderId="343" xfId="0" applyNumberFormat="1" applyFont="1" applyFill="1" applyBorder="1" applyProtection="1"/>
    <xf numFmtId="5" fontId="115" fillId="75" borderId="209" xfId="0" applyNumberFormat="1" applyFont="1" applyFill="1" applyBorder="1" applyProtection="1"/>
    <xf numFmtId="0" fontId="115" fillId="0" borderId="307" xfId="0" applyFont="1" applyBorder="1" applyProtection="1"/>
    <xf numFmtId="37" fontId="115" fillId="0" borderId="350" xfId="0" applyNumberFormat="1" applyFont="1" applyBorder="1" applyProtection="1"/>
    <xf numFmtId="37" fontId="107" fillId="0" borderId="128" xfId="0" applyNumberFormat="1" applyFont="1" applyBorder="1" applyProtection="1"/>
    <xf numFmtId="37" fontId="107" fillId="0" borderId="128" xfId="0" applyNumberFormat="1" applyFont="1" applyBorder="1" applyAlignment="1" applyProtection="1">
      <alignment horizontal="right"/>
    </xf>
    <xf numFmtId="5" fontId="115" fillId="75" borderId="351" xfId="0" applyNumberFormat="1" applyFont="1" applyFill="1" applyBorder="1" applyProtection="1"/>
    <xf numFmtId="37" fontId="115" fillId="0" borderId="353" xfId="0" applyNumberFormat="1" applyFont="1" applyBorder="1" applyProtection="1"/>
    <xf numFmtId="37" fontId="115" fillId="0" borderId="352" xfId="0" applyNumberFormat="1" applyFont="1" applyBorder="1" applyProtection="1"/>
    <xf numFmtId="37" fontId="115" fillId="0" borderId="352" xfId="0" applyNumberFormat="1" applyFont="1" applyBorder="1" applyAlignment="1" applyProtection="1">
      <alignment horizontal="center" wrapText="1"/>
    </xf>
    <xf numFmtId="37" fontId="115" fillId="0" borderId="306" xfId="0" applyNumberFormat="1" applyFont="1" applyBorder="1" applyAlignment="1" applyProtection="1">
      <alignment horizontal="center" wrapText="1"/>
    </xf>
    <xf numFmtId="37" fontId="136" fillId="75" borderId="340" xfId="0" applyNumberFormat="1" applyFont="1" applyFill="1" applyBorder="1" applyAlignment="1" applyProtection="1">
      <alignment horizontal="right"/>
    </xf>
    <xf numFmtId="168" fontId="107" fillId="24" borderId="11" xfId="181" applyNumberFormat="1" applyFont="1" applyFill="1" applyBorder="1" applyProtection="1"/>
    <xf numFmtId="168" fontId="107" fillId="24" borderId="11" xfId="181" applyNumberFormat="1" applyFont="1" applyFill="1" applyBorder="1" applyAlignment="1" applyProtection="1">
      <alignment horizontal="right"/>
    </xf>
    <xf numFmtId="168" fontId="107" fillId="0" borderId="10" xfId="0" applyNumberFormat="1" applyFont="1" applyFill="1" applyBorder="1" applyAlignment="1" applyProtection="1">
      <alignment horizontal="right"/>
    </xf>
    <xf numFmtId="168" fontId="170" fillId="33" borderId="10" xfId="0" applyNumberFormat="1" applyFont="1" applyFill="1" applyBorder="1" applyAlignment="1" applyProtection="1">
      <alignment horizontal="right"/>
      <protection locked="0"/>
    </xf>
    <xf numFmtId="168" fontId="170" fillId="33" borderId="11" xfId="0" applyNumberFormat="1" applyFont="1" applyFill="1" applyBorder="1" applyAlignment="1" applyProtection="1">
      <alignment horizontal="right"/>
      <protection locked="0"/>
    </xf>
    <xf numFmtId="5" fontId="170" fillId="32" borderId="10" xfId="0" applyNumberFormat="1" applyFont="1" applyFill="1" applyBorder="1" applyAlignment="1" applyProtection="1">
      <alignment horizontal="right"/>
      <protection locked="0"/>
    </xf>
    <xf numFmtId="37" fontId="136" fillId="24" borderId="335" xfId="0" applyNumberFormat="1" applyFont="1" applyFill="1" applyBorder="1" applyProtection="1"/>
    <xf numFmtId="37" fontId="107" fillId="0" borderId="355" xfId="0" applyNumberFormat="1" applyFont="1" applyBorder="1" applyAlignment="1" applyProtection="1">
      <alignment horizontal="right"/>
    </xf>
    <xf numFmtId="5" fontId="137" fillId="75" borderId="351" xfId="0" applyNumberFormat="1" applyFont="1" applyFill="1" applyBorder="1" applyProtection="1"/>
    <xf numFmtId="37" fontId="115" fillId="0" borderId="356" xfId="0" applyNumberFormat="1" applyFont="1" applyBorder="1" applyProtection="1"/>
    <xf numFmtId="37" fontId="107" fillId="0" borderId="357" xfId="0" applyNumberFormat="1" applyFont="1" applyBorder="1" applyProtection="1"/>
    <xf numFmtId="37" fontId="107" fillId="0" borderId="358" xfId="0" applyNumberFormat="1" applyFont="1" applyBorder="1" applyAlignment="1" applyProtection="1">
      <alignment horizontal="right"/>
    </xf>
    <xf numFmtId="5" fontId="115" fillId="75" borderId="358" xfId="0" applyNumberFormat="1" applyFont="1" applyFill="1" applyBorder="1" applyProtection="1"/>
    <xf numFmtId="5" fontId="137" fillId="75" borderId="359" xfId="0" applyNumberFormat="1" applyFont="1" applyFill="1" applyBorder="1" applyAlignment="1" applyProtection="1">
      <alignment horizontal="right"/>
    </xf>
    <xf numFmtId="0" fontId="107" fillId="0" borderId="0" xfId="0" applyFont="1" applyFill="1" applyBorder="1" applyProtection="1"/>
    <xf numFmtId="0" fontId="142" fillId="0" borderId="0" xfId="0" applyFont="1" applyBorder="1" applyProtection="1"/>
    <xf numFmtId="0" fontId="107" fillId="0" borderId="128" xfId="0" applyFont="1" applyBorder="1" applyProtection="1"/>
    <xf numFmtId="0" fontId="138" fillId="0" borderId="0" xfId="0" applyFont="1" applyBorder="1" applyAlignment="1"/>
    <xf numFmtId="37" fontId="115" fillId="30" borderId="353" xfId="0" applyNumberFormat="1" applyFont="1" applyFill="1" applyBorder="1" applyProtection="1"/>
    <xf numFmtId="37" fontId="107" fillId="30" borderId="352" xfId="0" applyNumberFormat="1" applyFont="1" applyFill="1" applyBorder="1" applyProtection="1"/>
    <xf numFmtId="37" fontId="107" fillId="30" borderId="354" xfId="0" applyNumberFormat="1" applyFont="1" applyFill="1" applyBorder="1" applyProtection="1"/>
    <xf numFmtId="37" fontId="107" fillId="30" borderId="306" xfId="0" applyNumberFormat="1" applyFont="1" applyFill="1" applyBorder="1" applyProtection="1"/>
    <xf numFmtId="0" fontId="180" fillId="0" borderId="0" xfId="0" applyFont="1" applyFill="1" applyAlignment="1" applyProtection="1">
      <alignment vertical="top" wrapText="1"/>
    </xf>
    <xf numFmtId="0" fontId="79" fillId="0" borderId="0" xfId="0" applyFont="1" applyFill="1" applyAlignment="1" applyProtection="1">
      <alignment horizontal="left"/>
    </xf>
    <xf numFmtId="0" fontId="79" fillId="0" borderId="0" xfId="0" applyFont="1" applyAlignment="1">
      <alignment horizontal="left"/>
    </xf>
    <xf numFmtId="0" fontId="82" fillId="0" borderId="0" xfId="0" applyFont="1" applyFill="1" applyAlignment="1" applyProtection="1">
      <alignment horizontal="left" vertical="top" wrapText="1"/>
    </xf>
    <xf numFmtId="49" fontId="79" fillId="32" borderId="71" xfId="0" applyNumberFormat="1" applyFont="1" applyFill="1" applyBorder="1" applyAlignment="1" applyProtection="1">
      <alignment horizontal="left" vertical="top" wrapText="1"/>
      <protection locked="0"/>
    </xf>
    <xf numFmtId="49" fontId="79" fillId="32" borderId="79" xfId="0" applyNumberFormat="1" applyFont="1" applyFill="1" applyBorder="1" applyAlignment="1" applyProtection="1">
      <alignment horizontal="left" vertical="top" wrapText="1"/>
      <protection locked="0"/>
    </xf>
    <xf numFmtId="49" fontId="79" fillId="32" borderId="80" xfId="0" applyNumberFormat="1" applyFont="1" applyFill="1" applyBorder="1" applyAlignment="1" applyProtection="1">
      <alignment horizontal="left" vertical="top" wrapText="1"/>
      <protection locked="0"/>
    </xf>
    <xf numFmtId="49" fontId="79" fillId="32" borderId="72" xfId="0" applyNumberFormat="1" applyFont="1" applyFill="1" applyBorder="1" applyAlignment="1" applyProtection="1">
      <alignment horizontal="left" vertical="top" wrapText="1"/>
      <protection locked="0"/>
    </xf>
    <xf numFmtId="49" fontId="79" fillId="32" borderId="0" xfId="0" applyNumberFormat="1" applyFont="1" applyFill="1" applyBorder="1" applyAlignment="1" applyProtection="1">
      <alignment horizontal="left" vertical="top" wrapText="1"/>
      <protection locked="0"/>
    </xf>
    <xf numFmtId="49" fontId="79" fillId="32" borderId="76" xfId="0" applyNumberFormat="1" applyFont="1" applyFill="1" applyBorder="1" applyAlignment="1" applyProtection="1">
      <alignment horizontal="left" vertical="top" wrapText="1"/>
      <protection locked="0"/>
    </xf>
    <xf numFmtId="49" fontId="79" fillId="32" borderId="73" xfId="0" applyNumberFormat="1" applyFont="1" applyFill="1" applyBorder="1" applyAlignment="1" applyProtection="1">
      <alignment horizontal="left" vertical="top" wrapText="1"/>
      <protection locked="0"/>
    </xf>
    <xf numFmtId="49" fontId="79" fillId="32" borderId="77" xfId="0" applyNumberFormat="1" applyFont="1" applyFill="1" applyBorder="1" applyAlignment="1" applyProtection="1">
      <alignment horizontal="left" vertical="top" wrapText="1"/>
      <protection locked="0"/>
    </xf>
    <xf numFmtId="49" fontId="79" fillId="32" borderId="78" xfId="0" applyNumberFormat="1" applyFont="1" applyFill="1" applyBorder="1" applyAlignment="1" applyProtection="1">
      <alignment horizontal="left" vertical="top" wrapText="1"/>
      <protection locked="0"/>
    </xf>
    <xf numFmtId="0" fontId="79" fillId="32" borderId="223" xfId="0" applyFont="1" applyFill="1" applyBorder="1" applyAlignment="1" applyProtection="1">
      <alignment horizontal="left" vertical="top" wrapText="1"/>
      <protection locked="0"/>
    </xf>
    <xf numFmtId="0" fontId="79" fillId="32" borderId="130" xfId="0" applyFont="1" applyFill="1" applyBorder="1" applyAlignment="1" applyProtection="1">
      <alignment horizontal="left" vertical="top" wrapText="1"/>
      <protection locked="0"/>
    </xf>
    <xf numFmtId="0" fontId="79" fillId="32" borderId="224" xfId="0" applyFont="1" applyFill="1" applyBorder="1" applyAlignment="1" applyProtection="1">
      <alignment horizontal="left" vertical="top" wrapText="1"/>
      <protection locked="0"/>
    </xf>
    <xf numFmtId="0" fontId="79" fillId="32" borderId="72" xfId="0" applyFont="1" applyFill="1" applyBorder="1" applyAlignment="1" applyProtection="1">
      <alignment horizontal="left" vertical="top" wrapText="1"/>
      <protection locked="0"/>
    </xf>
    <xf numFmtId="0" fontId="79" fillId="32" borderId="0" xfId="0" applyFont="1" applyFill="1" applyBorder="1" applyAlignment="1" applyProtection="1">
      <alignment horizontal="left" vertical="top" wrapText="1"/>
      <protection locked="0"/>
    </xf>
    <xf numFmtId="0" fontId="79" fillId="32" borderId="76" xfId="0" applyFont="1" applyFill="1" applyBorder="1" applyAlignment="1" applyProtection="1">
      <alignment horizontal="left" vertical="top" wrapText="1"/>
      <protection locked="0"/>
    </xf>
    <xf numFmtId="0" fontId="79" fillId="32" borderId="73" xfId="0" applyFont="1" applyFill="1" applyBorder="1" applyAlignment="1" applyProtection="1">
      <alignment horizontal="left" vertical="top" wrapText="1"/>
      <protection locked="0"/>
    </xf>
    <xf numFmtId="0" fontId="79" fillId="32" borderId="77" xfId="0" applyFont="1" applyFill="1" applyBorder="1" applyAlignment="1" applyProtection="1">
      <alignment horizontal="left" vertical="top" wrapText="1"/>
      <protection locked="0"/>
    </xf>
    <xf numFmtId="0" fontId="79" fillId="32" borderId="78" xfId="0" applyFont="1" applyFill="1" applyBorder="1" applyAlignment="1" applyProtection="1">
      <alignment horizontal="left" vertical="top" wrapText="1"/>
      <protection locked="0"/>
    </xf>
    <xf numFmtId="49" fontId="113" fillId="32" borderId="72" xfId="0" applyNumberFormat="1" applyFont="1" applyFill="1" applyBorder="1" applyAlignment="1" applyProtection="1">
      <alignment horizontal="left" vertical="top" wrapText="1"/>
      <protection locked="0"/>
    </xf>
    <xf numFmtId="49" fontId="113" fillId="32" borderId="0" xfId="0" applyNumberFormat="1" applyFont="1" applyFill="1" applyBorder="1" applyAlignment="1" applyProtection="1">
      <alignment horizontal="left" vertical="top" wrapText="1"/>
      <protection locked="0"/>
    </xf>
    <xf numFmtId="49" fontId="113" fillId="32" borderId="76" xfId="0" applyNumberFormat="1" applyFont="1" applyFill="1" applyBorder="1" applyAlignment="1" applyProtection="1">
      <alignment horizontal="left" vertical="top" wrapText="1"/>
      <protection locked="0"/>
    </xf>
    <xf numFmtId="49" fontId="113" fillId="32" borderId="73" xfId="0" applyNumberFormat="1" applyFont="1" applyFill="1" applyBorder="1" applyAlignment="1" applyProtection="1">
      <alignment horizontal="left" vertical="top" wrapText="1"/>
      <protection locked="0"/>
    </xf>
    <xf numFmtId="49" fontId="113" fillId="32" borderId="77" xfId="0" applyNumberFormat="1" applyFont="1" applyFill="1" applyBorder="1" applyAlignment="1" applyProtection="1">
      <alignment horizontal="left" vertical="top" wrapText="1"/>
      <protection locked="0"/>
    </xf>
    <xf numFmtId="49" fontId="113" fillId="32" borderId="78" xfId="0" applyNumberFormat="1" applyFont="1" applyFill="1" applyBorder="1" applyAlignment="1" applyProtection="1">
      <alignment horizontal="left" vertical="top" wrapText="1"/>
      <protection locked="0"/>
    </xf>
    <xf numFmtId="0" fontId="81" fillId="30" borderId="70" xfId="0" applyFont="1" applyFill="1" applyBorder="1" applyAlignment="1">
      <alignment horizontal="left"/>
    </xf>
    <xf numFmtId="0" fontId="81" fillId="30" borderId="86" xfId="0" applyFont="1" applyFill="1" applyBorder="1" applyAlignment="1">
      <alignment horizontal="left"/>
    </xf>
    <xf numFmtId="0" fontId="81" fillId="30" borderId="127" xfId="0" applyFont="1" applyFill="1" applyBorder="1" applyAlignment="1">
      <alignment horizontal="left"/>
    </xf>
    <xf numFmtId="0" fontId="81" fillId="0" borderId="0" xfId="0" applyFont="1" applyAlignment="1">
      <alignment horizontal="left" vertical="top" wrapText="1"/>
    </xf>
    <xf numFmtId="0" fontId="79" fillId="0" borderId="0" xfId="0" applyFont="1" applyAlignment="1">
      <alignment horizontal="left" wrapText="1"/>
    </xf>
    <xf numFmtId="10" fontId="81" fillId="0" borderId="0" xfId="0" quotePrefix="1" applyNumberFormat="1" applyFont="1" applyFill="1" applyAlignment="1">
      <alignment horizontal="center"/>
    </xf>
    <xf numFmtId="10" fontId="81" fillId="0" borderId="0" xfId="0" applyNumberFormat="1" applyFont="1" applyFill="1" applyAlignment="1">
      <alignment horizontal="center"/>
    </xf>
    <xf numFmtId="0" fontId="82" fillId="0" borderId="0" xfId="0" applyFont="1" applyAlignment="1" applyProtection="1">
      <alignment horizontal="left"/>
    </xf>
    <xf numFmtId="0" fontId="81" fillId="0" borderId="0" xfId="0" applyFont="1" applyFill="1" applyAlignment="1" applyProtection="1">
      <alignment horizontal="left" vertical="top" wrapText="1"/>
    </xf>
    <xf numFmtId="0" fontId="81" fillId="30" borderId="288" xfId="0" applyFont="1" applyFill="1" applyBorder="1" applyAlignment="1">
      <alignment horizontal="left"/>
    </xf>
    <xf numFmtId="0" fontId="81" fillId="30" borderId="289" xfId="0" applyFont="1" applyFill="1" applyBorder="1" applyAlignment="1">
      <alignment horizontal="left"/>
    </xf>
    <xf numFmtId="0" fontId="81" fillId="30" borderId="290" xfId="0" applyFont="1" applyFill="1" applyBorder="1" applyAlignment="1">
      <alignment horizontal="left"/>
    </xf>
    <xf numFmtId="10" fontId="80" fillId="32" borderId="0" xfId="0" quotePrefix="1" applyNumberFormat="1" applyFont="1" applyFill="1" applyBorder="1" applyAlignment="1">
      <alignment horizontal="center"/>
    </xf>
    <xf numFmtId="0" fontId="81" fillId="0" borderId="0" xfId="0" applyFont="1" applyAlignment="1">
      <alignment horizontal="center"/>
    </xf>
    <xf numFmtId="0" fontId="85" fillId="0" borderId="0" xfId="0" applyFont="1" applyFill="1" applyAlignment="1" applyProtection="1">
      <alignment horizontal="left"/>
    </xf>
    <xf numFmtId="0" fontId="81" fillId="0" borderId="0" xfId="0" applyFont="1" applyFill="1" applyAlignment="1" applyProtection="1">
      <alignment horizontal="left" wrapText="1"/>
    </xf>
    <xf numFmtId="0" fontId="81" fillId="0" borderId="0" xfId="0" applyFont="1"/>
    <xf numFmtId="49" fontId="82" fillId="0" borderId="0" xfId="0" applyNumberFormat="1" applyFont="1" applyAlignment="1" applyProtection="1">
      <alignment horizontal="left" vertical="top" wrapText="1"/>
    </xf>
    <xf numFmtId="0" fontId="78" fillId="0" borderId="0" xfId="0" applyFont="1" applyAlignment="1" applyProtection="1">
      <alignment horizontal="left"/>
    </xf>
    <xf numFmtId="0" fontId="82" fillId="0" borderId="0" xfId="0" applyFont="1" applyFill="1" applyAlignment="1" applyProtection="1">
      <alignment horizontal="left"/>
    </xf>
    <xf numFmtId="0" fontId="111" fillId="0" borderId="0" xfId="0" applyFont="1" applyAlignment="1" applyProtection="1">
      <alignment horizontal="right"/>
    </xf>
    <xf numFmtId="0" fontId="111" fillId="0" borderId="188" xfId="0" applyFont="1" applyFill="1" applyBorder="1" applyAlignment="1">
      <alignment horizontal="center"/>
    </xf>
    <xf numFmtId="0" fontId="111" fillId="0" borderId="0" xfId="0" applyFont="1" applyAlignment="1">
      <alignment horizontal="center"/>
    </xf>
    <xf numFmtId="0" fontId="111" fillId="0" borderId="0" xfId="0" applyFont="1" applyAlignment="1" applyProtection="1">
      <alignment horizontal="center"/>
    </xf>
    <xf numFmtId="0" fontId="81" fillId="0" borderId="0" xfId="0" applyFont="1" applyAlignment="1">
      <alignment horizontal="left"/>
    </xf>
    <xf numFmtId="0" fontId="81" fillId="0" borderId="22" xfId="0" applyFont="1" applyBorder="1" applyAlignment="1">
      <alignment horizontal="left"/>
    </xf>
    <xf numFmtId="0" fontId="111" fillId="0" borderId="22" xfId="0" applyFont="1" applyFill="1" applyBorder="1" applyAlignment="1">
      <alignment horizontal="center"/>
    </xf>
    <xf numFmtId="0" fontId="112" fillId="0" borderId="0" xfId="0" applyFont="1" applyAlignment="1" applyProtection="1">
      <alignment horizontal="center"/>
    </xf>
    <xf numFmtId="0" fontId="112" fillId="0" borderId="22" xfId="0" applyFont="1" applyFill="1" applyBorder="1" applyAlignment="1">
      <alignment horizontal="center"/>
    </xf>
    <xf numFmtId="0" fontId="81" fillId="30" borderId="155" xfId="0" applyFont="1" applyFill="1" applyBorder="1" applyAlignment="1">
      <alignment horizontal="center" wrapText="1"/>
    </xf>
    <xf numFmtId="0" fontId="81" fillId="30" borderId="156" xfId="0" applyFont="1" applyFill="1" applyBorder="1" applyAlignment="1">
      <alignment horizontal="center" wrapText="1"/>
    </xf>
    <xf numFmtId="0" fontId="159" fillId="0" borderId="0" xfId="0" applyFont="1" applyAlignment="1">
      <alignment horizontal="left" vertical="top" wrapText="1"/>
    </xf>
    <xf numFmtId="0" fontId="131" fillId="0" borderId="273" xfId="0" applyFont="1" applyBorder="1" applyAlignment="1" applyProtection="1">
      <alignment horizontal="left" vertical="top" wrapText="1"/>
      <protection locked="0"/>
    </xf>
    <xf numFmtId="0" fontId="131" fillId="0" borderId="186" xfId="0" applyFont="1" applyBorder="1" applyAlignment="1" applyProtection="1">
      <alignment horizontal="left" vertical="top" wrapText="1"/>
      <protection locked="0"/>
    </xf>
    <xf numFmtId="0" fontId="131" fillId="0" borderId="140" xfId="0" applyFont="1" applyBorder="1" applyAlignment="1" applyProtection="1">
      <alignment horizontal="left" vertical="top" wrapText="1"/>
      <protection locked="0"/>
    </xf>
    <xf numFmtId="0" fontId="131" fillId="0" borderId="20" xfId="0" applyFont="1" applyBorder="1" applyAlignment="1" applyProtection="1">
      <alignment horizontal="left" vertical="top" wrapText="1"/>
      <protection locked="0"/>
    </xf>
    <xf numFmtId="0" fontId="131" fillId="0" borderId="0" xfId="0" applyFont="1" applyBorder="1" applyAlignment="1" applyProtection="1">
      <alignment horizontal="left" vertical="top" wrapText="1"/>
      <protection locked="0"/>
    </xf>
    <xf numFmtId="0" fontId="131" fillId="0" borderId="21" xfId="0" applyFont="1" applyBorder="1" applyAlignment="1" applyProtection="1">
      <alignment horizontal="left" vertical="top" wrapText="1"/>
      <protection locked="0"/>
    </xf>
    <xf numFmtId="0" fontId="131" fillId="0" borderId="30" xfId="0" applyFont="1" applyBorder="1" applyAlignment="1" applyProtection="1">
      <alignment horizontal="left" vertical="top" wrapText="1"/>
      <protection locked="0"/>
    </xf>
    <xf numFmtId="0" fontId="131" fillId="0" borderId="22" xfId="0" applyFont="1" applyBorder="1" applyAlignment="1" applyProtection="1">
      <alignment horizontal="left" vertical="top" wrapText="1"/>
      <protection locked="0"/>
    </xf>
    <xf numFmtId="0" fontId="131" fillId="0" borderId="31" xfId="0" applyFont="1" applyBorder="1" applyAlignment="1" applyProtection="1">
      <alignment horizontal="left" vertical="top" wrapText="1"/>
      <protection locked="0"/>
    </xf>
    <xf numFmtId="0" fontId="115" fillId="0" borderId="0" xfId="0" applyFont="1" applyAlignment="1">
      <alignment horizontal="center"/>
    </xf>
    <xf numFmtId="0" fontId="81" fillId="0" borderId="0" xfId="0" applyFont="1" applyAlignment="1">
      <alignment wrapText="1"/>
    </xf>
    <xf numFmtId="37" fontId="115" fillId="30" borderId="345" xfId="0" applyNumberFormat="1" applyFont="1" applyFill="1" applyBorder="1" applyAlignment="1" applyProtection="1">
      <alignment horizontal="left"/>
    </xf>
    <xf numFmtId="37" fontId="115" fillId="30" borderId="346" xfId="0" applyNumberFormat="1" applyFont="1" applyFill="1" applyBorder="1" applyAlignment="1" applyProtection="1">
      <alignment horizontal="left"/>
    </xf>
    <xf numFmtId="37" fontId="115" fillId="30" borderId="347" xfId="0" applyNumberFormat="1" applyFont="1" applyFill="1" applyBorder="1" applyAlignment="1" applyProtection="1">
      <alignment horizontal="left"/>
    </xf>
    <xf numFmtId="0" fontId="107" fillId="0" borderId="0" xfId="0" applyFont="1"/>
    <xf numFmtId="37" fontId="107" fillId="0" borderId="0" xfId="0" applyNumberFormat="1" applyFont="1" applyBorder="1" applyAlignment="1" applyProtection="1">
      <alignment horizontal="left"/>
    </xf>
    <xf numFmtId="0" fontId="107" fillId="0" borderId="0" xfId="0" applyFont="1" applyBorder="1" applyAlignment="1" applyProtection="1">
      <alignment horizontal="left" vertical="top"/>
    </xf>
    <xf numFmtId="37" fontId="115" fillId="30" borderId="310" xfId="0" applyNumberFormat="1" applyFont="1" applyFill="1" applyBorder="1" applyAlignment="1" applyProtection="1">
      <alignment horizontal="left"/>
    </xf>
    <xf numFmtId="37" fontId="115" fillId="30" borderId="301" xfId="0" applyNumberFormat="1" applyFont="1" applyFill="1" applyBorder="1" applyAlignment="1" applyProtection="1">
      <alignment horizontal="left"/>
    </xf>
    <xf numFmtId="37" fontId="115" fillId="30" borderId="311" xfId="0" applyNumberFormat="1" applyFont="1" applyFill="1" applyBorder="1" applyAlignment="1" applyProtection="1">
      <alignment horizontal="left"/>
    </xf>
    <xf numFmtId="37" fontId="115" fillId="30" borderId="317" xfId="0" applyNumberFormat="1" applyFont="1" applyFill="1" applyBorder="1" applyAlignment="1" applyProtection="1">
      <alignment horizontal="left"/>
    </xf>
    <xf numFmtId="37" fontId="115" fillId="30" borderId="318" xfId="0" applyNumberFormat="1" applyFont="1" applyFill="1" applyBorder="1" applyAlignment="1" applyProtection="1">
      <alignment horizontal="left"/>
    </xf>
    <xf numFmtId="37" fontId="115" fillId="30" borderId="319" xfId="0" applyNumberFormat="1" applyFont="1" applyFill="1" applyBorder="1" applyAlignment="1" applyProtection="1">
      <alignment horizontal="left"/>
    </xf>
    <xf numFmtId="37" fontId="115" fillId="30" borderId="353" xfId="0" applyNumberFormat="1" applyFont="1" applyFill="1" applyBorder="1" applyAlignment="1" applyProtection="1">
      <alignment horizontal="left"/>
    </xf>
    <xf numFmtId="37" fontId="115" fillId="30" borderId="352" xfId="0" applyNumberFormat="1" applyFont="1" applyFill="1" applyBorder="1" applyAlignment="1" applyProtection="1">
      <alignment horizontal="left"/>
    </xf>
    <xf numFmtId="37" fontId="115" fillId="30" borderId="354" xfId="0" applyNumberFormat="1" applyFont="1" applyFill="1" applyBorder="1" applyAlignment="1" applyProtection="1">
      <alignment horizontal="left"/>
    </xf>
    <xf numFmtId="37" fontId="115" fillId="30" borderId="325" xfId="0" applyNumberFormat="1" applyFont="1" applyFill="1" applyBorder="1" applyAlignment="1" applyProtection="1">
      <alignment horizontal="left"/>
    </xf>
    <xf numFmtId="37" fontId="115" fillId="30" borderId="326" xfId="0" applyNumberFormat="1" applyFont="1" applyFill="1" applyBorder="1" applyAlignment="1" applyProtection="1">
      <alignment horizontal="left"/>
    </xf>
    <xf numFmtId="37" fontId="115" fillId="30" borderId="327" xfId="0" applyNumberFormat="1" applyFont="1" applyFill="1" applyBorder="1" applyAlignment="1" applyProtection="1">
      <alignment horizontal="left"/>
    </xf>
    <xf numFmtId="37" fontId="115" fillId="30" borderId="330" xfId="0" applyNumberFormat="1" applyFont="1" applyFill="1" applyBorder="1" applyAlignment="1" applyProtection="1">
      <alignment horizontal="left"/>
    </xf>
    <xf numFmtId="37" fontId="115" fillId="30" borderId="331" xfId="0" applyNumberFormat="1" applyFont="1" applyFill="1" applyBorder="1" applyAlignment="1" applyProtection="1">
      <alignment horizontal="left"/>
    </xf>
    <xf numFmtId="37" fontId="115" fillId="30" borderId="332" xfId="0" applyNumberFormat="1" applyFont="1" applyFill="1" applyBorder="1" applyAlignment="1" applyProtection="1">
      <alignment horizontal="left"/>
    </xf>
    <xf numFmtId="37" fontId="115" fillId="30" borderId="338" xfId="0" applyNumberFormat="1" applyFont="1" applyFill="1" applyBorder="1" applyAlignment="1" applyProtection="1">
      <alignment horizontal="left"/>
    </xf>
    <xf numFmtId="37" fontId="115" fillId="30" borderId="339" xfId="0" applyNumberFormat="1" applyFont="1" applyFill="1" applyBorder="1" applyAlignment="1" applyProtection="1">
      <alignment horizontal="left"/>
    </xf>
    <xf numFmtId="37" fontId="115" fillId="30" borderId="340" xfId="0" applyNumberFormat="1" applyFont="1" applyFill="1" applyBorder="1" applyAlignment="1" applyProtection="1">
      <alignment horizontal="left"/>
    </xf>
    <xf numFmtId="0" fontId="144" fillId="32" borderId="22" xfId="0" applyFont="1" applyFill="1" applyBorder="1" applyAlignment="1" applyProtection="1">
      <alignment horizontal="left"/>
    </xf>
    <xf numFmtId="0" fontId="111" fillId="0" borderId="27" xfId="0" applyFont="1" applyBorder="1" applyAlignment="1">
      <alignment horizontal="center"/>
    </xf>
    <xf numFmtId="0" fontId="111" fillId="0" borderId="42" xfId="0" applyFont="1" applyBorder="1" applyAlignment="1">
      <alignment horizontal="center"/>
    </xf>
    <xf numFmtId="0" fontId="111" fillId="0" borderId="26" xfId="0" applyFont="1" applyBorder="1" applyAlignment="1">
      <alignment horizontal="center"/>
    </xf>
    <xf numFmtId="49" fontId="113" fillId="32" borderId="273" xfId="0" applyNumberFormat="1" applyFont="1" applyFill="1" applyBorder="1" applyAlignment="1" applyProtection="1">
      <alignment horizontal="left" vertical="top" wrapText="1"/>
      <protection locked="0"/>
    </xf>
    <xf numFmtId="49" fontId="113" fillId="32" borderId="186" xfId="0" applyNumberFormat="1" applyFont="1" applyFill="1" applyBorder="1" applyAlignment="1" applyProtection="1">
      <alignment horizontal="left" vertical="top" wrapText="1"/>
      <protection locked="0"/>
    </xf>
    <xf numFmtId="49" fontId="113" fillId="32" borderId="140" xfId="0" applyNumberFormat="1" applyFont="1" applyFill="1" applyBorder="1" applyAlignment="1" applyProtection="1">
      <alignment horizontal="left" vertical="top" wrapText="1"/>
      <protection locked="0"/>
    </xf>
    <xf numFmtId="49" fontId="113" fillId="32" borderId="20" xfId="0" applyNumberFormat="1" applyFont="1" applyFill="1" applyBorder="1" applyAlignment="1" applyProtection="1">
      <alignment horizontal="left" vertical="top" wrapText="1"/>
      <protection locked="0"/>
    </xf>
    <xf numFmtId="49" fontId="113" fillId="32" borderId="21" xfId="0" applyNumberFormat="1" applyFont="1" applyFill="1" applyBorder="1" applyAlignment="1" applyProtection="1">
      <alignment horizontal="left" vertical="top" wrapText="1"/>
      <protection locked="0"/>
    </xf>
    <xf numFmtId="49" fontId="113" fillId="32" borderId="30" xfId="0" applyNumberFormat="1" applyFont="1" applyFill="1" applyBorder="1" applyAlignment="1" applyProtection="1">
      <alignment horizontal="left" vertical="top" wrapText="1"/>
      <protection locked="0"/>
    </xf>
    <xf numFmtId="49" fontId="113" fillId="32" borderId="22" xfId="0" applyNumberFormat="1" applyFont="1" applyFill="1" applyBorder="1" applyAlignment="1" applyProtection="1">
      <alignment horizontal="left" vertical="top" wrapText="1"/>
      <protection locked="0"/>
    </xf>
    <xf numFmtId="49" fontId="113" fillId="32" borderId="31" xfId="0" applyNumberFormat="1" applyFont="1" applyFill="1" applyBorder="1" applyAlignment="1" applyProtection="1">
      <alignment horizontal="left" vertical="top" wrapText="1"/>
      <protection locked="0"/>
    </xf>
    <xf numFmtId="37" fontId="111" fillId="30" borderId="27" xfId="0" applyNumberFormat="1" applyFont="1" applyFill="1" applyBorder="1" applyAlignment="1" applyProtection="1">
      <alignment horizontal="left"/>
    </xf>
    <xf numFmtId="37" fontId="111" fillId="30" borderId="157" xfId="0" applyNumberFormat="1" applyFont="1" applyFill="1" applyBorder="1" applyAlignment="1" applyProtection="1">
      <alignment horizontal="left"/>
    </xf>
    <xf numFmtId="37" fontId="111" fillId="30" borderId="155" xfId="0" applyNumberFormat="1" applyFont="1" applyFill="1" applyBorder="1" applyAlignment="1" applyProtection="1">
      <alignment horizontal="left"/>
    </xf>
    <xf numFmtId="37" fontId="111" fillId="30" borderId="156" xfId="0" applyNumberFormat="1" applyFont="1" applyFill="1" applyBorder="1" applyAlignment="1" applyProtection="1">
      <alignment horizontal="left"/>
    </xf>
    <xf numFmtId="37" fontId="111" fillId="30" borderId="26" xfId="0" applyNumberFormat="1" applyFont="1" applyFill="1" applyBorder="1" applyAlignment="1" applyProtection="1">
      <alignment horizontal="left"/>
    </xf>
    <xf numFmtId="37" fontId="151" fillId="30" borderId="155" xfId="0" applyNumberFormat="1" applyFont="1" applyFill="1" applyBorder="1" applyAlignment="1" applyProtection="1">
      <alignment horizontal="left"/>
    </xf>
    <xf numFmtId="37" fontId="151" fillId="30" borderId="156" xfId="0" applyNumberFormat="1" applyFont="1" applyFill="1" applyBorder="1" applyAlignment="1" applyProtection="1">
      <alignment horizontal="left"/>
    </xf>
    <xf numFmtId="0" fontId="158" fillId="32" borderId="155" xfId="0" applyFont="1" applyFill="1" applyBorder="1" applyAlignment="1" applyProtection="1">
      <alignment horizontal="left" vertical="top"/>
    </xf>
    <xf numFmtId="0" fontId="158" fillId="32" borderId="156" xfId="0" applyFont="1" applyFill="1" applyBorder="1" applyAlignment="1" applyProtection="1">
      <alignment horizontal="left" vertical="top"/>
    </xf>
    <xf numFmtId="0" fontId="157" fillId="0" borderId="0" xfId="0" applyFont="1" applyFill="1" applyAlignment="1">
      <alignment horizontal="left" wrapText="1"/>
    </xf>
    <xf numFmtId="0" fontId="133" fillId="0" borderId="71" xfId="0" applyFont="1" applyBorder="1" applyAlignment="1">
      <alignment wrapText="1"/>
    </xf>
    <xf numFmtId="0" fontId="133" fillId="0" borderId="72" xfId="0" applyFont="1" applyBorder="1" applyAlignment="1">
      <alignment wrapText="1"/>
    </xf>
    <xf numFmtId="0" fontId="133" fillId="0" borderId="93" xfId="0" applyFont="1" applyBorder="1" applyAlignment="1">
      <alignment wrapText="1"/>
    </xf>
    <xf numFmtId="0" fontId="133" fillId="0" borderId="57" xfId="0" applyFont="1" applyBorder="1" applyAlignment="1">
      <alignment horizontal="center"/>
    </xf>
    <xf numFmtId="0" fontId="133" fillId="0" borderId="55" xfId="0" applyFont="1" applyBorder="1" applyAlignment="1">
      <alignment horizontal="center"/>
    </xf>
    <xf numFmtId="0" fontId="132" fillId="0" borderId="0" xfId="0" applyFont="1"/>
    <xf numFmtId="0" fontId="133" fillId="0" borderId="95" xfId="0" applyFont="1" applyBorder="1" applyAlignment="1">
      <alignment wrapText="1"/>
    </xf>
    <xf numFmtId="0" fontId="133" fillId="0" borderId="100" xfId="0" applyFont="1" applyBorder="1" applyAlignment="1">
      <alignment horizontal="center" wrapText="1"/>
    </xf>
    <xf numFmtId="0" fontId="133" fillId="0" borderId="60" xfId="0" applyFont="1" applyBorder="1" applyAlignment="1">
      <alignment horizontal="center" wrapText="1"/>
    </xf>
    <xf numFmtId="0" fontId="131" fillId="0" borderId="112" xfId="0" applyFont="1" applyBorder="1" applyAlignment="1">
      <alignment wrapText="1"/>
    </xf>
    <xf numFmtId="0" fontId="131" fillId="0" borderId="110" xfId="0" applyFont="1" applyBorder="1" applyAlignment="1">
      <alignment wrapText="1"/>
    </xf>
    <xf numFmtId="0" fontId="131" fillId="0" borderId="111" xfId="0" applyFont="1" applyBorder="1" applyAlignment="1">
      <alignment wrapText="1"/>
    </xf>
    <xf numFmtId="0" fontId="132" fillId="0" borderId="56" xfId="0" applyFont="1" applyBorder="1" applyAlignment="1">
      <alignment wrapText="1"/>
    </xf>
    <xf numFmtId="0" fontId="132" fillId="0" borderId="110" xfId="0" applyFont="1" applyBorder="1" applyAlignment="1">
      <alignment wrapText="1"/>
    </xf>
    <xf numFmtId="0" fontId="132" fillId="0" borderId="111" xfId="0" applyFont="1" applyBorder="1" applyAlignment="1">
      <alignment wrapText="1"/>
    </xf>
    <xf numFmtId="0" fontId="131" fillId="0" borderId="0" xfId="0" applyFont="1" applyAlignment="1">
      <alignment wrapText="1"/>
    </xf>
    <xf numFmtId="0" fontId="133" fillId="0" borderId="112" xfId="0" applyFont="1" applyBorder="1" applyAlignment="1">
      <alignment wrapText="1"/>
    </xf>
    <xf numFmtId="0" fontId="133" fillId="0" borderId="110" xfId="0" applyFont="1" applyBorder="1" applyAlignment="1">
      <alignment wrapText="1"/>
    </xf>
    <xf numFmtId="0" fontId="133" fillId="0" borderId="136" xfId="0" applyFont="1" applyBorder="1" applyAlignment="1">
      <alignment wrapText="1"/>
    </xf>
    <xf numFmtId="0" fontId="133" fillId="0" borderId="137" xfId="0" applyFont="1" applyBorder="1" applyAlignment="1">
      <alignment horizontal="center"/>
    </xf>
    <xf numFmtId="0" fontId="133" fillId="0" borderId="102" xfId="0" applyFont="1" applyBorder="1" applyAlignment="1">
      <alignment wrapText="1"/>
    </xf>
    <xf numFmtId="0" fontId="133" fillId="0" borderId="20" xfId="0" applyFont="1" applyBorder="1" applyAlignment="1">
      <alignment wrapText="1"/>
    </xf>
    <xf numFmtId="0" fontId="133" fillId="0" borderId="113" xfId="0" applyFont="1" applyBorder="1" applyAlignment="1">
      <alignment wrapText="1"/>
    </xf>
    <xf numFmtId="0" fontId="133" fillId="0" borderId="114" xfId="0" applyFont="1" applyBorder="1" applyAlignment="1">
      <alignment wrapText="1"/>
    </xf>
    <xf numFmtId="0" fontId="133" fillId="0" borderId="115" xfId="0" applyFont="1" applyBorder="1" applyAlignment="1">
      <alignment horizontal="center" wrapText="1"/>
    </xf>
    <xf numFmtId="0" fontId="131" fillId="0" borderId="0" xfId="663" applyFont="1" applyAlignment="1">
      <alignment horizontal="left" wrapText="1"/>
    </xf>
    <xf numFmtId="0" fontId="112" fillId="0" borderId="0" xfId="49346" applyFont="1" applyAlignment="1">
      <alignment horizontal="centerContinuous" wrapText="1"/>
    </xf>
    <xf numFmtId="0" fontId="134" fillId="38" borderId="0" xfId="49346" applyFont="1" applyFill="1" applyAlignment="1">
      <alignment horizontal="centerContinuous"/>
    </xf>
    <xf numFmtId="0" fontId="81" fillId="0" borderId="0" xfId="0" applyFont="1" applyAlignment="1">
      <alignment horizontal="centerContinuous"/>
    </xf>
    <xf numFmtId="0" fontId="78" fillId="37" borderId="0" xfId="0" applyFont="1" applyFill="1" applyAlignment="1">
      <alignment horizontal="centerContinuous" vertical="center" wrapText="1"/>
    </xf>
    <xf numFmtId="0" fontId="79" fillId="0" borderId="0" xfId="0" applyFont="1" applyAlignment="1" applyProtection="1">
      <alignment horizontal="centerContinuous"/>
    </xf>
    <xf numFmtId="0" fontId="81" fillId="0" borderId="0" xfId="0" applyFont="1" applyAlignment="1" applyProtection="1">
      <alignment horizontal="centerContinuous" wrapText="1"/>
    </xf>
    <xf numFmtId="0" fontId="79" fillId="0" borderId="0" xfId="0" applyFont="1" applyAlignment="1" applyProtection="1">
      <alignment horizontal="centerContinuous" wrapText="1"/>
    </xf>
    <xf numFmtId="0" fontId="85" fillId="0" borderId="0" xfId="0" applyFont="1" applyAlignment="1" applyProtection="1">
      <alignment horizontal="centerContinuous"/>
    </xf>
    <xf numFmtId="49" fontId="82" fillId="0" borderId="0" xfId="0" applyNumberFormat="1" applyFont="1" applyAlignment="1" applyProtection="1">
      <alignment horizontal="centerContinuous"/>
    </xf>
    <xf numFmtId="0" fontId="82" fillId="0" borderId="0" xfId="530" applyFont="1" applyFill="1" applyAlignment="1" applyProtection="1">
      <alignment horizontal="centerContinuous"/>
    </xf>
    <xf numFmtId="0" fontId="78" fillId="32" borderId="77" xfId="530" applyFont="1" applyFill="1" applyBorder="1" applyAlignment="1" applyProtection="1">
      <alignment horizontal="centerContinuous"/>
      <protection locked="0"/>
    </xf>
    <xf numFmtId="0" fontId="81" fillId="0" borderId="0" xfId="0" applyFont="1" applyFill="1" applyAlignment="1" applyProtection="1">
      <alignment horizontal="centerContinuous" vertical="top" wrapText="1"/>
    </xf>
    <xf numFmtId="0" fontId="81" fillId="0" borderId="73" xfId="0" applyFont="1" applyBorder="1" applyAlignment="1">
      <alignment horizontal="centerContinuous" wrapText="1"/>
    </xf>
    <xf numFmtId="0" fontId="81" fillId="0" borderId="77" xfId="0" applyFont="1" applyBorder="1" applyAlignment="1">
      <alignment horizontal="centerContinuous" wrapText="1"/>
    </xf>
    <xf numFmtId="0" fontId="81" fillId="0" borderId="78" xfId="0" applyFont="1" applyBorder="1" applyAlignment="1">
      <alignment horizontal="centerContinuous" wrapText="1"/>
    </xf>
    <xf numFmtId="49" fontId="82" fillId="0" borderId="0" xfId="0" applyNumberFormat="1" applyFont="1" applyAlignment="1" applyProtection="1">
      <alignment horizontal="centerContinuous" vertical="top" wrapText="1"/>
    </xf>
    <xf numFmtId="0" fontId="82" fillId="0" borderId="0" xfId="0" applyFont="1" applyFill="1" applyAlignment="1" applyProtection="1">
      <alignment horizontal="centerContinuous" vertical="top" wrapText="1"/>
    </xf>
    <xf numFmtId="0" fontId="78" fillId="0" borderId="0" xfId="0" applyFont="1" applyFill="1" applyAlignment="1" applyProtection="1">
      <alignment horizontal="centerContinuous" wrapText="1"/>
    </xf>
    <xf numFmtId="0" fontId="78" fillId="0" borderId="0" xfId="0" applyFont="1" applyAlignment="1" applyProtection="1">
      <alignment horizontal="centerContinuous" wrapText="1"/>
    </xf>
    <xf numFmtId="0" fontId="81" fillId="0" borderId="0" xfId="0" applyFont="1" applyAlignment="1">
      <alignment horizontal="centerContinuous" vertical="top" wrapText="1"/>
    </xf>
    <xf numFmtId="49" fontId="113" fillId="32" borderId="71" xfId="0" applyNumberFormat="1" applyFont="1" applyFill="1" applyBorder="1" applyAlignment="1" applyProtection="1">
      <alignment horizontal="centerContinuous" vertical="top" wrapText="1"/>
      <protection locked="0"/>
    </xf>
    <xf numFmtId="49" fontId="113" fillId="32" borderId="79" xfId="0" applyNumberFormat="1" applyFont="1" applyFill="1" applyBorder="1" applyAlignment="1" applyProtection="1">
      <alignment horizontal="centerContinuous" vertical="top" wrapText="1"/>
      <protection locked="0"/>
    </xf>
    <xf numFmtId="49" fontId="113" fillId="32" borderId="80" xfId="0" applyNumberFormat="1" applyFont="1" applyFill="1" applyBorder="1" applyAlignment="1" applyProtection="1">
      <alignment horizontal="centerContinuous" vertical="top" wrapText="1"/>
      <protection locked="0"/>
    </xf>
    <xf numFmtId="0" fontId="111" fillId="0" borderId="0" xfId="0" applyFont="1" applyAlignment="1" applyProtection="1">
      <alignment horizontal="centerContinuous"/>
    </xf>
    <xf numFmtId="0" fontId="153" fillId="0" borderId="0" xfId="0" applyFont="1" applyAlignment="1" applyProtection="1">
      <alignment horizontal="centerContinuous"/>
    </xf>
    <xf numFmtId="0" fontId="111" fillId="0" borderId="0" xfId="0" applyFont="1" applyAlignment="1">
      <alignment horizontal="centerContinuous"/>
    </xf>
    <xf numFmtId="37" fontId="81" fillId="0" borderId="0" xfId="0" applyNumberFormat="1" applyFont="1" applyBorder="1" applyAlignment="1" applyProtection="1">
      <alignment horizontal="center"/>
    </xf>
    <xf numFmtId="0" fontId="79" fillId="0" borderId="0" xfId="0" applyFont="1" applyBorder="1" applyAlignment="1" applyProtection="1">
      <alignment horizontal="center"/>
    </xf>
    <xf numFmtId="0" fontId="111" fillId="0" borderId="22" xfId="0" applyFont="1" applyFill="1" applyBorder="1" applyAlignment="1">
      <alignment horizontal="centerContinuous"/>
    </xf>
    <xf numFmtId="4" fontId="107" fillId="0" borderId="0" xfId="0" applyNumberFormat="1" applyFont="1" applyAlignment="1" applyProtection="1">
      <alignment horizontal="centerContinuous" wrapText="1"/>
    </xf>
    <xf numFmtId="0" fontId="131" fillId="0" borderId="0" xfId="0" applyFont="1" applyAlignment="1" applyProtection="1">
      <alignment horizontal="centerContinuous"/>
    </xf>
    <xf numFmtId="0" fontId="113" fillId="0" borderId="0" xfId="0" applyFont="1" applyAlignment="1" applyProtection="1">
      <alignment horizontal="center"/>
    </xf>
    <xf numFmtId="0" fontId="112" fillId="0" borderId="0" xfId="0" applyFont="1" applyAlignment="1" applyProtection="1">
      <alignment horizontal="centerContinuous"/>
    </xf>
    <xf numFmtId="0" fontId="78" fillId="37" borderId="22" xfId="0" applyFont="1" applyFill="1" applyBorder="1" applyAlignment="1">
      <alignment horizontal="centerContinuous" wrapText="1"/>
    </xf>
    <xf numFmtId="0" fontId="81" fillId="30" borderId="155" xfId="0" applyFont="1" applyFill="1" applyBorder="1" applyAlignment="1">
      <alignment horizontal="centerContinuous" wrapText="1"/>
    </xf>
    <xf numFmtId="0" fontId="81" fillId="30" borderId="156" xfId="0" applyFont="1" applyFill="1" applyBorder="1" applyAlignment="1">
      <alignment horizontal="centerContinuous" wrapText="1"/>
    </xf>
    <xf numFmtId="0" fontId="175" fillId="32" borderId="360" xfId="0" applyFont="1" applyFill="1" applyBorder="1" applyAlignment="1" applyProtection="1">
      <alignment horizontal="center"/>
      <protection locked="0"/>
    </xf>
    <xf numFmtId="0" fontId="175" fillId="32" borderId="361" xfId="0" applyFont="1" applyFill="1" applyBorder="1" applyAlignment="1" applyProtection="1">
      <alignment horizontal="center"/>
      <protection locked="0"/>
    </xf>
    <xf numFmtId="0" fontId="79" fillId="29" borderId="156" xfId="0" applyFont="1" applyFill="1" applyBorder="1"/>
    <xf numFmtId="0" fontId="79" fillId="34" borderId="156" xfId="0" applyFont="1" applyFill="1" applyBorder="1"/>
    <xf numFmtId="0" fontId="79" fillId="34" borderId="156" xfId="0" applyFont="1" applyFill="1" applyBorder="1" applyAlignment="1">
      <alignment horizontal="center"/>
    </xf>
    <xf numFmtId="0" fontId="175" fillId="32" borderId="115" xfId="0" applyFont="1" applyFill="1" applyBorder="1" applyAlignment="1" applyProtection="1">
      <alignment horizontal="center"/>
      <protection locked="0"/>
    </xf>
    <xf numFmtId="0" fontId="175" fillId="32" borderId="305" xfId="0" applyFont="1" applyFill="1" applyBorder="1" applyAlignment="1" applyProtection="1">
      <alignment horizontal="center"/>
      <protection locked="0"/>
    </xf>
    <xf numFmtId="0" fontId="175" fillId="32" borderId="362" xfId="0" applyFont="1" applyFill="1" applyBorder="1" applyAlignment="1" applyProtection="1">
      <alignment horizontal="center"/>
      <protection locked="0"/>
    </xf>
    <xf numFmtId="0" fontId="79" fillId="29" borderId="155" xfId="0" applyFont="1" applyFill="1" applyBorder="1"/>
    <xf numFmtId="0" fontId="79" fillId="34" borderId="155" xfId="0" applyFont="1" applyFill="1" applyBorder="1"/>
    <xf numFmtId="0" fontId="79" fillId="34" borderId="155" xfId="0" applyFont="1" applyFill="1" applyBorder="1" applyAlignment="1">
      <alignment horizontal="center"/>
    </xf>
    <xf numFmtId="0" fontId="175" fillId="32" borderId="113" xfId="0" applyFont="1" applyFill="1" applyBorder="1" applyAlignment="1" applyProtection="1">
      <alignment horizontal="center"/>
      <protection locked="0"/>
    </xf>
    <xf numFmtId="0" fontId="175" fillId="32" borderId="51" xfId="0" applyFont="1" applyFill="1" applyBorder="1" applyAlignment="1" applyProtection="1">
      <alignment horizontal="centerContinuous"/>
      <protection locked="0"/>
    </xf>
    <xf numFmtId="0" fontId="175" fillId="32" borderId="40" xfId="0" applyFont="1" applyFill="1" applyBorder="1" applyAlignment="1" applyProtection="1">
      <alignment horizontal="centerContinuous"/>
      <protection locked="0"/>
    </xf>
    <xf numFmtId="37" fontId="111" fillId="0" borderId="0" xfId="0" applyNumberFormat="1" applyFont="1" applyAlignment="1" applyProtection="1">
      <alignment horizontal="centerContinuous"/>
    </xf>
    <xf numFmtId="49" fontId="111" fillId="0" borderId="0" xfId="0" applyNumberFormat="1" applyFont="1" applyBorder="1" applyAlignment="1" applyProtection="1">
      <alignment horizontal="centerContinuous"/>
    </xf>
    <xf numFmtId="37" fontId="137" fillId="0" borderId="0" xfId="0" applyNumberFormat="1" applyFont="1" applyAlignment="1" applyProtection="1">
      <alignment horizontal="centerContinuous"/>
    </xf>
    <xf numFmtId="0" fontId="144" fillId="32" borderId="0" xfId="0" applyFont="1" applyFill="1" applyAlignment="1">
      <alignment horizontal="centerContinuous" wrapText="1"/>
    </xf>
    <xf numFmtId="0" fontId="112" fillId="0" borderId="0" xfId="0" applyFont="1" applyFill="1" applyAlignment="1" applyProtection="1">
      <alignment horizontal="center"/>
    </xf>
    <xf numFmtId="0" fontId="113" fillId="0" borderId="0" xfId="0" applyFont="1" applyFill="1" applyAlignment="1" applyProtection="1">
      <alignment horizontal="center"/>
    </xf>
    <xf numFmtId="0" fontId="153" fillId="0" borderId="0" xfId="0" applyFont="1" applyFill="1" applyAlignment="1" applyProtection="1">
      <alignment horizontal="centerContinuous"/>
    </xf>
    <xf numFmtId="0" fontId="150" fillId="0" borderId="0" xfId="0" applyFont="1" applyFill="1" applyAlignment="1" applyProtection="1">
      <alignment horizontal="centerContinuous"/>
    </xf>
    <xf numFmtId="0" fontId="111" fillId="0" borderId="0" xfId="0" applyFont="1" applyFill="1" applyAlignment="1" applyProtection="1">
      <alignment horizontal="centerContinuous"/>
    </xf>
    <xf numFmtId="0" fontId="111" fillId="0" borderId="22" xfId="0" applyFont="1" applyFill="1" applyBorder="1" applyAlignment="1">
      <alignment horizontal="centerContinuous" vertical="center"/>
    </xf>
    <xf numFmtId="0" fontId="150" fillId="0" borderId="0" xfId="0" applyNumberFormat="1" applyFont="1" applyAlignment="1" applyProtection="1">
      <alignment horizontal="centerContinuous"/>
    </xf>
    <xf numFmtId="0" fontId="111" fillId="0" borderId="0" xfId="0" applyNumberFormat="1" applyFont="1" applyFill="1" applyBorder="1" applyAlignment="1" applyProtection="1">
      <alignment horizontal="centerContinuous"/>
    </xf>
    <xf numFmtId="0" fontId="111" fillId="30" borderId="27" xfId="0" applyFont="1" applyFill="1" applyBorder="1" applyAlignment="1">
      <alignment horizontal="centerContinuous"/>
    </xf>
    <xf numFmtId="0" fontId="111" fillId="30" borderId="26" xfId="0" applyFont="1" applyFill="1" applyBorder="1" applyAlignment="1">
      <alignment horizontal="centerContinuous"/>
    </xf>
    <xf numFmtId="37" fontId="111" fillId="30" borderId="27" xfId="0" applyNumberFormat="1" applyFont="1" applyFill="1" applyBorder="1" applyAlignment="1" applyProtection="1">
      <alignment horizontal="centerContinuous"/>
    </xf>
    <xf numFmtId="37" fontId="111" fillId="30" borderId="26" xfId="0" applyNumberFormat="1" applyFont="1" applyFill="1" applyBorder="1" applyAlignment="1" applyProtection="1">
      <alignment horizontal="centerContinuous"/>
    </xf>
    <xf numFmtId="0" fontId="111" fillId="30" borderId="155" xfId="0" applyFont="1" applyFill="1" applyBorder="1" applyAlignment="1">
      <alignment horizontal="centerContinuous"/>
    </xf>
    <xf numFmtId="0" fontId="111" fillId="30" borderId="156" xfId="0" applyFont="1" applyFill="1" applyBorder="1" applyAlignment="1">
      <alignment horizontal="centerContinuous"/>
    </xf>
    <xf numFmtId="37" fontId="112" fillId="32" borderId="0" xfId="0" applyNumberFormat="1" applyFont="1" applyFill="1" applyBorder="1" applyAlignment="1" applyProtection="1">
      <alignment horizontal="centerContinuous" wrapText="1"/>
    </xf>
    <xf numFmtId="0" fontId="131" fillId="0" borderId="0" xfId="663" applyFont="1" applyAlignment="1" applyProtection="1">
      <alignment horizontal="center"/>
    </xf>
    <xf numFmtId="44" fontId="131" fillId="0" borderId="0" xfId="663" applyNumberFormat="1" applyFont="1" applyAlignment="1" applyProtection="1">
      <alignment horizontal="center"/>
    </xf>
    <xf numFmtId="39" fontId="131" fillId="0" borderId="0" xfId="663" applyNumberFormat="1" applyFont="1" applyAlignment="1" applyProtection="1">
      <alignment horizontal="center" wrapText="1"/>
    </xf>
    <xf numFmtId="0" fontId="133" fillId="0" borderId="97" xfId="0" applyFont="1" applyBorder="1" applyAlignment="1">
      <alignment horizontal="centerContinuous" wrapText="1"/>
    </xf>
    <xf numFmtId="0" fontId="133" fillId="0" borderId="98" xfId="0" applyFont="1" applyBorder="1" applyAlignment="1">
      <alignment horizontal="centerContinuous" wrapText="1"/>
    </xf>
    <xf numFmtId="0" fontId="133" fillId="0" borderId="99" xfId="0" applyFont="1" applyBorder="1" applyAlignment="1">
      <alignment horizontal="centerContinuous" wrapText="1"/>
    </xf>
    <xf numFmtId="0" fontId="133" fillId="0" borderId="100" xfId="0" applyFont="1" applyBorder="1" applyAlignment="1">
      <alignment horizontal="centerContinuous" wrapText="1"/>
    </xf>
    <xf numFmtId="0" fontId="133" fillId="0" borderId="60" xfId="0" applyFont="1" applyBorder="1" applyAlignment="1">
      <alignment horizontal="centerContinuous" wrapText="1"/>
    </xf>
    <xf numFmtId="0" fontId="133" fillId="0" borderId="101" xfId="0" applyFont="1" applyBorder="1" applyAlignment="1">
      <alignment horizontal="centerContinuous" wrapText="1"/>
    </xf>
    <xf numFmtId="0" fontId="133" fillId="0" borderId="85" xfId="0" applyFont="1" applyBorder="1" applyAlignment="1">
      <alignment horizontal="centerContinuous" wrapText="1"/>
    </xf>
    <xf numFmtId="0" fontId="133" fillId="0" borderId="103" xfId="0" applyFont="1" applyBorder="1" applyAlignment="1">
      <alignment horizontal="centerContinuous" wrapText="1"/>
    </xf>
    <xf numFmtId="0" fontId="133" fillId="0" borderId="104" xfId="0" applyFont="1" applyBorder="1" applyAlignment="1">
      <alignment horizontal="centerContinuous" wrapText="1"/>
    </xf>
    <xf numFmtId="0" fontId="133" fillId="0" borderId="241" xfId="0" applyFont="1" applyBorder="1" applyAlignment="1">
      <alignment horizontal="centerContinuous" wrapText="1"/>
    </xf>
    <xf numFmtId="0" fontId="133" fillId="0" borderId="188" xfId="0" applyFont="1" applyBorder="1" applyAlignment="1">
      <alignment horizontal="centerContinuous" wrapText="1"/>
    </xf>
    <xf numFmtId="0" fontId="133" fillId="0" borderId="242" xfId="0" applyFont="1" applyBorder="1" applyAlignment="1">
      <alignment horizontal="centerContinuous" wrapText="1"/>
    </xf>
    <xf numFmtId="0" fontId="150" fillId="0" borderId="203" xfId="663" applyFont="1" applyBorder="1" applyAlignment="1" applyProtection="1">
      <alignment horizontal="centerContinuous"/>
    </xf>
    <xf numFmtId="0" fontId="150" fillId="0" borderId="118" xfId="663" applyFont="1" applyBorder="1" applyAlignment="1" applyProtection="1">
      <alignment horizontal="centerContinuous"/>
    </xf>
    <xf numFmtId="0" fontId="150" fillId="0" borderId="119" xfId="663" applyFont="1" applyBorder="1" applyAlignment="1" applyProtection="1">
      <alignment horizontal="centerContinuous"/>
    </xf>
    <xf numFmtId="0" fontId="82" fillId="0" borderId="204" xfId="663" applyFont="1" applyBorder="1" applyAlignment="1" applyProtection="1">
      <alignment horizontal="centerContinuous"/>
    </xf>
    <xf numFmtId="0" fontId="82" fillId="0" borderId="205" xfId="663" applyFont="1" applyBorder="1" applyAlignment="1" applyProtection="1">
      <alignment horizontal="centerContinuous"/>
    </xf>
    <xf numFmtId="0" fontId="82" fillId="0" borderId="206" xfId="663" applyFont="1" applyBorder="1" applyAlignment="1" applyProtection="1">
      <alignment horizontal="centerContinuous"/>
    </xf>
    <xf numFmtId="0" fontId="120" fillId="0" borderId="0" xfId="663" applyFont="1" applyAlignment="1">
      <alignment horizontal="centerContinuous" vertical="top" wrapText="1"/>
    </xf>
    <xf numFmtId="0" fontId="120" fillId="0" borderId="0" xfId="663" applyFont="1" applyAlignment="1">
      <alignment horizontal="centerContinuous"/>
    </xf>
    <xf numFmtId="0" fontId="68" fillId="0" borderId="0" xfId="0" applyFont="1" applyAlignment="1">
      <alignment horizontal="center"/>
    </xf>
    <xf numFmtId="0" fontId="73" fillId="31" borderId="0" xfId="0" applyFont="1" applyFill="1" applyAlignment="1">
      <alignment horizontal="left" wrapText="1"/>
    </xf>
    <xf numFmtId="0" fontId="75" fillId="31" borderId="0" xfId="0" applyFont="1" applyFill="1" applyAlignment="1">
      <alignment horizontal="left" vertical="top" wrapText="1"/>
    </xf>
    <xf numFmtId="0" fontId="80" fillId="0" borderId="0" xfId="0" applyFont="1" applyFill="1" applyAlignment="1">
      <alignment horizontal="left"/>
    </xf>
    <xf numFmtId="0" fontId="110" fillId="0" borderId="155" xfId="0" applyFont="1" applyFill="1" applyBorder="1" applyAlignment="1">
      <alignment horizontal="center"/>
    </xf>
    <xf numFmtId="0" fontId="110" fillId="0" borderId="157" xfId="0" applyFont="1" applyFill="1" applyBorder="1" applyAlignment="1">
      <alignment horizontal="center"/>
    </xf>
    <xf numFmtId="0" fontId="110" fillId="0" borderId="156" xfId="0" applyFont="1" applyFill="1" applyBorder="1" applyAlignment="1">
      <alignment horizontal="center"/>
    </xf>
    <xf numFmtId="0" fontId="115" fillId="0" borderId="0" xfId="0" applyFont="1" applyFill="1" applyAlignment="1">
      <alignment horizontal="left"/>
    </xf>
    <xf numFmtId="0" fontId="110" fillId="0" borderId="157" xfId="0" applyFont="1" applyBorder="1" applyAlignment="1">
      <alignment horizontal="center"/>
    </xf>
    <xf numFmtId="0" fontId="110" fillId="0" borderId="155" xfId="0" applyFont="1" applyBorder="1" applyAlignment="1">
      <alignment horizontal="center" wrapText="1"/>
    </xf>
    <xf numFmtId="0" fontId="110" fillId="0" borderId="157" xfId="0" applyFont="1" applyBorder="1" applyAlignment="1">
      <alignment horizontal="center" wrapText="1"/>
    </xf>
    <xf numFmtId="0" fontId="110" fillId="0" borderId="156" xfId="0" applyFont="1" applyBorder="1" applyAlignment="1">
      <alignment horizontal="center" wrapText="1"/>
    </xf>
    <xf numFmtId="0" fontId="81" fillId="0" borderId="81" xfId="0" applyFont="1" applyFill="1" applyBorder="1" applyAlignment="1">
      <alignment horizontal="center" wrapText="1"/>
    </xf>
    <xf numFmtId="0" fontId="81" fillId="0" borderId="32" xfId="0" applyFont="1" applyFill="1" applyBorder="1" applyAlignment="1">
      <alignment horizontal="center" wrapText="1"/>
    </xf>
    <xf numFmtId="0" fontId="81" fillId="0" borderId="17" xfId="0" applyFont="1" applyBorder="1" applyAlignment="1">
      <alignment horizontal="center"/>
    </xf>
    <xf numFmtId="0" fontId="81" fillId="0" borderId="18" xfId="0" applyFont="1" applyBorder="1" applyAlignment="1">
      <alignment horizontal="center"/>
    </xf>
    <xf numFmtId="0" fontId="81" fillId="0" borderId="19" xfId="0" applyFont="1" applyBorder="1" applyAlignment="1">
      <alignment horizontal="center"/>
    </xf>
    <xf numFmtId="0" fontId="81" fillId="0" borderId="155" xfId="0" applyFont="1" applyFill="1" applyBorder="1" applyAlignment="1">
      <alignment horizontal="center"/>
    </xf>
    <xf numFmtId="0" fontId="81" fillId="0" borderId="157" xfId="0" applyFont="1" applyFill="1" applyBorder="1" applyAlignment="1">
      <alignment horizontal="center"/>
    </xf>
    <xf numFmtId="0" fontId="81" fillId="0" borderId="156" xfId="0" applyFont="1" applyFill="1" applyBorder="1" applyAlignment="1">
      <alignment horizontal="center"/>
    </xf>
    <xf numFmtId="0" fontId="86" fillId="31" borderId="0" xfId="0" applyFont="1" applyFill="1" applyAlignment="1">
      <alignment horizontal="center" wrapText="1"/>
    </xf>
    <xf numFmtId="0" fontId="79" fillId="0" borderId="0" xfId="0" applyFont="1" applyFill="1" applyAlignment="1" applyProtection="1"/>
    <xf numFmtId="0" fontId="111" fillId="0" borderId="155" xfId="0" applyFont="1" applyFill="1" applyBorder="1" applyAlignment="1">
      <alignment horizontal="center"/>
    </xf>
    <xf numFmtId="0" fontId="111" fillId="0" borderId="157" xfId="0" applyFont="1" applyFill="1" applyBorder="1" applyAlignment="1">
      <alignment horizontal="center"/>
    </xf>
    <xf numFmtId="0" fontId="111" fillId="0" borderId="156" xfId="0" applyFont="1" applyFill="1" applyBorder="1" applyAlignment="1">
      <alignment horizontal="center"/>
    </xf>
    <xf numFmtId="0" fontId="81" fillId="0" borderId="82" xfId="0" applyFont="1" applyFill="1" applyBorder="1" applyAlignment="1">
      <alignment horizontal="center"/>
    </xf>
    <xf numFmtId="0" fontId="81" fillId="0" borderId="83" xfId="0" applyFont="1" applyFill="1" applyBorder="1" applyAlignment="1">
      <alignment horizontal="center"/>
    </xf>
    <xf numFmtId="0" fontId="81" fillId="0" borderId="84" xfId="0" applyFont="1" applyFill="1" applyBorder="1" applyAlignment="1">
      <alignment horizontal="center"/>
    </xf>
    <xf numFmtId="0" fontId="81" fillId="0" borderId="158" xfId="0" applyFont="1" applyFill="1" applyBorder="1" applyAlignment="1">
      <alignment horizontal="center" wrapText="1"/>
    </xf>
    <xf numFmtId="0" fontId="81" fillId="0" borderId="155" xfId="0" applyFont="1" applyFill="1" applyBorder="1" applyAlignment="1">
      <alignment horizontal="center" wrapText="1"/>
    </xf>
    <xf numFmtId="0" fontId="81" fillId="0" borderId="157" xfId="0" applyFont="1" applyFill="1" applyBorder="1" applyAlignment="1">
      <alignment horizontal="center" wrapText="1"/>
    </xf>
    <xf numFmtId="0" fontId="81" fillId="0" borderId="156" xfId="0" applyFont="1" applyFill="1" applyBorder="1" applyAlignment="1">
      <alignment horizontal="center" wrapText="1"/>
    </xf>
    <xf numFmtId="0" fontId="81" fillId="0" borderId="85" xfId="0" applyFont="1" applyFill="1" applyBorder="1" applyAlignment="1">
      <alignment horizontal="center"/>
    </xf>
    <xf numFmtId="0" fontId="78" fillId="0" borderId="155" xfId="0" applyFont="1" applyFill="1" applyBorder="1" applyAlignment="1">
      <alignment horizontal="left" vertical="top" wrapText="1"/>
    </xf>
    <xf numFmtId="0" fontId="78" fillId="0" borderId="157" xfId="0" applyFont="1" applyFill="1" applyBorder="1" applyAlignment="1">
      <alignment horizontal="left" vertical="top" wrapText="1"/>
    </xf>
    <xf numFmtId="0" fontId="78" fillId="0" borderId="156" xfId="0" applyFont="1" applyFill="1" applyBorder="1" applyAlignment="1">
      <alignment horizontal="left" vertical="top" wrapText="1"/>
    </xf>
    <xf numFmtId="0" fontId="110" fillId="0" borderId="81" xfId="0" applyFont="1" applyFill="1" applyBorder="1" applyAlignment="1" applyProtection="1">
      <alignment horizontal="center" wrapText="1"/>
    </xf>
    <xf numFmtId="0" fontId="110" fillId="0" borderId="41" xfId="0" applyFont="1" applyFill="1" applyBorder="1" applyAlignment="1" applyProtection="1">
      <alignment horizontal="center" wrapText="1"/>
    </xf>
    <xf numFmtId="0" fontId="80" fillId="0" borderId="155" xfId="0" applyFont="1" applyFill="1" applyBorder="1" applyAlignment="1">
      <alignment horizontal="center" wrapText="1"/>
    </xf>
    <xf numFmtId="0" fontId="80" fillId="0" borderId="156" xfId="0" applyFont="1" applyFill="1" applyBorder="1" applyAlignment="1">
      <alignment horizontal="center" wrapText="1"/>
    </xf>
    <xf numFmtId="0" fontId="79" fillId="0" borderId="0" xfId="0" applyFont="1" applyFill="1" applyAlignment="1" applyProtection="1">
      <alignment horizontal="left"/>
    </xf>
    <xf numFmtId="0" fontId="79" fillId="0" borderId="0" xfId="0" applyFont="1" applyAlignment="1">
      <alignment horizontal="left"/>
    </xf>
    <xf numFmtId="0" fontId="78" fillId="0" borderId="27" xfId="0" applyFont="1" applyFill="1" applyBorder="1" applyAlignment="1">
      <alignment horizontal="left"/>
    </xf>
    <xf numFmtId="0" fontId="78" fillId="0" borderId="157" xfId="0" applyFont="1" applyFill="1" applyBorder="1" applyAlignment="1">
      <alignment horizontal="left"/>
    </xf>
    <xf numFmtId="0" fontId="78" fillId="0" borderId="42" xfId="0" applyFont="1" applyFill="1" applyBorder="1" applyAlignment="1">
      <alignment horizontal="left"/>
    </xf>
    <xf numFmtId="0" fontId="78" fillId="0" borderId="26" xfId="0" applyFont="1" applyFill="1" applyBorder="1" applyAlignment="1">
      <alignment horizontal="left"/>
    </xf>
    <xf numFmtId="0" fontId="107" fillId="0" borderId="0" xfId="0" applyFont="1" applyFill="1" applyBorder="1" applyAlignment="1">
      <alignment horizontal="left" vertical="top" wrapText="1"/>
    </xf>
    <xf numFmtId="0" fontId="107" fillId="0" borderId="0" xfId="0" applyFont="1" applyAlignment="1">
      <alignment horizontal="left" wrapText="1"/>
    </xf>
    <xf numFmtId="0" fontId="86" fillId="31" borderId="0" xfId="0" applyFont="1" applyFill="1" applyAlignment="1">
      <alignment horizontal="left"/>
    </xf>
    <xf numFmtId="49" fontId="78" fillId="0" borderId="155" xfId="0" applyNumberFormat="1" applyFont="1" applyFill="1" applyBorder="1" applyAlignment="1">
      <alignment horizontal="left"/>
    </xf>
    <xf numFmtId="49" fontId="78" fillId="0" borderId="157" xfId="0" applyNumberFormat="1" applyFont="1" applyFill="1" applyBorder="1" applyAlignment="1">
      <alignment horizontal="left"/>
    </xf>
    <xf numFmtId="49" fontId="78" fillId="0" borderId="156" xfId="0" applyNumberFormat="1" applyFont="1" applyFill="1" applyBorder="1" applyAlignment="1">
      <alignment horizontal="left"/>
    </xf>
    <xf numFmtId="0" fontId="81" fillId="0" borderId="157" xfId="0" applyFont="1" applyBorder="1" applyAlignment="1">
      <alignment horizontal="center"/>
    </xf>
    <xf numFmtId="0" fontId="81" fillId="0" borderId="156" xfId="0" applyFont="1" applyBorder="1" applyAlignment="1">
      <alignment horizontal="center"/>
    </xf>
    <xf numFmtId="0" fontId="81" fillId="0" borderId="0" xfId="17654" applyFont="1" applyFill="1" applyAlignment="1" applyProtection="1">
      <alignment horizontal="left"/>
    </xf>
    <xf numFmtId="0" fontId="177" fillId="32" borderId="22" xfId="0" applyFont="1" applyFill="1" applyBorder="1" applyAlignment="1">
      <alignment horizontal="left"/>
    </xf>
    <xf numFmtId="0" fontId="166" fillId="32" borderId="0" xfId="17654" applyFont="1" applyFill="1" applyAlignment="1" applyProtection="1">
      <alignment horizontal="left"/>
    </xf>
    <xf numFmtId="0" fontId="82" fillId="0" borderId="0" xfId="0" applyFont="1" applyAlignment="1" applyProtection="1">
      <alignment horizontal="centerContinuous"/>
    </xf>
    <xf numFmtId="0" fontId="78" fillId="0" borderId="0" xfId="0" applyFont="1" applyBorder="1" applyAlignment="1">
      <alignment horizontal="centerContinuous"/>
    </xf>
  </cellXfs>
  <cellStyles count="49350">
    <cellStyle name="20% - Accent1 2" xfId="1"/>
    <cellStyle name="20% - Accent1 2 2" xfId="2"/>
    <cellStyle name="20% - Accent1 2 2 2" xfId="3"/>
    <cellStyle name="20% - Accent1 2 2 3" xfId="4"/>
    <cellStyle name="20% - Accent1 2 2 4" xfId="5"/>
    <cellStyle name="20% - Accent1 2 3" xfId="34880"/>
    <cellStyle name="20% - Accent1 2 4" xfId="34881"/>
    <cellStyle name="20% - Accent1 2 5" xfId="34882"/>
    <cellStyle name="20% - Accent1 3" xfId="6"/>
    <cellStyle name="20% - Accent1 3 2" xfId="7"/>
    <cellStyle name="20% - Accent1 3 3" xfId="8"/>
    <cellStyle name="20% - Accent1 3 4" xfId="9"/>
    <cellStyle name="20% - Accent1 4" xfId="10"/>
    <cellStyle name="20% - Accent1 4 2" xfId="11"/>
    <cellStyle name="20% - Accent1 4 3" xfId="12"/>
    <cellStyle name="20% - Accent1 4 4" xfId="13"/>
    <cellStyle name="20% - Accent1 5" xfId="34883"/>
    <cellStyle name="20% - Accent1 6" xfId="34879"/>
    <cellStyle name="20% - Accent2 2" xfId="14"/>
    <cellStyle name="20% - Accent2 2 2" xfId="15"/>
    <cellStyle name="20% - Accent2 2 2 2" xfId="16"/>
    <cellStyle name="20% - Accent2 2 2 3" xfId="17"/>
    <cellStyle name="20% - Accent2 2 2 4" xfId="18"/>
    <cellStyle name="20% - Accent2 2 3" xfId="34885"/>
    <cellStyle name="20% - Accent2 2 4" xfId="34886"/>
    <cellStyle name="20% - Accent2 2 5" xfId="34887"/>
    <cellStyle name="20% - Accent2 3" xfId="19"/>
    <cellStyle name="20% - Accent2 3 2" xfId="20"/>
    <cellStyle name="20% - Accent2 3 3" xfId="21"/>
    <cellStyle name="20% - Accent2 3 4" xfId="22"/>
    <cellStyle name="20% - Accent2 4" xfId="23"/>
    <cellStyle name="20% - Accent2 4 2" xfId="24"/>
    <cellStyle name="20% - Accent2 4 3" xfId="25"/>
    <cellStyle name="20% - Accent2 4 4" xfId="26"/>
    <cellStyle name="20% - Accent2 5" xfId="34888"/>
    <cellStyle name="20% - Accent2 6" xfId="34884"/>
    <cellStyle name="20% - Accent3 2" xfId="27"/>
    <cellStyle name="20% - Accent3 2 2" xfId="28"/>
    <cellStyle name="20% - Accent3 2 2 2" xfId="29"/>
    <cellStyle name="20% - Accent3 2 2 3" xfId="30"/>
    <cellStyle name="20% - Accent3 2 2 4" xfId="31"/>
    <cellStyle name="20% - Accent3 2 3" xfId="34890"/>
    <cellStyle name="20% - Accent3 2 4" xfId="34891"/>
    <cellStyle name="20% - Accent3 2 5" xfId="34892"/>
    <cellStyle name="20% - Accent3 3" xfId="32"/>
    <cellStyle name="20% - Accent3 3 2" xfId="33"/>
    <cellStyle name="20% - Accent3 3 3" xfId="34"/>
    <cellStyle name="20% - Accent3 3 4" xfId="35"/>
    <cellStyle name="20% - Accent3 4" xfId="36"/>
    <cellStyle name="20% - Accent3 4 2" xfId="37"/>
    <cellStyle name="20% - Accent3 4 3" xfId="38"/>
    <cellStyle name="20% - Accent3 4 4" xfId="39"/>
    <cellStyle name="20% - Accent3 5" xfId="34893"/>
    <cellStyle name="20% - Accent3 6" xfId="34889"/>
    <cellStyle name="20% - Accent4 2" xfId="40"/>
    <cellStyle name="20% - Accent4 2 2" xfId="41"/>
    <cellStyle name="20% - Accent4 2 2 2" xfId="42"/>
    <cellStyle name="20% - Accent4 2 2 3" xfId="43"/>
    <cellStyle name="20% - Accent4 2 2 4" xfId="44"/>
    <cellStyle name="20% - Accent4 2 3" xfId="34895"/>
    <cellStyle name="20% - Accent4 2 4" xfId="34896"/>
    <cellStyle name="20% - Accent4 2 5" xfId="34897"/>
    <cellStyle name="20% - Accent4 3" xfId="45"/>
    <cellStyle name="20% - Accent4 3 2" xfId="46"/>
    <cellStyle name="20% - Accent4 3 3" xfId="47"/>
    <cellStyle name="20% - Accent4 3 4" xfId="48"/>
    <cellStyle name="20% - Accent4 4" xfId="49"/>
    <cellStyle name="20% - Accent4 4 2" xfId="50"/>
    <cellStyle name="20% - Accent4 4 3" xfId="51"/>
    <cellStyle name="20% - Accent4 4 4" xfId="52"/>
    <cellStyle name="20% - Accent4 5" xfId="34898"/>
    <cellStyle name="20% - Accent4 6" xfId="34894"/>
    <cellStyle name="20% - Accent5 2" xfId="53"/>
    <cellStyle name="20% - Accent5 2 2" xfId="54"/>
    <cellStyle name="20% - Accent5 2 2 2" xfId="55"/>
    <cellStyle name="20% - Accent5 2 2 3" xfId="56"/>
    <cellStyle name="20% - Accent5 2 2 4" xfId="57"/>
    <cellStyle name="20% - Accent5 2 3" xfId="34900"/>
    <cellStyle name="20% - Accent5 2 4" xfId="34901"/>
    <cellStyle name="20% - Accent5 2 5" xfId="34902"/>
    <cellStyle name="20% - Accent5 3" xfId="58"/>
    <cellStyle name="20% - Accent5 3 2" xfId="59"/>
    <cellStyle name="20% - Accent5 3 3" xfId="60"/>
    <cellStyle name="20% - Accent5 3 4" xfId="61"/>
    <cellStyle name="20% - Accent5 4" xfId="34903"/>
    <cellStyle name="20% - Accent5 5" xfId="34899"/>
    <cellStyle name="20% - Accent6 2" xfId="62"/>
    <cellStyle name="20% - Accent6 2 2" xfId="63"/>
    <cellStyle name="20% - Accent6 2 2 2" xfId="64"/>
    <cellStyle name="20% - Accent6 2 2 3" xfId="65"/>
    <cellStyle name="20% - Accent6 2 2 4" xfId="66"/>
    <cellStyle name="20% - Accent6 2 3" xfId="34905"/>
    <cellStyle name="20% - Accent6 2 4" xfId="34906"/>
    <cellStyle name="20% - Accent6 2 5" xfId="34907"/>
    <cellStyle name="20% - Accent6 3" xfId="67"/>
    <cellStyle name="20% - Accent6 3 2" xfId="68"/>
    <cellStyle name="20% - Accent6 3 3" xfId="69"/>
    <cellStyle name="20% - Accent6 3 4" xfId="70"/>
    <cellStyle name="20% - Accent6 4" xfId="34908"/>
    <cellStyle name="20% - Accent6 5" xfId="34904"/>
    <cellStyle name="40% - Accent1 2" xfId="71"/>
    <cellStyle name="40% - Accent1 2 2" xfId="72"/>
    <cellStyle name="40% - Accent1 2 2 2" xfId="73"/>
    <cellStyle name="40% - Accent1 2 2 3" xfId="74"/>
    <cellStyle name="40% - Accent1 2 2 4" xfId="75"/>
    <cellStyle name="40% - Accent1 2 3" xfId="34910"/>
    <cellStyle name="40% - Accent1 2 4" xfId="34911"/>
    <cellStyle name="40% - Accent1 2 5" xfId="34912"/>
    <cellStyle name="40% - Accent1 3" xfId="76"/>
    <cellStyle name="40% - Accent1 3 2" xfId="77"/>
    <cellStyle name="40% - Accent1 3 3" xfId="78"/>
    <cellStyle name="40% - Accent1 3 4" xfId="79"/>
    <cellStyle name="40% - Accent1 4" xfId="80"/>
    <cellStyle name="40% - Accent1 4 2" xfId="81"/>
    <cellStyle name="40% - Accent1 4 3" xfId="82"/>
    <cellStyle name="40% - Accent1 4 4" xfId="83"/>
    <cellStyle name="40% - Accent1 5" xfId="34913"/>
    <cellStyle name="40% - Accent1 6" xfId="34909"/>
    <cellStyle name="40% - Accent2 2" xfId="84"/>
    <cellStyle name="40% - Accent2 2 2" xfId="85"/>
    <cellStyle name="40% - Accent2 2 2 2" xfId="86"/>
    <cellStyle name="40% - Accent2 2 2 3" xfId="87"/>
    <cellStyle name="40% - Accent2 2 2 4" xfId="88"/>
    <cellStyle name="40% - Accent2 2 3" xfId="34915"/>
    <cellStyle name="40% - Accent2 2 4" xfId="34916"/>
    <cellStyle name="40% - Accent2 2 5" xfId="34917"/>
    <cellStyle name="40% - Accent2 3" xfId="89"/>
    <cellStyle name="40% - Accent2 3 2" xfId="90"/>
    <cellStyle name="40% - Accent2 3 3" xfId="91"/>
    <cellStyle name="40% - Accent2 3 4" xfId="92"/>
    <cellStyle name="40% - Accent2 4" xfId="34918"/>
    <cellStyle name="40% - Accent2 5" xfId="34914"/>
    <cellStyle name="40% - Accent3 2" xfId="93"/>
    <cellStyle name="40% - Accent3 2 2" xfId="94"/>
    <cellStyle name="40% - Accent3 2 2 2" xfId="95"/>
    <cellStyle name="40% - Accent3 2 2 3" xfId="96"/>
    <cellStyle name="40% - Accent3 2 2 4" xfId="97"/>
    <cellStyle name="40% - Accent3 2 3" xfId="34920"/>
    <cellStyle name="40% - Accent3 2 4" xfId="34921"/>
    <cellStyle name="40% - Accent3 2 5" xfId="34922"/>
    <cellStyle name="40% - Accent3 3" xfId="98"/>
    <cellStyle name="40% - Accent3 3 2" xfId="99"/>
    <cellStyle name="40% - Accent3 3 3" xfId="100"/>
    <cellStyle name="40% - Accent3 3 4" xfId="101"/>
    <cellStyle name="40% - Accent3 4" xfId="102"/>
    <cellStyle name="40% - Accent3 4 2" xfId="103"/>
    <cellStyle name="40% - Accent3 4 3" xfId="104"/>
    <cellStyle name="40% - Accent3 4 4" xfId="105"/>
    <cellStyle name="40% - Accent3 5" xfId="34923"/>
    <cellStyle name="40% - Accent3 6" xfId="34919"/>
    <cellStyle name="40% - Accent4 2" xfId="106"/>
    <cellStyle name="40% - Accent4 2 2" xfId="107"/>
    <cellStyle name="40% - Accent4 2 2 2" xfId="108"/>
    <cellStyle name="40% - Accent4 2 2 3" xfId="109"/>
    <cellStyle name="40% - Accent4 2 2 4" xfId="110"/>
    <cellStyle name="40% - Accent4 2 3" xfId="34925"/>
    <cellStyle name="40% - Accent4 2 4" xfId="34926"/>
    <cellStyle name="40% - Accent4 2 5" xfId="34927"/>
    <cellStyle name="40% - Accent4 3" xfId="111"/>
    <cellStyle name="40% - Accent4 3 2" xfId="112"/>
    <cellStyle name="40% - Accent4 3 3" xfId="113"/>
    <cellStyle name="40% - Accent4 3 4" xfId="114"/>
    <cellStyle name="40% - Accent4 4" xfId="115"/>
    <cellStyle name="40% - Accent4 4 2" xfId="116"/>
    <cellStyle name="40% - Accent4 4 3" xfId="117"/>
    <cellStyle name="40% - Accent4 4 4" xfId="118"/>
    <cellStyle name="40% - Accent4 5" xfId="34928"/>
    <cellStyle name="40% - Accent4 6" xfId="34924"/>
    <cellStyle name="40% - Accent5 2" xfId="119"/>
    <cellStyle name="40% - Accent5 2 2" xfId="120"/>
    <cellStyle name="40% - Accent5 2 2 2" xfId="121"/>
    <cellStyle name="40% - Accent5 2 2 3" xfId="122"/>
    <cellStyle name="40% - Accent5 2 2 4" xfId="123"/>
    <cellStyle name="40% - Accent5 2 3" xfId="34930"/>
    <cellStyle name="40% - Accent5 2 4" xfId="34931"/>
    <cellStyle name="40% - Accent5 2 5" xfId="34932"/>
    <cellStyle name="40% - Accent5 3" xfId="124"/>
    <cellStyle name="40% - Accent5 3 2" xfId="125"/>
    <cellStyle name="40% - Accent5 3 3" xfId="126"/>
    <cellStyle name="40% - Accent5 3 4" xfId="127"/>
    <cellStyle name="40% - Accent5 4" xfId="34933"/>
    <cellStyle name="40% - Accent5 5" xfId="34929"/>
    <cellStyle name="40% - Accent6 2" xfId="128"/>
    <cellStyle name="40% - Accent6 2 2" xfId="129"/>
    <cellStyle name="40% - Accent6 2 2 2" xfId="130"/>
    <cellStyle name="40% - Accent6 2 2 3" xfId="131"/>
    <cellStyle name="40% - Accent6 2 2 4" xfId="132"/>
    <cellStyle name="40% - Accent6 2 3" xfId="34935"/>
    <cellStyle name="40% - Accent6 2 4" xfId="34936"/>
    <cellStyle name="40% - Accent6 2 5" xfId="34937"/>
    <cellStyle name="40% - Accent6 3" xfId="133"/>
    <cellStyle name="40% - Accent6 3 2" xfId="134"/>
    <cellStyle name="40% - Accent6 3 3" xfId="135"/>
    <cellStyle name="40% - Accent6 3 4" xfId="136"/>
    <cellStyle name="40% - Accent6 4" xfId="137"/>
    <cellStyle name="40% - Accent6 4 2" xfId="138"/>
    <cellStyle name="40% - Accent6 4 3" xfId="139"/>
    <cellStyle name="40% - Accent6 4 4" xfId="140"/>
    <cellStyle name="40% - Accent6 5" xfId="34938"/>
    <cellStyle name="40% - Accent6 6" xfId="34934"/>
    <cellStyle name="60% - Accent1 2" xfId="141"/>
    <cellStyle name="60% - Accent1 2 2" xfId="142"/>
    <cellStyle name="60% - Accent1 2 3" xfId="34940"/>
    <cellStyle name="60% - Accent1 2 4" xfId="34941"/>
    <cellStyle name="60% - Accent1 3" xfId="143"/>
    <cellStyle name="60% - Accent1 4" xfId="34939"/>
    <cellStyle name="60% - Accent2 2" xfId="144"/>
    <cellStyle name="60% - Accent2 3" xfId="145"/>
    <cellStyle name="60% - Accent2 4" xfId="34942"/>
    <cellStyle name="60% - Accent3 2" xfId="146"/>
    <cellStyle name="60% - Accent3 2 2" xfId="147"/>
    <cellStyle name="60% - Accent3 2 3" xfId="34944"/>
    <cellStyle name="60% - Accent3 2 4" xfId="34945"/>
    <cellStyle name="60% - Accent3 3" xfId="148"/>
    <cellStyle name="60% - Accent3 4" xfId="34943"/>
    <cellStyle name="60% - Accent4 2" xfId="149"/>
    <cellStyle name="60% - Accent4 2 2" xfId="150"/>
    <cellStyle name="60% - Accent4 2 3" xfId="34947"/>
    <cellStyle name="60% - Accent4 2 4" xfId="34948"/>
    <cellStyle name="60% - Accent4 3" xfId="151"/>
    <cellStyle name="60% - Accent4 4" xfId="34946"/>
    <cellStyle name="60% - Accent5 2" xfId="152"/>
    <cellStyle name="60% - Accent5 3" xfId="153"/>
    <cellStyle name="60% - Accent5 4" xfId="34949"/>
    <cellStyle name="60% - Accent6 2" xfId="154"/>
    <cellStyle name="60% - Accent6 2 2" xfId="155"/>
    <cellStyle name="60% - Accent6 2 3" xfId="34951"/>
    <cellStyle name="60% - Accent6 2 4" xfId="34952"/>
    <cellStyle name="60% - Accent6 3" xfId="156"/>
    <cellStyle name="60% - Accent6 4" xfId="34950"/>
    <cellStyle name="Accent1 2" xfId="157"/>
    <cellStyle name="Accent1 2 2" xfId="158"/>
    <cellStyle name="Accent1 2 3" xfId="34954"/>
    <cellStyle name="Accent1 2 4" xfId="34955"/>
    <cellStyle name="Accent1 3" xfId="159"/>
    <cellStyle name="Accent1 4" xfId="34953"/>
    <cellStyle name="Accent2 2" xfId="160"/>
    <cellStyle name="Accent2 2 2" xfId="161"/>
    <cellStyle name="Accent2 2 3" xfId="34957"/>
    <cellStyle name="Accent2 2 4" xfId="34958"/>
    <cellStyle name="Accent2 3" xfId="162"/>
    <cellStyle name="Accent2 4" xfId="34956"/>
    <cellStyle name="Accent3 2" xfId="163"/>
    <cellStyle name="Accent3 2 2" xfId="164"/>
    <cellStyle name="Accent3 2 3" xfId="34960"/>
    <cellStyle name="Accent3 2 4" xfId="34961"/>
    <cellStyle name="Accent3 3" xfId="165"/>
    <cellStyle name="Accent3 4" xfId="34959"/>
    <cellStyle name="Accent4 2" xfId="166"/>
    <cellStyle name="Accent4 2 2" xfId="167"/>
    <cellStyle name="Accent4 2 3" xfId="34963"/>
    <cellStyle name="Accent4 2 4" xfId="34964"/>
    <cellStyle name="Accent4 3" xfId="168"/>
    <cellStyle name="Accent4 4" xfId="34962"/>
    <cellStyle name="Accent5 2" xfId="169"/>
    <cellStyle name="Accent5 3" xfId="170"/>
    <cellStyle name="Accent5 4" xfId="34965"/>
    <cellStyle name="Accent6 2" xfId="171"/>
    <cellStyle name="Accent6 3" xfId="172"/>
    <cellStyle name="Accent6 4" xfId="34966"/>
    <cellStyle name="Bad 2" xfId="173"/>
    <cellStyle name="Bad 2 2" xfId="174"/>
    <cellStyle name="Bad 2 3" xfId="34968"/>
    <cellStyle name="Bad 2 4" xfId="34969"/>
    <cellStyle name="Bad 3" xfId="175"/>
    <cellStyle name="Bad 4" xfId="34967"/>
    <cellStyle name="Calculation 2" xfId="176"/>
    <cellStyle name="Calculation 2 2" xfId="177"/>
    <cellStyle name="Calculation 2 2 2" xfId="3336"/>
    <cellStyle name="Calculation 2 2 2 2" xfId="13140"/>
    <cellStyle name="Calculation 2 2 2 2 2" xfId="30575"/>
    <cellStyle name="Calculation 2 2 2 2 3" xfId="45028"/>
    <cellStyle name="Calculation 2 2 2 3" xfId="15601"/>
    <cellStyle name="Calculation 2 2 2 3 2" xfId="33036"/>
    <cellStyle name="Calculation 2 2 2 3 3" xfId="47489"/>
    <cellStyle name="Calculation 2 2 2 4" xfId="20775"/>
    <cellStyle name="Calculation 2 2 2 5" xfId="35228"/>
    <cellStyle name="Calculation 2 2 3" xfId="3352"/>
    <cellStyle name="Calculation 2 2 3 2" xfId="20788"/>
    <cellStyle name="Calculation 2 2 3 3" xfId="35241"/>
    <cellStyle name="Calculation 2 2 4" xfId="3333"/>
    <cellStyle name="Calculation 2 2 4 2" xfId="20772"/>
    <cellStyle name="Calculation 2 2 4 3" xfId="35225"/>
    <cellStyle name="Calculation 2 2 5" xfId="3350"/>
    <cellStyle name="Calculation 2 2 5 2" xfId="20786"/>
    <cellStyle name="Calculation 2 2 5 3" xfId="35239"/>
    <cellStyle name="Calculation 2 2 6" xfId="17686"/>
    <cellStyle name="Calculation 2 3" xfId="3335"/>
    <cellStyle name="Calculation 2 3 2" xfId="13139"/>
    <cellStyle name="Calculation 2 3 2 2" xfId="30574"/>
    <cellStyle name="Calculation 2 3 2 3" xfId="45027"/>
    <cellStyle name="Calculation 2 3 3" xfId="15600"/>
    <cellStyle name="Calculation 2 3 3 2" xfId="33035"/>
    <cellStyle name="Calculation 2 3 3 3" xfId="47488"/>
    <cellStyle name="Calculation 2 3 4" xfId="20774"/>
    <cellStyle name="Calculation 2 3 5" xfId="35227"/>
    <cellStyle name="Calculation 2 4" xfId="3353"/>
    <cellStyle name="Calculation 2 4 2" xfId="20789"/>
    <cellStyle name="Calculation 2 4 3" xfId="35242"/>
    <cellStyle name="Calculation 2 5" xfId="3332"/>
    <cellStyle name="Calculation 2 5 2" xfId="20771"/>
    <cellStyle name="Calculation 2 5 3" xfId="35224"/>
    <cellStyle name="Calculation 2 6" xfId="3354"/>
    <cellStyle name="Calculation 2 6 2" xfId="20790"/>
    <cellStyle name="Calculation 2 6 3" xfId="35243"/>
    <cellStyle name="Calculation 2 7" xfId="17685"/>
    <cellStyle name="Calculation 3" xfId="178"/>
    <cellStyle name="Calculation 3 2" xfId="3337"/>
    <cellStyle name="Calculation 3 2 2" xfId="13141"/>
    <cellStyle name="Calculation 3 2 2 2" xfId="30576"/>
    <cellStyle name="Calculation 3 2 2 3" xfId="45029"/>
    <cellStyle name="Calculation 3 2 3" xfId="15602"/>
    <cellStyle name="Calculation 3 2 3 2" xfId="33037"/>
    <cellStyle name="Calculation 3 2 3 3" xfId="47490"/>
    <cellStyle name="Calculation 3 2 4" xfId="20776"/>
    <cellStyle name="Calculation 3 2 5" xfId="35229"/>
    <cellStyle name="Calculation 3 3" xfId="3351"/>
    <cellStyle name="Calculation 3 3 2" xfId="20787"/>
    <cellStyle name="Calculation 3 3 3" xfId="35240"/>
    <cellStyle name="Calculation 3 4" xfId="3334"/>
    <cellStyle name="Calculation 3 4 2" xfId="20773"/>
    <cellStyle name="Calculation 3 4 3" xfId="35226"/>
    <cellStyle name="Calculation 3 5" xfId="3349"/>
    <cellStyle name="Calculation 3 5 2" xfId="20785"/>
    <cellStyle name="Calculation 3 5 3" xfId="35238"/>
    <cellStyle name="Calculation 3 6" xfId="17687"/>
    <cellStyle name="Calculation 4" xfId="34970"/>
    <cellStyle name="Check Cell 2" xfId="179"/>
    <cellStyle name="Check Cell 3" xfId="180"/>
    <cellStyle name="Check Cell 4" xfId="34971"/>
    <cellStyle name="Comma" xfId="181" builtinId="3"/>
    <cellStyle name="Comma 10" xfId="182"/>
    <cellStyle name="Comma 10 2" xfId="17443"/>
    <cellStyle name="Comma 10 2 2" xfId="17444"/>
    <cellStyle name="Comma 10 2 2 2" xfId="17507"/>
    <cellStyle name="Comma 10 2 3" xfId="17506"/>
    <cellStyle name="Comma 10 3" xfId="17445"/>
    <cellStyle name="Comma 10 3 2" xfId="17508"/>
    <cellStyle name="Comma 10 4" xfId="17505"/>
    <cellStyle name="Comma 11" xfId="17446"/>
    <cellStyle name="Comma 11 2" xfId="17447"/>
    <cellStyle name="Comma 11 2 2" xfId="17510"/>
    <cellStyle name="Comma 11 3" xfId="17509"/>
    <cellStyle name="Comma 12" xfId="17448"/>
    <cellStyle name="Comma 12 2" xfId="17511"/>
    <cellStyle name="Comma 12 3" xfId="34972"/>
    <cellStyle name="Comma 13" xfId="17449"/>
    <cellStyle name="Comma 13 2" xfId="17512"/>
    <cellStyle name="Comma 13 3" xfId="34973"/>
    <cellStyle name="Comma 14" xfId="17450"/>
    <cellStyle name="Comma 14 2" xfId="34974"/>
    <cellStyle name="Comma 15" xfId="183"/>
    <cellStyle name="Comma 15 2" xfId="17499"/>
    <cellStyle name="Comma 16" xfId="17502"/>
    <cellStyle name="Comma 17" xfId="49347"/>
    <cellStyle name="Comma 18" xfId="184"/>
    <cellStyle name="Comma 19" xfId="185"/>
    <cellStyle name="Comma 19 2" xfId="186"/>
    <cellStyle name="Comma 19 2 2" xfId="187"/>
    <cellStyle name="Comma 19 3" xfId="188"/>
    <cellStyle name="Comma 19 4" xfId="189"/>
    <cellStyle name="Comma 19 5" xfId="190"/>
    <cellStyle name="Comma 19 6" xfId="191"/>
    <cellStyle name="Comma 19 6 2" xfId="3338"/>
    <cellStyle name="Comma 19 7" xfId="3316"/>
    <cellStyle name="Comma 19 7 2" xfId="5825"/>
    <cellStyle name="Comma 19 7 2 2" xfId="23260"/>
    <cellStyle name="Comma 19 7 2 3" xfId="37713"/>
    <cellStyle name="Comma 19 7 3" xfId="13132"/>
    <cellStyle name="Comma 19 7 3 2" xfId="30567"/>
    <cellStyle name="Comma 19 7 3 3" xfId="45020"/>
    <cellStyle name="Comma 19 7 4" xfId="15593"/>
    <cellStyle name="Comma 19 7 4 2" xfId="33028"/>
    <cellStyle name="Comma 19 7 4 3" xfId="47481"/>
    <cellStyle name="Comma 19 7 5" xfId="20136"/>
    <cellStyle name="Comma 19 7 6" xfId="20755"/>
    <cellStyle name="Comma 19 7 7" xfId="35208"/>
    <cellStyle name="Comma 19 7 8" xfId="49334"/>
    <cellStyle name="Comma 2" xfId="192"/>
    <cellStyle name="Comma 2 10" xfId="193"/>
    <cellStyle name="Comma 2 11" xfId="194"/>
    <cellStyle name="Comma 2 12" xfId="195"/>
    <cellStyle name="Comma 2 13" xfId="196"/>
    <cellStyle name="Comma 2 14" xfId="197"/>
    <cellStyle name="Comma 2 15" xfId="198"/>
    <cellStyle name="Comma 2 16" xfId="199"/>
    <cellStyle name="Comma 2 2" xfId="200"/>
    <cellStyle name="Comma 2 2 10" xfId="201"/>
    <cellStyle name="Comma 2 2 10 2" xfId="17514"/>
    <cellStyle name="Comma 2 2 10 3" xfId="34975"/>
    <cellStyle name="Comma 2 2 11" xfId="202"/>
    <cellStyle name="Comma 2 2 11 2" xfId="17515"/>
    <cellStyle name="Comma 2 2 11 3" xfId="34976"/>
    <cellStyle name="Comma 2 2 12" xfId="203"/>
    <cellStyle name="Comma 2 2 12 2" xfId="17516"/>
    <cellStyle name="Comma 2 2 12 3" xfId="34977"/>
    <cellStyle name="Comma 2 2 13" xfId="204"/>
    <cellStyle name="Comma 2 2 13 2" xfId="17517"/>
    <cellStyle name="Comma 2 2 13 3" xfId="34978"/>
    <cellStyle name="Comma 2 2 14" xfId="205"/>
    <cellStyle name="Comma 2 2 14 2" xfId="17518"/>
    <cellStyle name="Comma 2 2 14 3" xfId="34979"/>
    <cellStyle name="Comma 2 2 15" xfId="206"/>
    <cellStyle name="Comma 2 2 15 2" xfId="17519"/>
    <cellStyle name="Comma 2 2 15 3" xfId="34980"/>
    <cellStyle name="Comma 2 2 16" xfId="207"/>
    <cellStyle name="Comma 2 2 16 2" xfId="17520"/>
    <cellStyle name="Comma 2 2 16 3" xfId="34981"/>
    <cellStyle name="Comma 2 2 17" xfId="208"/>
    <cellStyle name="Comma 2 2 17 2" xfId="17521"/>
    <cellStyle name="Comma 2 2 17 3" xfId="34982"/>
    <cellStyle name="Comma 2 2 18" xfId="209"/>
    <cellStyle name="Comma 2 2 18 2" xfId="17522"/>
    <cellStyle name="Comma 2 2 18 3" xfId="34983"/>
    <cellStyle name="Comma 2 2 19" xfId="210"/>
    <cellStyle name="Comma 2 2 19 2" xfId="17523"/>
    <cellStyle name="Comma 2 2 19 3" xfId="34984"/>
    <cellStyle name="Comma 2 2 2" xfId="211"/>
    <cellStyle name="Comma 2 2 2 2" xfId="17524"/>
    <cellStyle name="Comma 2 2 2 3" xfId="34985"/>
    <cellStyle name="Comma 2 2 20" xfId="212"/>
    <cellStyle name="Comma 2 2 20 2" xfId="17525"/>
    <cellStyle name="Comma 2 2 20 3" xfId="34986"/>
    <cellStyle name="Comma 2 2 21" xfId="213"/>
    <cellStyle name="Comma 2 2 21 2" xfId="17526"/>
    <cellStyle name="Comma 2 2 21 3" xfId="34987"/>
    <cellStyle name="Comma 2 2 22" xfId="214"/>
    <cellStyle name="Comma 2 2 22 2" xfId="17527"/>
    <cellStyle name="Comma 2 2 22 3" xfId="34988"/>
    <cellStyle name="Comma 2 2 23" xfId="215"/>
    <cellStyle name="Comma 2 2 23 2" xfId="17528"/>
    <cellStyle name="Comma 2 2 23 3" xfId="34989"/>
    <cellStyle name="Comma 2 2 24" xfId="216"/>
    <cellStyle name="Comma 2 2 24 2" xfId="17529"/>
    <cellStyle name="Comma 2 2 24 3" xfId="34990"/>
    <cellStyle name="Comma 2 2 25" xfId="217"/>
    <cellStyle name="Comma 2 2 25 2" xfId="17530"/>
    <cellStyle name="Comma 2 2 25 3" xfId="34991"/>
    <cellStyle name="Comma 2 2 26" xfId="218"/>
    <cellStyle name="Comma 2 2 26 2" xfId="17531"/>
    <cellStyle name="Comma 2 2 26 3" xfId="34992"/>
    <cellStyle name="Comma 2 2 27" xfId="219"/>
    <cellStyle name="Comma 2 2 27 2" xfId="17532"/>
    <cellStyle name="Comma 2 2 27 3" xfId="34993"/>
    <cellStyle name="Comma 2 2 28" xfId="17513"/>
    <cellStyle name="Comma 2 2 29" xfId="34994"/>
    <cellStyle name="Comma 2 2 3" xfId="220"/>
    <cellStyle name="Comma 2 2 3 2" xfId="17533"/>
    <cellStyle name="Comma 2 2 3 3" xfId="34995"/>
    <cellStyle name="Comma 2 2 4" xfId="221"/>
    <cellStyle name="Comma 2 2 4 2" xfId="17534"/>
    <cellStyle name="Comma 2 2 4 3" xfId="34996"/>
    <cellStyle name="Comma 2 2 5" xfId="222"/>
    <cellStyle name="Comma 2 2 5 2" xfId="17535"/>
    <cellStyle name="Comma 2 2 5 3" xfId="34997"/>
    <cellStyle name="Comma 2 2 6" xfId="223"/>
    <cellStyle name="Comma 2 2 6 2" xfId="17536"/>
    <cellStyle name="Comma 2 2 6 3" xfId="34998"/>
    <cellStyle name="Comma 2 2 7" xfId="224"/>
    <cellStyle name="Comma 2 2 7 2" xfId="17537"/>
    <cellStyle name="Comma 2 2 7 3" xfId="34999"/>
    <cellStyle name="Comma 2 2 8" xfId="225"/>
    <cellStyle name="Comma 2 2 8 2" xfId="17538"/>
    <cellStyle name="Comma 2 2 8 3" xfId="35000"/>
    <cellStyle name="Comma 2 2 9" xfId="226"/>
    <cellStyle name="Comma 2 2 9 2" xfId="17539"/>
    <cellStyle name="Comma 2 2 9 3" xfId="35001"/>
    <cellStyle name="Comma 2 3" xfId="227"/>
    <cellStyle name="Comma 2 3 10" xfId="228"/>
    <cellStyle name="Comma 2 3 10 2" xfId="17541"/>
    <cellStyle name="Comma 2 3 10 3" xfId="35002"/>
    <cellStyle name="Comma 2 3 11" xfId="229"/>
    <cellStyle name="Comma 2 3 11 2" xfId="17542"/>
    <cellStyle name="Comma 2 3 11 3" xfId="35003"/>
    <cellStyle name="Comma 2 3 12" xfId="230"/>
    <cellStyle name="Comma 2 3 12 2" xfId="17543"/>
    <cellStyle name="Comma 2 3 12 3" xfId="35004"/>
    <cellStyle name="Comma 2 3 13" xfId="231"/>
    <cellStyle name="Comma 2 3 13 2" xfId="17544"/>
    <cellStyle name="Comma 2 3 13 3" xfId="35005"/>
    <cellStyle name="Comma 2 3 14" xfId="232"/>
    <cellStyle name="Comma 2 3 14 2" xfId="17545"/>
    <cellStyle name="Comma 2 3 14 3" xfId="35006"/>
    <cellStyle name="Comma 2 3 15" xfId="233"/>
    <cellStyle name="Comma 2 3 15 2" xfId="17546"/>
    <cellStyle name="Comma 2 3 15 3" xfId="35007"/>
    <cellStyle name="Comma 2 3 16" xfId="234"/>
    <cellStyle name="Comma 2 3 16 2" xfId="17547"/>
    <cellStyle name="Comma 2 3 16 3" xfId="35008"/>
    <cellStyle name="Comma 2 3 17" xfId="235"/>
    <cellStyle name="Comma 2 3 17 2" xfId="17548"/>
    <cellStyle name="Comma 2 3 17 3" xfId="35009"/>
    <cellStyle name="Comma 2 3 18" xfId="236"/>
    <cellStyle name="Comma 2 3 18 2" xfId="17549"/>
    <cellStyle name="Comma 2 3 18 3" xfId="35010"/>
    <cellStyle name="Comma 2 3 19" xfId="237"/>
    <cellStyle name="Comma 2 3 19 2" xfId="17550"/>
    <cellStyle name="Comma 2 3 19 3" xfId="35011"/>
    <cellStyle name="Comma 2 3 2" xfId="238"/>
    <cellStyle name="Comma 2 3 2 2" xfId="17551"/>
    <cellStyle name="Comma 2 3 2 3" xfId="35012"/>
    <cellStyle name="Comma 2 3 20" xfId="239"/>
    <cellStyle name="Comma 2 3 20 2" xfId="17552"/>
    <cellStyle name="Comma 2 3 20 3" xfId="35013"/>
    <cellStyle name="Comma 2 3 21" xfId="240"/>
    <cellStyle name="Comma 2 3 21 2" xfId="17553"/>
    <cellStyle name="Comma 2 3 21 3" xfId="35014"/>
    <cellStyle name="Comma 2 3 22" xfId="241"/>
    <cellStyle name="Comma 2 3 22 2" xfId="17554"/>
    <cellStyle name="Comma 2 3 22 3" xfId="35015"/>
    <cellStyle name="Comma 2 3 23" xfId="242"/>
    <cellStyle name="Comma 2 3 23 2" xfId="17555"/>
    <cellStyle name="Comma 2 3 23 3" xfId="35016"/>
    <cellStyle name="Comma 2 3 24" xfId="243"/>
    <cellStyle name="Comma 2 3 24 2" xfId="17556"/>
    <cellStyle name="Comma 2 3 24 3" xfId="35017"/>
    <cellStyle name="Comma 2 3 25" xfId="244"/>
    <cellStyle name="Comma 2 3 25 2" xfId="17557"/>
    <cellStyle name="Comma 2 3 25 3" xfId="35018"/>
    <cellStyle name="Comma 2 3 26" xfId="245"/>
    <cellStyle name="Comma 2 3 26 2" xfId="17558"/>
    <cellStyle name="Comma 2 3 26 3" xfId="35019"/>
    <cellStyle name="Comma 2 3 27" xfId="246"/>
    <cellStyle name="Comma 2 3 27 2" xfId="17559"/>
    <cellStyle name="Comma 2 3 27 3" xfId="35020"/>
    <cellStyle name="Comma 2 3 28" xfId="17540"/>
    <cellStyle name="Comma 2 3 29" xfId="35021"/>
    <cellStyle name="Comma 2 3 3" xfId="247"/>
    <cellStyle name="Comma 2 3 3 2" xfId="17560"/>
    <cellStyle name="Comma 2 3 3 3" xfId="35022"/>
    <cellStyle name="Comma 2 3 4" xfId="248"/>
    <cellStyle name="Comma 2 3 4 2" xfId="17561"/>
    <cellStyle name="Comma 2 3 4 3" xfId="35023"/>
    <cellStyle name="Comma 2 3 5" xfId="249"/>
    <cellStyle name="Comma 2 3 5 2" xfId="17562"/>
    <cellStyle name="Comma 2 3 5 3" xfId="35024"/>
    <cellStyle name="Comma 2 3 6" xfId="250"/>
    <cellStyle name="Comma 2 3 6 2" xfId="17563"/>
    <cellStyle name="Comma 2 3 6 3" xfId="35025"/>
    <cellStyle name="Comma 2 3 7" xfId="251"/>
    <cellStyle name="Comma 2 3 7 2" xfId="17564"/>
    <cellStyle name="Comma 2 3 7 3" xfId="35026"/>
    <cellStyle name="Comma 2 3 8" xfId="252"/>
    <cellStyle name="Comma 2 3 8 2" xfId="17565"/>
    <cellStyle name="Comma 2 3 8 3" xfId="35027"/>
    <cellStyle name="Comma 2 3 9" xfId="253"/>
    <cellStyle name="Comma 2 3 9 2" xfId="17566"/>
    <cellStyle name="Comma 2 3 9 3" xfId="35028"/>
    <cellStyle name="Comma 2 4" xfId="254"/>
    <cellStyle name="Comma 2 4 10" xfId="255"/>
    <cellStyle name="Comma 2 4 10 2" xfId="17568"/>
    <cellStyle name="Comma 2 4 10 3" xfId="35029"/>
    <cellStyle name="Comma 2 4 11" xfId="256"/>
    <cellStyle name="Comma 2 4 11 2" xfId="17569"/>
    <cellStyle name="Comma 2 4 11 3" xfId="35030"/>
    <cellStyle name="Comma 2 4 12" xfId="257"/>
    <cellStyle name="Comma 2 4 12 2" xfId="17570"/>
    <cellStyle name="Comma 2 4 12 3" xfId="35031"/>
    <cellStyle name="Comma 2 4 13" xfId="258"/>
    <cellStyle name="Comma 2 4 13 2" xfId="17571"/>
    <cellStyle name="Comma 2 4 13 3" xfId="35032"/>
    <cellStyle name="Comma 2 4 14" xfId="259"/>
    <cellStyle name="Comma 2 4 14 2" xfId="17572"/>
    <cellStyle name="Comma 2 4 14 3" xfId="35033"/>
    <cellStyle name="Comma 2 4 15" xfId="260"/>
    <cellStyle name="Comma 2 4 15 2" xfId="17573"/>
    <cellStyle name="Comma 2 4 15 3" xfId="35034"/>
    <cellStyle name="Comma 2 4 16" xfId="261"/>
    <cellStyle name="Comma 2 4 16 2" xfId="17574"/>
    <cellStyle name="Comma 2 4 16 3" xfId="35035"/>
    <cellStyle name="Comma 2 4 17" xfId="262"/>
    <cellStyle name="Comma 2 4 17 2" xfId="17575"/>
    <cellStyle name="Comma 2 4 17 3" xfId="35036"/>
    <cellStyle name="Comma 2 4 18" xfId="263"/>
    <cellStyle name="Comma 2 4 18 2" xfId="17576"/>
    <cellStyle name="Comma 2 4 18 3" xfId="35037"/>
    <cellStyle name="Comma 2 4 19" xfId="264"/>
    <cellStyle name="Comma 2 4 19 2" xfId="17577"/>
    <cellStyle name="Comma 2 4 19 3" xfId="35038"/>
    <cellStyle name="Comma 2 4 2" xfId="265"/>
    <cellStyle name="Comma 2 4 2 2" xfId="17578"/>
    <cellStyle name="Comma 2 4 2 3" xfId="35039"/>
    <cellStyle name="Comma 2 4 20" xfId="266"/>
    <cellStyle name="Comma 2 4 20 2" xfId="17579"/>
    <cellStyle name="Comma 2 4 20 3" xfId="35040"/>
    <cellStyle name="Comma 2 4 21" xfId="267"/>
    <cellStyle name="Comma 2 4 21 2" xfId="17580"/>
    <cellStyle name="Comma 2 4 21 3" xfId="35041"/>
    <cellStyle name="Comma 2 4 22" xfId="268"/>
    <cellStyle name="Comma 2 4 22 2" xfId="17581"/>
    <cellStyle name="Comma 2 4 22 3" xfId="35042"/>
    <cellStyle name="Comma 2 4 23" xfId="269"/>
    <cellStyle name="Comma 2 4 23 2" xfId="17582"/>
    <cellStyle name="Comma 2 4 23 3" xfId="35043"/>
    <cellStyle name="Comma 2 4 24" xfId="270"/>
    <cellStyle name="Comma 2 4 24 2" xfId="17583"/>
    <cellStyle name="Comma 2 4 24 3" xfId="35044"/>
    <cellStyle name="Comma 2 4 25" xfId="271"/>
    <cellStyle name="Comma 2 4 25 2" xfId="17584"/>
    <cellStyle name="Comma 2 4 25 3" xfId="35045"/>
    <cellStyle name="Comma 2 4 26" xfId="272"/>
    <cellStyle name="Comma 2 4 26 2" xfId="17585"/>
    <cellStyle name="Comma 2 4 26 3" xfId="35046"/>
    <cellStyle name="Comma 2 4 27" xfId="273"/>
    <cellStyle name="Comma 2 4 27 2" xfId="17586"/>
    <cellStyle name="Comma 2 4 27 3" xfId="35047"/>
    <cellStyle name="Comma 2 4 28" xfId="17567"/>
    <cellStyle name="Comma 2 4 29" xfId="35048"/>
    <cellStyle name="Comma 2 4 3" xfId="274"/>
    <cellStyle name="Comma 2 4 3 2" xfId="17587"/>
    <cellStyle name="Comma 2 4 3 3" xfId="35049"/>
    <cellStyle name="Comma 2 4 4" xfId="275"/>
    <cellStyle name="Comma 2 4 4 2" xfId="17588"/>
    <cellStyle name="Comma 2 4 4 3" xfId="35050"/>
    <cellStyle name="Comma 2 4 5" xfId="276"/>
    <cellStyle name="Comma 2 4 5 2" xfId="17589"/>
    <cellStyle name="Comma 2 4 5 3" xfId="35051"/>
    <cellStyle name="Comma 2 4 6" xfId="277"/>
    <cellStyle name="Comma 2 4 6 2" xfId="17590"/>
    <cellStyle name="Comma 2 4 6 3" xfId="35052"/>
    <cellStyle name="Comma 2 4 7" xfId="278"/>
    <cellStyle name="Comma 2 4 7 2" xfId="17591"/>
    <cellStyle name="Comma 2 4 7 3" xfId="35053"/>
    <cellStyle name="Comma 2 4 8" xfId="279"/>
    <cellStyle name="Comma 2 4 8 2" xfId="17592"/>
    <cellStyle name="Comma 2 4 8 3" xfId="35054"/>
    <cellStyle name="Comma 2 4 9" xfId="280"/>
    <cellStyle name="Comma 2 4 9 2" xfId="17593"/>
    <cellStyle name="Comma 2 4 9 3" xfId="35055"/>
    <cellStyle name="Comma 2 5" xfId="281"/>
    <cellStyle name="Comma 2 5 2" xfId="282"/>
    <cellStyle name="Comma 2 5 2 2" xfId="35056"/>
    <cellStyle name="Comma 2 5 3" xfId="283"/>
    <cellStyle name="Comma 2 5 4" xfId="284"/>
    <cellStyle name="Comma 2 5 5" xfId="285"/>
    <cellStyle name="Comma 2 6" xfId="286"/>
    <cellStyle name="Comma 2 6 2" xfId="287"/>
    <cellStyle name="Comma 2 6 2 2" xfId="35057"/>
    <cellStyle name="Comma 2 6 3" xfId="288"/>
    <cellStyle name="Comma 2 6 4" xfId="289"/>
    <cellStyle name="Comma 2 6 5" xfId="290"/>
    <cellStyle name="Comma 2 7" xfId="291"/>
    <cellStyle name="Comma 2 7 2" xfId="292"/>
    <cellStyle name="Comma 2 7 2 2" xfId="35058"/>
    <cellStyle name="Comma 2 7 3" xfId="293"/>
    <cellStyle name="Comma 2 7 4" xfId="294"/>
    <cellStyle name="Comma 2 7 5" xfId="295"/>
    <cellStyle name="Comma 2 8" xfId="296"/>
    <cellStyle name="Comma 2 8 2" xfId="297"/>
    <cellStyle name="Comma 2 8 2 2" xfId="35059"/>
    <cellStyle name="Comma 2 8 3" xfId="298"/>
    <cellStyle name="Comma 2 8 4" xfId="299"/>
    <cellStyle name="Comma 2 8 5" xfId="300"/>
    <cellStyle name="Comma 2 9" xfId="301"/>
    <cellStyle name="Comma 3" xfId="302"/>
    <cellStyle name="Comma 3 2" xfId="17594"/>
    <cellStyle name="Comma 3 3" xfId="35060"/>
    <cellStyle name="Comma 4" xfId="303"/>
    <cellStyle name="Comma 4 10" xfId="304"/>
    <cellStyle name="Comma 4 10 2" xfId="17595"/>
    <cellStyle name="Comma 4 10 3" xfId="35061"/>
    <cellStyle name="Comma 4 11" xfId="305"/>
    <cellStyle name="Comma 4 11 2" xfId="17596"/>
    <cellStyle name="Comma 4 11 3" xfId="35062"/>
    <cellStyle name="Comma 4 12" xfId="306"/>
    <cellStyle name="Comma 4 12 2" xfId="17597"/>
    <cellStyle name="Comma 4 12 3" xfId="35063"/>
    <cellStyle name="Comma 4 13" xfId="307"/>
    <cellStyle name="Comma 4 13 2" xfId="17598"/>
    <cellStyle name="Comma 4 13 3" xfId="35064"/>
    <cellStyle name="Comma 4 14" xfId="308"/>
    <cellStyle name="Comma 4 14 2" xfId="17599"/>
    <cellStyle name="Comma 4 14 3" xfId="35065"/>
    <cellStyle name="Comma 4 15" xfId="309"/>
    <cellStyle name="Comma 4 15 2" xfId="17600"/>
    <cellStyle name="Comma 4 15 3" xfId="35066"/>
    <cellStyle name="Comma 4 16" xfId="310"/>
    <cellStyle name="Comma 4 16 2" xfId="17601"/>
    <cellStyle name="Comma 4 16 3" xfId="35067"/>
    <cellStyle name="Comma 4 17" xfId="311"/>
    <cellStyle name="Comma 4 17 2" xfId="17602"/>
    <cellStyle name="Comma 4 17 3" xfId="35068"/>
    <cellStyle name="Comma 4 18" xfId="312"/>
    <cellStyle name="Comma 4 18 2" xfId="17603"/>
    <cellStyle name="Comma 4 18 3" xfId="35069"/>
    <cellStyle name="Comma 4 19" xfId="313"/>
    <cellStyle name="Comma 4 19 2" xfId="17604"/>
    <cellStyle name="Comma 4 19 3" xfId="35070"/>
    <cellStyle name="Comma 4 2" xfId="314"/>
    <cellStyle name="Comma 4 2 2" xfId="17605"/>
    <cellStyle name="Comma 4 2 3" xfId="35071"/>
    <cellStyle name="Comma 4 20" xfId="315"/>
    <cellStyle name="Comma 4 20 2" xfId="17606"/>
    <cellStyle name="Comma 4 20 3" xfId="35072"/>
    <cellStyle name="Comma 4 21" xfId="316"/>
    <cellStyle name="Comma 4 21 2" xfId="17607"/>
    <cellStyle name="Comma 4 21 3" xfId="35073"/>
    <cellStyle name="Comma 4 22" xfId="317"/>
    <cellStyle name="Comma 4 22 2" xfId="17608"/>
    <cellStyle name="Comma 4 22 3" xfId="35074"/>
    <cellStyle name="Comma 4 23" xfId="318"/>
    <cellStyle name="Comma 4 23 2" xfId="17609"/>
    <cellStyle name="Comma 4 23 3" xfId="35075"/>
    <cellStyle name="Comma 4 24" xfId="319"/>
    <cellStyle name="Comma 4 24 2" xfId="17610"/>
    <cellStyle name="Comma 4 24 3" xfId="35076"/>
    <cellStyle name="Comma 4 25" xfId="320"/>
    <cellStyle name="Comma 4 25 2" xfId="17611"/>
    <cellStyle name="Comma 4 25 3" xfId="35077"/>
    <cellStyle name="Comma 4 26" xfId="321"/>
    <cellStyle name="Comma 4 26 2" xfId="17612"/>
    <cellStyle name="Comma 4 26 3" xfId="35078"/>
    <cellStyle name="Comma 4 27" xfId="322"/>
    <cellStyle name="Comma 4 27 2" xfId="17613"/>
    <cellStyle name="Comma 4 27 3" xfId="35079"/>
    <cellStyle name="Comma 4 28" xfId="323"/>
    <cellStyle name="Comma 4 28 2" xfId="17614"/>
    <cellStyle name="Comma 4 29" xfId="324"/>
    <cellStyle name="Comma 4 3" xfId="325"/>
    <cellStyle name="Comma 4 3 2" xfId="17615"/>
    <cellStyle name="Comma 4 3 3" xfId="35080"/>
    <cellStyle name="Comma 4 30" xfId="35081"/>
    <cellStyle name="Comma 4 4" xfId="326"/>
    <cellStyle name="Comma 4 4 2" xfId="17616"/>
    <cellStyle name="Comma 4 4 3" xfId="35082"/>
    <cellStyle name="Comma 4 5" xfId="327"/>
    <cellStyle name="Comma 4 5 2" xfId="17617"/>
    <cellStyle name="Comma 4 5 3" xfId="35083"/>
    <cellStyle name="Comma 4 6" xfId="328"/>
    <cellStyle name="Comma 4 6 2" xfId="17618"/>
    <cellStyle name="Comma 4 6 3" xfId="35084"/>
    <cellStyle name="Comma 4 7" xfId="329"/>
    <cellStyle name="Comma 4 7 2" xfId="17619"/>
    <cellStyle name="Comma 4 7 3" xfId="35085"/>
    <cellStyle name="Comma 4 8" xfId="330"/>
    <cellStyle name="Comma 4 8 2" xfId="17620"/>
    <cellStyle name="Comma 4 8 3" xfId="35086"/>
    <cellStyle name="Comma 4 9" xfId="331"/>
    <cellStyle name="Comma 4 9 2" xfId="17621"/>
    <cellStyle name="Comma 4 9 3" xfId="35087"/>
    <cellStyle name="Comma 5" xfId="332"/>
    <cellStyle name="Comma 5 2" xfId="333"/>
    <cellStyle name="Comma 5 3" xfId="334"/>
    <cellStyle name="Comma 5 4" xfId="335"/>
    <cellStyle name="Comma 6" xfId="336"/>
    <cellStyle name="Comma 6 10" xfId="337"/>
    <cellStyle name="Comma 6 10 2" xfId="17623"/>
    <cellStyle name="Comma 6 10 3" xfId="35088"/>
    <cellStyle name="Comma 6 11" xfId="338"/>
    <cellStyle name="Comma 6 11 2" xfId="17624"/>
    <cellStyle name="Comma 6 11 3" xfId="35089"/>
    <cellStyle name="Comma 6 12" xfId="339"/>
    <cellStyle name="Comma 6 12 2" xfId="17625"/>
    <cellStyle name="Comma 6 12 3" xfId="35090"/>
    <cellStyle name="Comma 6 13" xfId="340"/>
    <cellStyle name="Comma 6 13 2" xfId="17626"/>
    <cellStyle name="Comma 6 13 3" xfId="35091"/>
    <cellStyle name="Comma 6 14" xfId="341"/>
    <cellStyle name="Comma 6 14 2" xfId="17627"/>
    <cellStyle name="Comma 6 14 3" xfId="35092"/>
    <cellStyle name="Comma 6 15" xfId="342"/>
    <cellStyle name="Comma 6 15 2" xfId="17628"/>
    <cellStyle name="Comma 6 15 3" xfId="35093"/>
    <cellStyle name="Comma 6 16" xfId="343"/>
    <cellStyle name="Comma 6 16 2" xfId="17629"/>
    <cellStyle name="Comma 6 16 3" xfId="35094"/>
    <cellStyle name="Comma 6 17" xfId="344"/>
    <cellStyle name="Comma 6 17 2" xfId="17630"/>
    <cellStyle name="Comma 6 17 3" xfId="35095"/>
    <cellStyle name="Comma 6 18" xfId="345"/>
    <cellStyle name="Comma 6 18 2" xfId="17631"/>
    <cellStyle name="Comma 6 18 3" xfId="35096"/>
    <cellStyle name="Comma 6 19" xfId="346"/>
    <cellStyle name="Comma 6 19 2" xfId="17632"/>
    <cellStyle name="Comma 6 19 3" xfId="35097"/>
    <cellStyle name="Comma 6 2" xfId="347"/>
    <cellStyle name="Comma 6 2 2" xfId="17633"/>
    <cellStyle name="Comma 6 2 3" xfId="35098"/>
    <cellStyle name="Comma 6 20" xfId="348"/>
    <cellStyle name="Comma 6 20 2" xfId="17634"/>
    <cellStyle name="Comma 6 20 3" xfId="35099"/>
    <cellStyle name="Comma 6 21" xfId="349"/>
    <cellStyle name="Comma 6 21 2" xfId="17635"/>
    <cellStyle name="Comma 6 21 3" xfId="35100"/>
    <cellStyle name="Comma 6 22" xfId="350"/>
    <cellStyle name="Comma 6 22 2" xfId="17636"/>
    <cellStyle name="Comma 6 22 3" xfId="35101"/>
    <cellStyle name="Comma 6 23" xfId="351"/>
    <cellStyle name="Comma 6 23 2" xfId="17637"/>
    <cellStyle name="Comma 6 23 3" xfId="35102"/>
    <cellStyle name="Comma 6 24" xfId="352"/>
    <cellStyle name="Comma 6 24 2" xfId="17638"/>
    <cellStyle name="Comma 6 24 3" xfId="35103"/>
    <cellStyle name="Comma 6 25" xfId="353"/>
    <cellStyle name="Comma 6 25 2" xfId="17639"/>
    <cellStyle name="Comma 6 25 3" xfId="35104"/>
    <cellStyle name="Comma 6 26" xfId="354"/>
    <cellStyle name="Comma 6 26 2" xfId="17640"/>
    <cellStyle name="Comma 6 26 3" xfId="35105"/>
    <cellStyle name="Comma 6 27" xfId="355"/>
    <cellStyle name="Comma 6 27 2" xfId="17641"/>
    <cellStyle name="Comma 6 27 3" xfId="35106"/>
    <cellStyle name="Comma 6 28" xfId="17622"/>
    <cellStyle name="Comma 6 29" xfId="35107"/>
    <cellStyle name="Comma 6 3" xfId="356"/>
    <cellStyle name="Comma 6 3 2" xfId="17642"/>
    <cellStyle name="Comma 6 3 3" xfId="35108"/>
    <cellStyle name="Comma 6 4" xfId="357"/>
    <cellStyle name="Comma 6 4 2" xfId="17643"/>
    <cellStyle name="Comma 6 4 3" xfId="35109"/>
    <cellStyle name="Comma 6 5" xfId="358"/>
    <cellStyle name="Comma 6 5 2" xfId="17644"/>
    <cellStyle name="Comma 6 5 3" xfId="35110"/>
    <cellStyle name="Comma 6 6" xfId="359"/>
    <cellStyle name="Comma 6 6 2" xfId="17645"/>
    <cellStyle name="Comma 6 6 3" xfId="35111"/>
    <cellStyle name="Comma 6 7" xfId="360"/>
    <cellStyle name="Comma 6 7 2" xfId="17646"/>
    <cellStyle name="Comma 6 7 3" xfId="35112"/>
    <cellStyle name="Comma 6 8" xfId="361"/>
    <cellStyle name="Comma 6 8 2" xfId="17647"/>
    <cellStyle name="Comma 6 8 3" xfId="35113"/>
    <cellStyle name="Comma 6 9" xfId="362"/>
    <cellStyle name="Comma 6 9 2" xfId="17648"/>
    <cellStyle name="Comma 6 9 3" xfId="35114"/>
    <cellStyle name="Comma 7" xfId="363"/>
    <cellStyle name="Comma 7 2" xfId="364"/>
    <cellStyle name="Comma 7 3" xfId="365"/>
    <cellStyle name="Comma 7 4" xfId="366"/>
    <cellStyle name="Comma 8" xfId="367"/>
    <cellStyle name="Comma 8 2" xfId="368"/>
    <cellStyle name="Comma 8 2 2" xfId="17649"/>
    <cellStyle name="Comma 8 3" xfId="369"/>
    <cellStyle name="Comma 8 3 2" xfId="17650"/>
    <cellStyle name="Comma 8 4" xfId="370"/>
    <cellStyle name="Comma 9" xfId="371"/>
    <cellStyle name="Comma 9 2" xfId="372"/>
    <cellStyle name="Comma 9 2 2" xfId="373"/>
    <cellStyle name="Comma 9 2 2 2" xfId="35117"/>
    <cellStyle name="Comma 9 2 3" xfId="17651"/>
    <cellStyle name="Comma 9 2 4" xfId="35116"/>
    <cellStyle name="Comma 9 3" xfId="374"/>
    <cellStyle name="Comma 9 3 2" xfId="35118"/>
    <cellStyle name="Comma 9 4" xfId="375"/>
    <cellStyle name="Comma 9 5" xfId="376"/>
    <cellStyle name="Comma 9 6" xfId="377"/>
    <cellStyle name="Comma 9 6 2" xfId="3339"/>
    <cellStyle name="Comma 9 7" xfId="3317"/>
    <cellStyle name="Comma 9 7 2" xfId="5826"/>
    <cellStyle name="Comma 9 7 2 2" xfId="23261"/>
    <cellStyle name="Comma 9 7 2 3" xfId="37714"/>
    <cellStyle name="Comma 9 7 3" xfId="13133"/>
    <cellStyle name="Comma 9 7 3 2" xfId="30568"/>
    <cellStyle name="Comma 9 7 3 3" xfId="45021"/>
    <cellStyle name="Comma 9 7 4" xfId="15594"/>
    <cellStyle name="Comma 9 7 4 2" xfId="33029"/>
    <cellStyle name="Comma 9 7 4 3" xfId="47482"/>
    <cellStyle name="Comma 9 7 5" xfId="20137"/>
    <cellStyle name="Comma 9 7 6" xfId="20756"/>
    <cellStyle name="Comma 9 7 7" xfId="35209"/>
    <cellStyle name="Comma 9 7 8" xfId="49335"/>
    <cellStyle name="Comma 9 8" xfId="17451"/>
    <cellStyle name="Comma 9 9" xfId="35115"/>
    <cellStyle name="Currency" xfId="378" builtinId="4"/>
    <cellStyle name="Currency 2" xfId="379"/>
    <cellStyle name="Currency 2 2" xfId="380"/>
    <cellStyle name="Currency 2 2 2" xfId="381"/>
    <cellStyle name="Currency 2 2 2 2" xfId="17452"/>
    <cellStyle name="Currency 2 2 2 3" xfId="35119"/>
    <cellStyle name="Currency 2 2 3" xfId="382"/>
    <cellStyle name="Currency 2 2 4" xfId="383"/>
    <cellStyle name="Currency 2 2 5" xfId="384"/>
    <cellStyle name="Currency 2 3" xfId="385"/>
    <cellStyle name="Currency 2 3 2" xfId="386"/>
    <cellStyle name="Currency 2 3 3" xfId="387"/>
    <cellStyle name="Currency 2 3 4" xfId="388"/>
    <cellStyle name="Currency 2 4" xfId="389"/>
    <cellStyle name="Currency 2 4 2" xfId="390"/>
    <cellStyle name="Currency 2 4 3" xfId="391"/>
    <cellStyle name="Currency 2 4 4" xfId="392"/>
    <cellStyle name="Currency 2 5" xfId="393"/>
    <cellStyle name="Currency 2 5 2" xfId="394"/>
    <cellStyle name="Currency 2 5 3" xfId="395"/>
    <cellStyle name="Currency 2 5 4" xfId="396"/>
    <cellStyle name="Currency 2 6" xfId="397"/>
    <cellStyle name="Currency 2 6 2" xfId="17453"/>
    <cellStyle name="Currency 2 6 3" xfId="35120"/>
    <cellStyle name="Currency 2 7" xfId="35121"/>
    <cellStyle name="Currency 3" xfId="398"/>
    <cellStyle name="Currency 3 2" xfId="399"/>
    <cellStyle name="Currency 3 2 2" xfId="400"/>
    <cellStyle name="Currency 3 2 2 2" xfId="401"/>
    <cellStyle name="Currency 3 2 3" xfId="402"/>
    <cellStyle name="Currency 3 2 4" xfId="403"/>
    <cellStyle name="Currency 3 2 5" xfId="404"/>
    <cellStyle name="Currency 3 2 6" xfId="405"/>
    <cellStyle name="Currency 3 2 6 2" xfId="3344"/>
    <cellStyle name="Currency 3 2 7" xfId="3318"/>
    <cellStyle name="Currency 3 2 7 2" xfId="5827"/>
    <cellStyle name="Currency 3 2 7 2 2" xfId="23262"/>
    <cellStyle name="Currency 3 2 7 2 3" xfId="37715"/>
    <cellStyle name="Currency 3 2 7 3" xfId="13134"/>
    <cellStyle name="Currency 3 2 7 3 2" xfId="30569"/>
    <cellStyle name="Currency 3 2 7 3 3" xfId="45022"/>
    <cellStyle name="Currency 3 2 7 4" xfId="15595"/>
    <cellStyle name="Currency 3 2 7 4 2" xfId="33030"/>
    <cellStyle name="Currency 3 2 7 4 3" xfId="47483"/>
    <cellStyle name="Currency 3 2 7 5" xfId="20138"/>
    <cellStyle name="Currency 3 2 7 6" xfId="20757"/>
    <cellStyle name="Currency 3 2 7 7" xfId="35210"/>
    <cellStyle name="Currency 3 2 7 8" xfId="49336"/>
    <cellStyle name="Currency 3 2 8" xfId="17454"/>
    <cellStyle name="Currency 3 3" xfId="406"/>
    <cellStyle name="Currency 3 4" xfId="407"/>
    <cellStyle name="Currency 3 5" xfId="408"/>
    <cellStyle name="Currency 4" xfId="409"/>
    <cellStyle name="Currency 4 2" xfId="410"/>
    <cellStyle name="Currency 4 2 2" xfId="411"/>
    <cellStyle name="Currency 4 2 3" xfId="412"/>
    <cellStyle name="Currency 4 2 4" xfId="413"/>
    <cellStyle name="Currency 4 3" xfId="414"/>
    <cellStyle name="Currency 4 3 2" xfId="415"/>
    <cellStyle name="Currency 4 3 3" xfId="416"/>
    <cellStyle name="Currency 4 3 4" xfId="417"/>
    <cellStyle name="Currency 4 4" xfId="418"/>
    <cellStyle name="Currency 4 4 2" xfId="419"/>
    <cellStyle name="Currency 4 4 3" xfId="420"/>
    <cellStyle name="Currency 4 4 4" xfId="421"/>
    <cellStyle name="Currency 4 5" xfId="422"/>
    <cellStyle name="Currency 4 5 2" xfId="423"/>
    <cellStyle name="Currency 4 5 3" xfId="424"/>
    <cellStyle name="Currency 4 5 4" xfId="425"/>
    <cellStyle name="Currency 4 6" xfId="426"/>
    <cellStyle name="Currency 4 6 2" xfId="17455"/>
    <cellStyle name="Currency 5" xfId="427"/>
    <cellStyle name="Currency 5 2" xfId="428"/>
    <cellStyle name="Currency 5 3" xfId="429"/>
    <cellStyle name="Currency 5 4" xfId="430"/>
    <cellStyle name="Currency 6" xfId="431"/>
    <cellStyle name="Currency 6 2" xfId="432"/>
    <cellStyle name="Currency 6 2 2" xfId="433"/>
    <cellStyle name="Currency 6 2 3" xfId="434"/>
    <cellStyle name="Currency 6 2 4" xfId="435"/>
    <cellStyle name="Currency 6 3" xfId="436"/>
    <cellStyle name="Currency 6 3 2" xfId="437"/>
    <cellStyle name="Currency 6 3 3" xfId="438"/>
    <cellStyle name="Currency 6 3 4" xfId="439"/>
    <cellStyle name="Currency 6 4" xfId="440"/>
    <cellStyle name="Currency 6 4 2" xfId="441"/>
    <cellStyle name="Currency 6 4 3" xfId="442"/>
    <cellStyle name="Currency 6 4 4" xfId="443"/>
    <cellStyle name="Currency 6 5" xfId="444"/>
    <cellStyle name="Currency 6 5 2" xfId="445"/>
    <cellStyle name="Currency 6 5 3" xfId="446"/>
    <cellStyle name="Currency 6 5 4" xfId="447"/>
    <cellStyle name="Currency 6 6" xfId="448"/>
    <cellStyle name="Currency 6 7" xfId="449"/>
    <cellStyle name="Currency 6 8" xfId="450"/>
    <cellStyle name="Currency 7" xfId="451"/>
    <cellStyle name="Currency 7 2" xfId="17652"/>
    <cellStyle name="Currency 7 3" xfId="17456"/>
    <cellStyle name="Currency 7 4" xfId="35122"/>
    <cellStyle name="Currency 8" xfId="452"/>
    <cellStyle name="Currency 8 2" xfId="17653"/>
    <cellStyle name="Currency 8 3" xfId="17457"/>
    <cellStyle name="Currency 9" xfId="49348"/>
    <cellStyle name="Explanatory Text 2" xfId="453"/>
    <cellStyle name="Explanatory Text 3" xfId="454"/>
    <cellStyle name="Explanatory Text 4" xfId="35123"/>
    <cellStyle name="Good 2" xfId="455"/>
    <cellStyle name="Good 3" xfId="456"/>
    <cellStyle name="Good 4" xfId="35124"/>
    <cellStyle name="Heading 1 2" xfId="457"/>
    <cellStyle name="Heading 1 2 2" xfId="458"/>
    <cellStyle name="Heading 1 2 3" xfId="35126"/>
    <cellStyle name="Heading 1 2 4" xfId="35127"/>
    <cellStyle name="Heading 1 3" xfId="459"/>
    <cellStyle name="Heading 1 4" xfId="35125"/>
    <cellStyle name="Heading 2 2" xfId="460"/>
    <cellStyle name="Heading 2 2 2" xfId="461"/>
    <cellStyle name="Heading 2 2 3" xfId="35129"/>
    <cellStyle name="Heading 2 2 4" xfId="35130"/>
    <cellStyle name="Heading 2 3" xfId="462"/>
    <cellStyle name="Heading 2 4" xfId="35128"/>
    <cellStyle name="Heading 3 2" xfId="463"/>
    <cellStyle name="Heading 3 2 2" xfId="464"/>
    <cellStyle name="Heading 3 2 3" xfId="35132"/>
    <cellStyle name="Heading 3 2 4" xfId="35133"/>
    <cellStyle name="Heading 3 3" xfId="465"/>
    <cellStyle name="Heading 3 4" xfId="35131"/>
    <cellStyle name="Heading 4 2" xfId="466"/>
    <cellStyle name="Heading 4 2 2" xfId="467"/>
    <cellStyle name="Heading 4 2 3" xfId="35135"/>
    <cellStyle name="Heading 4 2 4" xfId="35136"/>
    <cellStyle name="Heading 4 3" xfId="468"/>
    <cellStyle name="Heading 4 4" xfId="35134"/>
    <cellStyle name="Hyperlink 2" xfId="469"/>
    <cellStyle name="Hyperlink 2 2" xfId="470"/>
    <cellStyle name="Hyperlink 3" xfId="471"/>
    <cellStyle name="Hyperlink 4" xfId="35137"/>
    <cellStyle name="Input 2" xfId="472"/>
    <cellStyle name="Input 2 2" xfId="3347"/>
    <cellStyle name="Input 2 2 2" xfId="13142"/>
    <cellStyle name="Input 2 2 2 2" xfId="30577"/>
    <cellStyle name="Input 2 2 2 3" xfId="45030"/>
    <cellStyle name="Input 2 2 3" xfId="15603"/>
    <cellStyle name="Input 2 2 3 2" xfId="33038"/>
    <cellStyle name="Input 2 2 3 3" xfId="47491"/>
    <cellStyle name="Input 2 2 4" xfId="20783"/>
    <cellStyle name="Input 2 2 5" xfId="35236"/>
    <cellStyle name="Input 2 3" xfId="3342"/>
    <cellStyle name="Input 2 3 2" xfId="20779"/>
    <cellStyle name="Input 2 3 3" xfId="35232"/>
    <cellStyle name="Input 2 4" xfId="3345"/>
    <cellStyle name="Input 2 4 2" xfId="20781"/>
    <cellStyle name="Input 2 4 3" xfId="35234"/>
    <cellStyle name="Input 2 5" xfId="3343"/>
    <cellStyle name="Input 2 5 2" xfId="20780"/>
    <cellStyle name="Input 2 5 3" xfId="35233"/>
    <cellStyle name="Input 2 6" xfId="17688"/>
    <cellStyle name="Input 3" xfId="473"/>
    <cellStyle name="Input 3 2" xfId="3348"/>
    <cellStyle name="Input 3 2 2" xfId="13143"/>
    <cellStyle name="Input 3 2 2 2" xfId="30578"/>
    <cellStyle name="Input 3 2 2 3" xfId="45031"/>
    <cellStyle name="Input 3 2 3" xfId="15604"/>
    <cellStyle name="Input 3 2 3 2" xfId="33039"/>
    <cellStyle name="Input 3 2 3 3" xfId="47492"/>
    <cellStyle name="Input 3 2 4" xfId="20784"/>
    <cellStyle name="Input 3 2 5" xfId="35237"/>
    <cellStyle name="Input 3 3" xfId="3341"/>
    <cellStyle name="Input 3 3 2" xfId="20778"/>
    <cellStyle name="Input 3 3 3" xfId="35231"/>
    <cellStyle name="Input 3 4" xfId="3346"/>
    <cellStyle name="Input 3 4 2" xfId="20782"/>
    <cellStyle name="Input 3 4 3" xfId="35235"/>
    <cellStyle name="Input 3 5" xfId="3340"/>
    <cellStyle name="Input 3 5 2" xfId="20777"/>
    <cellStyle name="Input 3 5 3" xfId="35230"/>
    <cellStyle name="Input 3 6" xfId="17689"/>
    <cellStyle name="Input 4" xfId="35138"/>
    <cellStyle name="Linked Cell 2" xfId="474"/>
    <cellStyle name="Linked Cell 3" xfId="475"/>
    <cellStyle name="Linked Cell 4" xfId="35139"/>
    <cellStyle name="Neutral 2" xfId="476"/>
    <cellStyle name="Neutral 3" xfId="477"/>
    <cellStyle name="Neutral 4" xfId="35140"/>
    <cellStyle name="Normal" xfId="0" builtinId="0"/>
    <cellStyle name="Normal 10" xfId="478"/>
    <cellStyle name="Normal 10 2" xfId="479"/>
    <cellStyle name="Normal 10 3" xfId="480"/>
    <cellStyle name="Normal 10 4" xfId="481"/>
    <cellStyle name="Normal 11" xfId="482"/>
    <cellStyle name="Normal 11 2" xfId="483"/>
    <cellStyle name="Normal 11 3" xfId="484"/>
    <cellStyle name="Normal 11 4" xfId="485"/>
    <cellStyle name="Normal 12" xfId="486"/>
    <cellStyle name="Normal 12 2" xfId="487"/>
    <cellStyle name="Normal 12 3" xfId="488"/>
    <cellStyle name="Normal 12 4" xfId="489"/>
    <cellStyle name="Normal 13" xfId="490"/>
    <cellStyle name="Normal 13 2" xfId="491"/>
    <cellStyle name="Normal 13 3" xfId="492"/>
    <cellStyle name="Normal 13 4" xfId="493"/>
    <cellStyle name="Normal 14" xfId="494"/>
    <cellStyle name="Normal 14 2" xfId="495"/>
    <cellStyle name="Normal 14 2 2" xfId="496"/>
    <cellStyle name="Normal 14 2 2 2" xfId="17458"/>
    <cellStyle name="Normal 14 3" xfId="497"/>
    <cellStyle name="Normal 14 3 2" xfId="498"/>
    <cellStyle name="Normal 14 4" xfId="499"/>
    <cellStyle name="Normal 14 5" xfId="500"/>
    <cellStyle name="Normal 14 6" xfId="501"/>
    <cellStyle name="Normal 15" xfId="502"/>
    <cellStyle name="Normal 15 2" xfId="503"/>
    <cellStyle name="Normal 15 3" xfId="504"/>
    <cellStyle name="Normal 15 4" xfId="505"/>
    <cellStyle name="Normal 16" xfId="506"/>
    <cellStyle name="Normal 16 2" xfId="507"/>
    <cellStyle name="Normal 16 2 2" xfId="508"/>
    <cellStyle name="Normal 16 2 2 2" xfId="17459"/>
    <cellStyle name="Normal 16 3" xfId="509"/>
    <cellStyle name="Normal 16 3 2" xfId="510"/>
    <cellStyle name="Normal 16 4" xfId="511"/>
    <cellStyle name="Normal 16 5" xfId="512"/>
    <cellStyle name="Normal 16 6" xfId="513"/>
    <cellStyle name="Normal 17" xfId="514"/>
    <cellStyle name="Normal 17 2" xfId="515"/>
    <cellStyle name="Normal 17 3" xfId="516"/>
    <cellStyle name="Normal 17 4" xfId="517"/>
    <cellStyle name="Normal 18" xfId="518"/>
    <cellStyle name="Normal 18 2" xfId="519"/>
    <cellStyle name="Normal 18 3" xfId="520"/>
    <cellStyle name="Normal 18 4" xfId="521"/>
    <cellStyle name="Normal 19" xfId="522"/>
    <cellStyle name="Normal 19 2" xfId="523"/>
    <cellStyle name="Normal 19 3" xfId="524"/>
    <cellStyle name="Normal 19 4" xfId="525"/>
    <cellStyle name="Normal 2" xfId="526"/>
    <cellStyle name="Normal 2 10" xfId="527"/>
    <cellStyle name="Normal 2 10 2" xfId="17654"/>
    <cellStyle name="Normal 2 10 3" xfId="17460"/>
    <cellStyle name="Normal 2 11" xfId="528"/>
    <cellStyle name="Normal 2 11 2" xfId="35141"/>
    <cellStyle name="Normal 2 12" xfId="529"/>
    <cellStyle name="Normal 2 12 2" xfId="530"/>
    <cellStyle name="Normal 2 12 3" xfId="531"/>
    <cellStyle name="Normal 2 12 4" xfId="532"/>
    <cellStyle name="Normal 2 12 5" xfId="533"/>
    <cellStyle name="Normal 2 12 6" xfId="534"/>
    <cellStyle name="Normal 2 12 7" xfId="535"/>
    <cellStyle name="Normal 2 13" xfId="536"/>
    <cellStyle name="Normal 2 14" xfId="537"/>
    <cellStyle name="Normal 2 15" xfId="538"/>
    <cellStyle name="Normal 2 16" xfId="539"/>
    <cellStyle name="Normal 2 17" xfId="540"/>
    <cellStyle name="Normal 2 18" xfId="541"/>
    <cellStyle name="Normal 2 19" xfId="49338"/>
    <cellStyle name="Normal 2 2" xfId="542"/>
    <cellStyle name="Normal 2 2 2" xfId="543"/>
    <cellStyle name="Normal 2 2 2 2" xfId="544"/>
    <cellStyle name="Normal 2 2 2 2 2" xfId="545"/>
    <cellStyle name="Normal 2 2 2 2 2 2" xfId="35142"/>
    <cellStyle name="Normal 2 2 2 2 3" xfId="546"/>
    <cellStyle name="Normal 2 2 2 2 4" xfId="547"/>
    <cellStyle name="Normal 2 2 2 2 5" xfId="548"/>
    <cellStyle name="Normal 2 2 2 3" xfId="549"/>
    <cellStyle name="Normal 2 2 2 3 2" xfId="17655"/>
    <cellStyle name="Normal 2 2 2 4" xfId="550"/>
    <cellStyle name="Normal 2 2 2 4 2" xfId="35143"/>
    <cellStyle name="Normal 2 2 2 5" xfId="551"/>
    <cellStyle name="Normal 2 2 2 5 2" xfId="35144"/>
    <cellStyle name="Normal 2 2 2 6" xfId="552"/>
    <cellStyle name="Normal 2 2 2 6 2" xfId="35145"/>
    <cellStyle name="Normal 2 2 2 7" xfId="553"/>
    <cellStyle name="Normal 2 2 3" xfId="554"/>
    <cellStyle name="Normal 2 2 3 2" xfId="555"/>
    <cellStyle name="Normal 2 2 4" xfId="556"/>
    <cellStyle name="Normal 2 2 4 2" xfId="557"/>
    <cellStyle name="Normal 2 2 4 2 2" xfId="35146"/>
    <cellStyle name="Normal 2 2 4 3" xfId="558"/>
    <cellStyle name="Normal 2 2 4 4" xfId="559"/>
    <cellStyle name="Normal 2 2 4 5" xfId="560"/>
    <cellStyle name="Normal 2 2 5" xfId="561"/>
    <cellStyle name="Normal 2 2 5 2" xfId="17461"/>
    <cellStyle name="Normal 2 2 6" xfId="562"/>
    <cellStyle name="Normal 2 2 6 2" xfId="17462"/>
    <cellStyle name="Normal 2 2 6 3" xfId="35147"/>
    <cellStyle name="Normal 2 2 7" xfId="563"/>
    <cellStyle name="Normal 2 2 7 2" xfId="35148"/>
    <cellStyle name="Normal 2 2 8" xfId="564"/>
    <cellStyle name="Normal 2 2 8 2" xfId="35149"/>
    <cellStyle name="Normal 2 2 9" xfId="565"/>
    <cellStyle name="Normal 2 20" xfId="49337"/>
    <cellStyle name="Normal 2 3" xfId="566"/>
    <cellStyle name="Normal 2 3 2" xfId="567"/>
    <cellStyle name="Normal 2 3 2 2" xfId="568"/>
    <cellStyle name="Normal 2 3 2 2 2" xfId="35150"/>
    <cellStyle name="Normal 2 3 2 3" xfId="569"/>
    <cellStyle name="Normal 2 3 2 4" xfId="570"/>
    <cellStyle name="Normal 2 3 2 5" xfId="571"/>
    <cellStyle name="Normal 2 3 3" xfId="572"/>
    <cellStyle name="Normal 2 3 3 2" xfId="573"/>
    <cellStyle name="Normal 2 3 3 3" xfId="574"/>
    <cellStyle name="Normal 2 3 3 4" xfId="575"/>
    <cellStyle name="Normal 2 3 4" xfId="576"/>
    <cellStyle name="Normal 2 3 4 2" xfId="17656"/>
    <cellStyle name="Normal 2 3 5" xfId="35151"/>
    <cellStyle name="Normal 2 3 6" xfId="35152"/>
    <cellStyle name="Normal 2 3 7" xfId="35153"/>
    <cellStyle name="Normal 2 4" xfId="577"/>
    <cellStyle name="Normal 2 4 2" xfId="578"/>
    <cellStyle name="Normal 2 4 2 2" xfId="579"/>
    <cellStyle name="Normal 2 4 2 2 2" xfId="35154"/>
    <cellStyle name="Normal 2 4 2 3" xfId="580"/>
    <cellStyle name="Normal 2 4 2 4" xfId="581"/>
    <cellStyle name="Normal 2 4 2 5" xfId="582"/>
    <cellStyle name="Normal 2 4 3" xfId="583"/>
    <cellStyle name="Normal 2 4 3 2" xfId="584"/>
    <cellStyle name="Normal 2 4 3 3" xfId="585"/>
    <cellStyle name="Normal 2 4 3 4" xfId="586"/>
    <cellStyle name="Normal 2 4 4" xfId="587"/>
    <cellStyle name="Normal 2 4 4 2" xfId="17657"/>
    <cellStyle name="Normal 2 4 5" xfId="35155"/>
    <cellStyle name="Normal 2 4 6" xfId="35156"/>
    <cellStyle name="Normal 2 4 7" xfId="35157"/>
    <cellStyle name="Normal 2 5" xfId="588"/>
    <cellStyle name="Normal 2 5 2" xfId="589"/>
    <cellStyle name="Normal 2 5 2 2" xfId="590"/>
    <cellStyle name="Normal 2 5 2 2 2" xfId="35158"/>
    <cellStyle name="Normal 2 5 2 3" xfId="591"/>
    <cellStyle name="Normal 2 5 2 4" xfId="592"/>
    <cellStyle name="Normal 2 5 2 5" xfId="593"/>
    <cellStyle name="Normal 2 5 3" xfId="594"/>
    <cellStyle name="Normal 2 5 3 2" xfId="595"/>
    <cellStyle name="Normal 2 5 3 3" xfId="596"/>
    <cellStyle name="Normal 2 5 3 4" xfId="597"/>
    <cellStyle name="Normal 2 5 4" xfId="598"/>
    <cellStyle name="Normal 2 5 4 2" xfId="17658"/>
    <cellStyle name="Normal 2 5 5" xfId="35159"/>
    <cellStyle name="Normal 2 5 6" xfId="35160"/>
    <cellStyle name="Normal 2 5 7" xfId="35161"/>
    <cellStyle name="Normal 2 6" xfId="599"/>
    <cellStyle name="Normal 2 6 2" xfId="600"/>
    <cellStyle name="Normal 2 6 2 2" xfId="35162"/>
    <cellStyle name="Normal 2 6 3" xfId="601"/>
    <cellStyle name="Normal 2 6 4" xfId="602"/>
    <cellStyle name="Normal 2 6 5" xfId="603"/>
    <cellStyle name="Normal 2 7" xfId="604"/>
    <cellStyle name="Normal 2 7 2" xfId="605"/>
    <cellStyle name="Normal 2 7 2 2" xfId="35163"/>
    <cellStyle name="Normal 2 7 3" xfId="606"/>
    <cellStyle name="Normal 2 7 3 2" xfId="35164"/>
    <cellStyle name="Normal 2 7 4" xfId="607"/>
    <cellStyle name="Normal 2 7 5" xfId="608"/>
    <cellStyle name="Normal 2 8" xfId="609"/>
    <cellStyle name="Normal 2 8 2" xfId="17463"/>
    <cellStyle name="Normal 2 9" xfId="610"/>
    <cellStyle name="Normal 2 9 2" xfId="17464"/>
    <cellStyle name="Normal 2 9 3" xfId="35165"/>
    <cellStyle name="Normal 20" xfId="611"/>
    <cellStyle name="Normal 20 2" xfId="612"/>
    <cellStyle name="Normal 20 2 2" xfId="613"/>
    <cellStyle name="Normal 20 2 2 2" xfId="17465"/>
    <cellStyle name="Normal 20 3" xfId="614"/>
    <cellStyle name="Normal 20 3 2" xfId="615"/>
    <cellStyle name="Normal 20 4" xfId="616"/>
    <cellStyle name="Normal 20 5" xfId="617"/>
    <cellStyle name="Normal 20 6" xfId="618"/>
    <cellStyle name="Normal 21" xfId="619"/>
    <cellStyle name="Normal 21 2" xfId="620"/>
    <cellStyle name="Normal 21 3" xfId="621"/>
    <cellStyle name="Normal 21 4" xfId="622"/>
    <cellStyle name="Normal 22" xfId="623"/>
    <cellStyle name="Normal 22 2" xfId="624"/>
    <cellStyle name="Normal 22 3" xfId="625"/>
    <cellStyle name="Normal 22 4" xfId="626"/>
    <cellStyle name="Normal 23" xfId="627"/>
    <cellStyle name="Normal 23 2" xfId="628"/>
    <cellStyle name="Normal 23 3" xfId="629"/>
    <cellStyle name="Normal 23 4" xfId="630"/>
    <cellStyle name="Normal 24" xfId="631"/>
    <cellStyle name="Normal 24 2" xfId="632"/>
    <cellStyle name="Normal 24 3" xfId="633"/>
    <cellStyle name="Normal 24 4" xfId="634"/>
    <cellStyle name="Normal 25" xfId="635"/>
    <cellStyle name="Normal 25 2" xfId="636"/>
    <cellStyle name="Normal 25 2 2" xfId="637"/>
    <cellStyle name="Normal 25 3" xfId="638"/>
    <cellStyle name="Normal 25 3 2" xfId="17466"/>
    <cellStyle name="Normal 25 4" xfId="639"/>
    <cellStyle name="Normal 25 5" xfId="640"/>
    <cellStyle name="Normal 26" xfId="641"/>
    <cellStyle name="Normal 26 2" xfId="642"/>
    <cellStyle name="Normal 26 2 2" xfId="643"/>
    <cellStyle name="Normal 26 2 2 2" xfId="17467"/>
    <cellStyle name="Normal 26 3" xfId="644"/>
    <cellStyle name="Normal 26 3 2" xfId="17468"/>
    <cellStyle name="Normal 26 4" xfId="645"/>
    <cellStyle name="Normal 26 5" xfId="646"/>
    <cellStyle name="Normal 27" xfId="647"/>
    <cellStyle name="Normal 27 2" xfId="648"/>
    <cellStyle name="Normal 27 2 2" xfId="649"/>
    <cellStyle name="Normal 27 2 2 2" xfId="17469"/>
    <cellStyle name="Normal 27 3" xfId="650"/>
    <cellStyle name="Normal 27 3 2" xfId="17470"/>
    <cellStyle name="Normal 27 4" xfId="651"/>
    <cellStyle name="Normal 27 5" xfId="652"/>
    <cellStyle name="Normal 28" xfId="653"/>
    <cellStyle name="Normal 28 2" xfId="654"/>
    <cellStyle name="Normal 28 2 2" xfId="655"/>
    <cellStyle name="Normal 28 3" xfId="656"/>
    <cellStyle name="Normal 28 4" xfId="657"/>
    <cellStyle name="Normal 28 5" xfId="658"/>
    <cellStyle name="Normal 29" xfId="659"/>
    <cellStyle name="Normal 29 2" xfId="660"/>
    <cellStyle name="Normal 29 3" xfId="661"/>
    <cellStyle name="Normal 29 4" xfId="662"/>
    <cellStyle name="Normal 3" xfId="663"/>
    <cellStyle name="Normal 3 2" xfId="664"/>
    <cellStyle name="Normal 3 3" xfId="665"/>
    <cellStyle name="Normal 3 3 2" xfId="666"/>
    <cellStyle name="Normal 3 3 3" xfId="667"/>
    <cellStyle name="Normal 3 3 4" xfId="668"/>
    <cellStyle name="Normal 3 4" xfId="669"/>
    <cellStyle name="Normal 3 4 2" xfId="17659"/>
    <cellStyle name="Normal 3 5" xfId="17471"/>
    <cellStyle name="Normal 3 6" xfId="35167"/>
    <cellStyle name="Normal 3 7" xfId="35168"/>
    <cellStyle name="Normal 3 8" xfId="35166"/>
    <cellStyle name="Normal 30" xfId="670"/>
    <cellStyle name="Normal 30 2" xfId="671"/>
    <cellStyle name="Normal 30 3" xfId="672"/>
    <cellStyle name="Normal 30 4" xfId="673"/>
    <cellStyle name="Normal 31" xfId="674"/>
    <cellStyle name="Normal 31 2" xfId="675"/>
    <cellStyle name="Normal 31 3" xfId="676"/>
    <cellStyle name="Normal 31 4" xfId="677"/>
    <cellStyle name="Normal 32" xfId="678"/>
    <cellStyle name="Normal 32 2" xfId="679"/>
    <cellStyle name="Normal 32 3" xfId="680"/>
    <cellStyle name="Normal 32 4" xfId="681"/>
    <cellStyle name="Normal 33" xfId="682"/>
    <cellStyle name="Normal 33 2" xfId="683"/>
    <cellStyle name="Normal 33 3" xfId="684"/>
    <cellStyle name="Normal 33 4" xfId="685"/>
    <cellStyle name="Normal 34" xfId="686"/>
    <cellStyle name="Normal 34 2" xfId="687"/>
    <cellStyle name="Normal 34 3" xfId="688"/>
    <cellStyle name="Normal 34 4" xfId="689"/>
    <cellStyle name="Normal 35" xfId="690"/>
    <cellStyle name="Normal 35 2" xfId="691"/>
    <cellStyle name="Normal 35 3" xfId="692"/>
    <cellStyle name="Normal 35 4" xfId="693"/>
    <cellStyle name="Normal 36" xfId="694"/>
    <cellStyle name="Normal 36 2" xfId="695"/>
    <cellStyle name="Normal 36 3" xfId="696"/>
    <cellStyle name="Normal 36 4" xfId="697"/>
    <cellStyle name="Normal 37" xfId="698"/>
    <cellStyle name="Normal 37 2" xfId="699"/>
    <cellStyle name="Normal 37 3" xfId="700"/>
    <cellStyle name="Normal 37 4" xfId="701"/>
    <cellStyle name="Normal 38" xfId="702"/>
    <cellStyle name="Normal 38 2" xfId="703"/>
    <cellStyle name="Normal 38 3" xfId="704"/>
    <cellStyle name="Normal 38 4" xfId="705"/>
    <cellStyle name="Normal 39" xfId="706"/>
    <cellStyle name="Normal 39 2" xfId="707"/>
    <cellStyle name="Normal 39 3" xfId="708"/>
    <cellStyle name="Normal 39 4" xfId="709"/>
    <cellStyle name="Normal 4" xfId="710"/>
    <cellStyle name="Normal 4 10" xfId="3355"/>
    <cellStyle name="Normal 4 10 2" xfId="13144"/>
    <cellStyle name="Normal 4 10 2 2" xfId="30579"/>
    <cellStyle name="Normal 4 10 2 3" xfId="45032"/>
    <cellStyle name="Normal 4 10 3" xfId="15605"/>
    <cellStyle name="Normal 4 10 3 2" xfId="33040"/>
    <cellStyle name="Normal 4 10 3 3" xfId="47493"/>
    <cellStyle name="Normal 4 10 4" xfId="20791"/>
    <cellStyle name="Normal 4 10 5" xfId="35244"/>
    <cellStyle name="Normal 4 11" xfId="13129"/>
    <cellStyle name="Normal 4 11 2" xfId="30564"/>
    <cellStyle name="Normal 4 11 3" xfId="45017"/>
    <cellStyle name="Normal 4 12" xfId="14981"/>
    <cellStyle name="Normal 4 12 2" xfId="32416"/>
    <cellStyle name="Normal 4 12 3" xfId="46869"/>
    <cellStyle name="Normal 4 13" xfId="17442"/>
    <cellStyle name="Normal 4 13 2" xfId="34877"/>
    <cellStyle name="Normal 4 13 3" xfId="49330"/>
    <cellStyle name="Normal 4 14" xfId="17472"/>
    <cellStyle name="Normal 4 15" xfId="17690"/>
    <cellStyle name="Normal 4 16" xfId="20143"/>
    <cellStyle name="Normal 4 17" xfId="35205"/>
    <cellStyle name="Normal 4 18" xfId="49331"/>
    <cellStyle name="Normal 4 19" xfId="49339"/>
    <cellStyle name="Normal 4 2" xfId="711"/>
    <cellStyle name="Normal 4 2 2" xfId="712"/>
    <cellStyle name="Normal 4 2 2 2" xfId="713"/>
    <cellStyle name="Normal 4 2 2 3" xfId="714"/>
    <cellStyle name="Normal 4 2 2 4" xfId="715"/>
    <cellStyle name="Normal 4 2 3" xfId="716"/>
    <cellStyle name="Normal 4 2 3 2" xfId="717"/>
    <cellStyle name="Normal 4 2 3 3" xfId="718"/>
    <cellStyle name="Normal 4 2 3 4" xfId="719"/>
    <cellStyle name="Normal 4 2 4" xfId="720"/>
    <cellStyle name="Normal 4 2 4 2" xfId="17661"/>
    <cellStyle name="Normal 4 2 5" xfId="35169"/>
    <cellStyle name="Normal 4 2 5 2" xfId="49333"/>
    <cellStyle name="Normal 4 2 6" xfId="35170"/>
    <cellStyle name="Normal 4 2 7" xfId="35171"/>
    <cellStyle name="Normal 4 3" xfId="721"/>
    <cellStyle name="Normal 4 3 2" xfId="722"/>
    <cellStyle name="Normal 4 3 2 2" xfId="723"/>
    <cellStyle name="Normal 4 3 2 3" xfId="724"/>
    <cellStyle name="Normal 4 3 2 4" xfId="725"/>
    <cellStyle name="Normal 4 3 3" xfId="726"/>
    <cellStyle name="Normal 4 3 4" xfId="727"/>
    <cellStyle name="Normal 4 3 5" xfId="728"/>
    <cellStyle name="Normal 4 4" xfId="729"/>
    <cellStyle name="Normal 4 4 2" xfId="730"/>
    <cellStyle name="Normal 4 4 2 2" xfId="731"/>
    <cellStyle name="Normal 4 4 2 3" xfId="732"/>
    <cellStyle name="Normal 4 4 2 4" xfId="733"/>
    <cellStyle name="Normal 4 4 3" xfId="734"/>
    <cellStyle name="Normal 4 4 4" xfId="735"/>
    <cellStyle name="Normal 4 4 5" xfId="736"/>
    <cellStyle name="Normal 4 5" xfId="737"/>
    <cellStyle name="Normal 4 5 2" xfId="738"/>
    <cellStyle name="Normal 4 5 2 2" xfId="739"/>
    <cellStyle name="Normal 4 5 2 3" xfId="740"/>
    <cellStyle name="Normal 4 5 2 4" xfId="741"/>
    <cellStyle name="Normal 4 5 3" xfId="742"/>
    <cellStyle name="Normal 4 5 4" xfId="743"/>
    <cellStyle name="Normal 4 5 5" xfId="744"/>
    <cellStyle name="Normal 4 6" xfId="745"/>
    <cellStyle name="Normal 4 6 2" xfId="746"/>
    <cellStyle name="Normal 4 6 3" xfId="747"/>
    <cellStyle name="Normal 4 6 4" xfId="748"/>
    <cellStyle name="Normal 4 7" xfId="749"/>
    <cellStyle name="Normal 4 7 10" xfId="35206"/>
    <cellStyle name="Normal 4 7 11" xfId="49332"/>
    <cellStyle name="Normal 4 7 12" xfId="49340"/>
    <cellStyle name="Normal 4 7 2" xfId="3320"/>
    <cellStyle name="Normal 4 7 2 10" xfId="49341"/>
    <cellStyle name="Normal 4 7 2 2" xfId="5829"/>
    <cellStyle name="Normal 4 7 2 2 2" xfId="23264"/>
    <cellStyle name="Normal 4 7 2 2 3" xfId="37717"/>
    <cellStyle name="Normal 4 7 2 3" xfId="13136"/>
    <cellStyle name="Normal 4 7 2 3 2" xfId="30571"/>
    <cellStyle name="Normal 4 7 2 3 3" xfId="45024"/>
    <cellStyle name="Normal 4 7 2 4" xfId="15597"/>
    <cellStyle name="Normal 4 7 2 4 2" xfId="33032"/>
    <cellStyle name="Normal 4 7 2 4 3" xfId="47485"/>
    <cellStyle name="Normal 4 7 2 5" xfId="17662"/>
    <cellStyle name="Normal 4 7 2 6" xfId="20140"/>
    <cellStyle name="Normal 4 7 2 7" xfId="20759"/>
    <cellStyle name="Normal 4 7 2 8" xfId="35173"/>
    <cellStyle name="Normal 4 7 2 9" xfId="35212"/>
    <cellStyle name="Normal 4 7 3" xfId="3356"/>
    <cellStyle name="Normal 4 7 3 2" xfId="13145"/>
    <cellStyle name="Normal 4 7 3 2 2" xfId="30580"/>
    <cellStyle name="Normal 4 7 3 2 3" xfId="45033"/>
    <cellStyle name="Normal 4 7 3 3" xfId="15606"/>
    <cellStyle name="Normal 4 7 3 3 2" xfId="33041"/>
    <cellStyle name="Normal 4 7 3 3 3" xfId="47494"/>
    <cellStyle name="Normal 4 7 3 4" xfId="20792"/>
    <cellStyle name="Normal 4 7 3 5" xfId="35245"/>
    <cellStyle name="Normal 4 7 4" xfId="13130"/>
    <cellStyle name="Normal 4 7 4 2" xfId="30565"/>
    <cellStyle name="Normal 4 7 4 3" xfId="45018"/>
    <cellStyle name="Normal 4 7 5" xfId="14982"/>
    <cellStyle name="Normal 4 7 5 2" xfId="32417"/>
    <cellStyle name="Normal 4 7 5 3" xfId="46870"/>
    <cellStyle name="Normal 4 7 6" xfId="17473"/>
    <cellStyle name="Normal 4 7 7" xfId="17691"/>
    <cellStyle name="Normal 4 7 8" xfId="20144"/>
    <cellStyle name="Normal 4 7 9" xfId="35172"/>
    <cellStyle name="Normal 4 8" xfId="750"/>
    <cellStyle name="Normal 4 8 2" xfId="17474"/>
    <cellStyle name="Normal 4 8 2 2" xfId="35175"/>
    <cellStyle name="Normal 4 8 3" xfId="35174"/>
    <cellStyle name="Normal 4 9" xfId="3319"/>
    <cellStyle name="Normal 4 9 10" xfId="49342"/>
    <cellStyle name="Normal 4 9 2" xfId="5828"/>
    <cellStyle name="Normal 4 9 2 2" xfId="23263"/>
    <cellStyle name="Normal 4 9 2 3" xfId="37716"/>
    <cellStyle name="Normal 4 9 3" xfId="13135"/>
    <cellStyle name="Normal 4 9 3 2" xfId="30570"/>
    <cellStyle name="Normal 4 9 3 3" xfId="45023"/>
    <cellStyle name="Normal 4 9 4" xfId="15596"/>
    <cellStyle name="Normal 4 9 4 2" xfId="33031"/>
    <cellStyle name="Normal 4 9 4 3" xfId="47484"/>
    <cellStyle name="Normal 4 9 5" xfId="17660"/>
    <cellStyle name="Normal 4 9 6" xfId="20139"/>
    <cellStyle name="Normal 4 9 7" xfId="20758"/>
    <cellStyle name="Normal 4 9 8" xfId="35176"/>
    <cellStyle name="Normal 4 9 9" xfId="35211"/>
    <cellStyle name="Normal 4_EXHIBIT C" xfId="751"/>
    <cellStyle name="Normal 40" xfId="752"/>
    <cellStyle name="Normal 40 2" xfId="753"/>
    <cellStyle name="Normal 40 3" xfId="754"/>
    <cellStyle name="Normal 40 4" xfId="755"/>
    <cellStyle name="Normal 41" xfId="756"/>
    <cellStyle name="Normal 41 2" xfId="17475"/>
    <cellStyle name="Normal 41 3" xfId="17476"/>
    <cellStyle name="Normal 41 3 2" xfId="17664"/>
    <cellStyle name="Normal 41 3 3" xfId="35177"/>
    <cellStyle name="Normal 41 4" xfId="17663"/>
    <cellStyle name="Normal 41 4 2" xfId="35178"/>
    <cellStyle name="Normal 42" xfId="17477"/>
    <cellStyle name="Normal 42 2" xfId="17478"/>
    <cellStyle name="Normal 42 2 2" xfId="17666"/>
    <cellStyle name="Normal 42 3" xfId="17665"/>
    <cellStyle name="Normal 43" xfId="17498"/>
    <cellStyle name="Normal 43 2" xfId="35179"/>
    <cellStyle name="Normal 44" xfId="757"/>
    <cellStyle name="Normal 44 2" xfId="17501"/>
    <cellStyle name="Normal 45" xfId="17504"/>
    <cellStyle name="Normal 46" xfId="49346"/>
    <cellStyle name="Normal 5" xfId="758"/>
    <cellStyle name="Normal 5 10" xfId="35181"/>
    <cellStyle name="Normal 5 11" xfId="35180"/>
    <cellStyle name="Normal 5 2" xfId="759"/>
    <cellStyle name="Normal 5 2 2" xfId="760"/>
    <cellStyle name="Normal 5 2 2 2" xfId="761"/>
    <cellStyle name="Normal 5 2 2 3" xfId="762"/>
    <cellStyle name="Normal 5 2 2 4" xfId="763"/>
    <cellStyle name="Normal 5 2 3" xfId="764"/>
    <cellStyle name="Normal 5 2 4" xfId="765"/>
    <cellStyle name="Normal 5 2 5" xfId="766"/>
    <cellStyle name="Normal 5 3" xfId="767"/>
    <cellStyle name="Normal 5 3 2" xfId="768"/>
    <cellStyle name="Normal 5 3 2 2" xfId="769"/>
    <cellStyle name="Normal 5 3 2 3" xfId="770"/>
    <cellStyle name="Normal 5 3 2 4" xfId="771"/>
    <cellStyle name="Normal 5 3 3" xfId="772"/>
    <cellStyle name="Normal 5 3 4" xfId="773"/>
    <cellStyle name="Normal 5 3 5" xfId="774"/>
    <cellStyle name="Normal 5 4" xfId="775"/>
    <cellStyle name="Normal 5 4 2" xfId="776"/>
    <cellStyle name="Normal 5 4 2 2" xfId="777"/>
    <cellStyle name="Normal 5 4 2 3" xfId="778"/>
    <cellStyle name="Normal 5 4 2 4" xfId="779"/>
    <cellStyle name="Normal 5 4 3" xfId="780"/>
    <cellStyle name="Normal 5 4 4" xfId="781"/>
    <cellStyle name="Normal 5 4 5" xfId="782"/>
    <cellStyle name="Normal 5 5" xfId="783"/>
    <cellStyle name="Normal 5 5 2" xfId="784"/>
    <cellStyle name="Normal 5 5 2 2" xfId="785"/>
    <cellStyle name="Normal 5 5 2 3" xfId="786"/>
    <cellStyle name="Normal 5 5 2 4" xfId="787"/>
    <cellStyle name="Normal 5 5 3" xfId="788"/>
    <cellStyle name="Normal 5 5 4" xfId="789"/>
    <cellStyle name="Normal 5 5 5" xfId="790"/>
    <cellStyle name="Normal 5 6" xfId="791"/>
    <cellStyle name="Normal 5 6 2" xfId="792"/>
    <cellStyle name="Normal 5 6 3" xfId="793"/>
    <cellStyle name="Normal 5 6 4" xfId="794"/>
    <cellStyle name="Normal 5 7" xfId="17479"/>
    <cellStyle name="Normal 5 7 2" xfId="17668"/>
    <cellStyle name="Normal 5 8" xfId="17667"/>
    <cellStyle name="Normal 5 8 2" xfId="35183"/>
    <cellStyle name="Normal 5 8 3" xfId="35182"/>
    <cellStyle name="Normal 5 9" xfId="35184"/>
    <cellStyle name="Normal 6" xfId="795"/>
    <cellStyle name="Normal 6 10" xfId="35185"/>
    <cellStyle name="Normal 6 11" xfId="35186"/>
    <cellStyle name="Normal 6 2" xfId="796"/>
    <cellStyle name="Normal 6 2 2" xfId="797"/>
    <cellStyle name="Normal 6 2 2 2" xfId="798"/>
    <cellStyle name="Normal 6 2 2 3" xfId="799"/>
    <cellStyle name="Normal 6 2 2 4" xfId="800"/>
    <cellStyle name="Normal 6 2 3" xfId="801"/>
    <cellStyle name="Normal 6 2 4" xfId="802"/>
    <cellStyle name="Normal 6 2 5" xfId="803"/>
    <cellStyle name="Normal 6 3" xfId="804"/>
    <cellStyle name="Normal 6 3 2" xfId="805"/>
    <cellStyle name="Normal 6 3 2 2" xfId="806"/>
    <cellStyle name="Normal 6 3 2 3" xfId="807"/>
    <cellStyle name="Normal 6 3 2 4" xfId="808"/>
    <cellStyle name="Normal 6 3 3" xfId="809"/>
    <cellStyle name="Normal 6 3 4" xfId="810"/>
    <cellStyle name="Normal 6 3 5" xfId="811"/>
    <cellStyle name="Normal 6 4" xfId="812"/>
    <cellStyle name="Normal 6 4 2" xfId="813"/>
    <cellStyle name="Normal 6 4 2 2" xfId="814"/>
    <cellStyle name="Normal 6 4 2 3" xfId="815"/>
    <cellStyle name="Normal 6 4 2 4" xfId="816"/>
    <cellStyle name="Normal 6 4 3" xfId="817"/>
    <cellStyle name="Normal 6 4 4" xfId="818"/>
    <cellStyle name="Normal 6 4 5" xfId="819"/>
    <cellStyle name="Normal 6 5" xfId="820"/>
    <cellStyle name="Normal 6 5 2" xfId="821"/>
    <cellStyle name="Normal 6 5 2 2" xfId="822"/>
    <cellStyle name="Normal 6 5 2 3" xfId="823"/>
    <cellStyle name="Normal 6 5 2 4" xfId="824"/>
    <cellStyle name="Normal 6 5 3" xfId="825"/>
    <cellStyle name="Normal 6 5 4" xfId="826"/>
    <cellStyle name="Normal 6 5 5" xfId="827"/>
    <cellStyle name="Normal 6 6" xfId="828"/>
    <cellStyle name="Normal 6 6 2" xfId="829"/>
    <cellStyle name="Normal 6 6 3" xfId="830"/>
    <cellStyle name="Normal 6 6 4" xfId="831"/>
    <cellStyle name="Normal 6 7" xfId="832"/>
    <cellStyle name="Normal 6 7 2" xfId="833"/>
    <cellStyle name="Normal 6 7 3" xfId="834"/>
    <cellStyle name="Normal 6 7 4" xfId="835"/>
    <cellStyle name="Normal 6 8" xfId="836"/>
    <cellStyle name="Normal 6 8 2" xfId="17480"/>
    <cellStyle name="Normal 6 9" xfId="17481"/>
    <cellStyle name="Normal 6 9 2" xfId="35187"/>
    <cellStyle name="Normal 7" xfId="837"/>
    <cellStyle name="Normal 7 2" xfId="838"/>
    <cellStyle name="Normal 7 2 2" xfId="839"/>
    <cellStyle name="Normal 7 2 2 2" xfId="35188"/>
    <cellStyle name="Normal 7 2 3" xfId="840"/>
    <cellStyle name="Normal 7 2 4" xfId="841"/>
    <cellStyle name="Normal 7 2 5" xfId="842"/>
    <cellStyle name="Normal 7 3" xfId="843"/>
    <cellStyle name="Normal 7 3 10" xfId="49343"/>
    <cellStyle name="Normal 7 3 2" xfId="3321"/>
    <cellStyle name="Normal 7 3 2 2" xfId="5830"/>
    <cellStyle name="Normal 7 3 2 2 2" xfId="23265"/>
    <cellStyle name="Normal 7 3 2 2 3" xfId="37718"/>
    <cellStyle name="Normal 7 3 2 3" xfId="13137"/>
    <cellStyle name="Normal 7 3 2 3 2" xfId="30572"/>
    <cellStyle name="Normal 7 3 2 3 3" xfId="45025"/>
    <cellStyle name="Normal 7 3 2 4" xfId="15598"/>
    <cellStyle name="Normal 7 3 2 4 2" xfId="33033"/>
    <cellStyle name="Normal 7 3 2 4 3" xfId="47486"/>
    <cellStyle name="Normal 7 3 2 5" xfId="20141"/>
    <cellStyle name="Normal 7 3 2 6" xfId="20760"/>
    <cellStyle name="Normal 7 3 2 7" xfId="35213"/>
    <cellStyle name="Normal 7 3 2 8" xfId="49344"/>
    <cellStyle name="Normal 7 3 3" xfId="3357"/>
    <cellStyle name="Normal 7 3 3 2" xfId="13146"/>
    <cellStyle name="Normal 7 3 3 2 2" xfId="30581"/>
    <cellStyle name="Normal 7 3 3 2 3" xfId="45034"/>
    <cellStyle name="Normal 7 3 3 3" xfId="15607"/>
    <cellStyle name="Normal 7 3 3 3 2" xfId="33042"/>
    <cellStyle name="Normal 7 3 3 3 3" xfId="47495"/>
    <cellStyle name="Normal 7 3 3 4" xfId="20793"/>
    <cellStyle name="Normal 7 3 3 5" xfId="35246"/>
    <cellStyle name="Normal 7 3 4" xfId="13131"/>
    <cellStyle name="Normal 7 3 4 2" xfId="30566"/>
    <cellStyle name="Normal 7 3 4 3" xfId="45019"/>
    <cellStyle name="Normal 7 3 5" xfId="14983"/>
    <cellStyle name="Normal 7 3 5 2" xfId="32418"/>
    <cellStyle name="Normal 7 3 5 3" xfId="46871"/>
    <cellStyle name="Normal 7 3 6" xfId="17482"/>
    <cellStyle name="Normal 7 3 7" xfId="17692"/>
    <cellStyle name="Normal 7 3 8" xfId="20145"/>
    <cellStyle name="Normal 7 3 9" xfId="35207"/>
    <cellStyle name="Normal 7 4" xfId="35189"/>
    <cellStyle name="Normal 7 5" xfId="35190"/>
    <cellStyle name="Normal 7 6" xfId="35191"/>
    <cellStyle name="Normal 8" xfId="844"/>
    <cellStyle name="Normal 8 2" xfId="845"/>
    <cellStyle name="Normal 8 3" xfId="846"/>
    <cellStyle name="Normal 8 3 2" xfId="17669"/>
    <cellStyle name="Normal 8 3 3" xfId="17483"/>
    <cellStyle name="Normal 8 4" xfId="847"/>
    <cellStyle name="Normal 9" xfId="848"/>
    <cellStyle name="Normal 9 2" xfId="849"/>
    <cellStyle name="Normal 9 3" xfId="850"/>
    <cellStyle name="Normal 9 4" xfId="851"/>
    <cellStyle name="Note 10" xfId="852"/>
    <cellStyle name="Note 10 2" xfId="853"/>
    <cellStyle name="Note 10 2 2" xfId="3364"/>
    <cellStyle name="Note 10 2 2 2" xfId="13148"/>
    <cellStyle name="Note 10 2 2 2 2" xfId="30583"/>
    <cellStyle name="Note 10 2 2 2 3" xfId="45036"/>
    <cellStyle name="Note 10 2 2 3" xfId="15609"/>
    <cellStyle name="Note 10 2 2 3 2" xfId="33044"/>
    <cellStyle name="Note 10 2 2 3 3" xfId="47497"/>
    <cellStyle name="Note 10 2 2 4" xfId="20800"/>
    <cellStyle name="Note 10 2 2 5" xfId="35253"/>
    <cellStyle name="Note 10 2 3" xfId="3328"/>
    <cellStyle name="Note 10 2 3 2" xfId="20767"/>
    <cellStyle name="Note 10 2 3 3" xfId="35220"/>
    <cellStyle name="Note 10 2 4" xfId="3359"/>
    <cellStyle name="Note 10 2 4 2" xfId="20795"/>
    <cellStyle name="Note 10 2 4 3" xfId="35248"/>
    <cellStyle name="Note 10 2 5" xfId="3330"/>
    <cellStyle name="Note 10 2 5 2" xfId="20769"/>
    <cellStyle name="Note 10 2 5 3" xfId="35222"/>
    <cellStyle name="Note 10 2 6" xfId="17694"/>
    <cellStyle name="Note 10 3" xfId="854"/>
    <cellStyle name="Note 10 3 2" xfId="3365"/>
    <cellStyle name="Note 10 3 2 2" xfId="13149"/>
    <cellStyle name="Note 10 3 2 2 2" xfId="30584"/>
    <cellStyle name="Note 10 3 2 2 3" xfId="45037"/>
    <cellStyle name="Note 10 3 2 3" xfId="15610"/>
    <cellStyle name="Note 10 3 2 3 2" xfId="33045"/>
    <cellStyle name="Note 10 3 2 3 3" xfId="47498"/>
    <cellStyle name="Note 10 3 2 4" xfId="20801"/>
    <cellStyle name="Note 10 3 2 5" xfId="35254"/>
    <cellStyle name="Note 10 3 3" xfId="3327"/>
    <cellStyle name="Note 10 3 3 2" xfId="20766"/>
    <cellStyle name="Note 10 3 3 3" xfId="35219"/>
    <cellStyle name="Note 10 3 4" xfId="3360"/>
    <cellStyle name="Note 10 3 4 2" xfId="20796"/>
    <cellStyle name="Note 10 3 4 3" xfId="35249"/>
    <cellStyle name="Note 10 3 5" xfId="8265"/>
    <cellStyle name="Note 10 3 5 2" xfId="25700"/>
    <cellStyle name="Note 10 3 5 3" xfId="40153"/>
    <cellStyle name="Note 10 3 6" xfId="17695"/>
    <cellStyle name="Note 10 4" xfId="855"/>
    <cellStyle name="Note 10 4 2" xfId="3366"/>
    <cellStyle name="Note 10 4 2 2" xfId="20802"/>
    <cellStyle name="Note 10 4 2 3" xfId="35255"/>
    <cellStyle name="Note 10 4 3" xfId="3326"/>
    <cellStyle name="Note 10 4 3 2" xfId="20765"/>
    <cellStyle name="Note 10 4 3 3" xfId="35218"/>
    <cellStyle name="Note 10 4 4" xfId="3361"/>
    <cellStyle name="Note 10 4 4 2" xfId="20797"/>
    <cellStyle name="Note 10 4 4 3" xfId="35250"/>
    <cellStyle name="Note 10 4 5" xfId="8266"/>
    <cellStyle name="Note 10 4 5 2" xfId="25701"/>
    <cellStyle name="Note 10 4 5 3" xfId="40154"/>
    <cellStyle name="Note 10 4 6" xfId="14984"/>
    <cellStyle name="Note 10 4 6 2" xfId="32419"/>
    <cellStyle name="Note 10 4 6 3" xfId="46872"/>
    <cellStyle name="Note 10 4 7" xfId="17696"/>
    <cellStyle name="Note 10 4 8" xfId="20146"/>
    <cellStyle name="Note 10 5" xfId="3363"/>
    <cellStyle name="Note 10 5 2" xfId="13147"/>
    <cellStyle name="Note 10 5 2 2" xfId="30582"/>
    <cellStyle name="Note 10 5 2 3" xfId="45035"/>
    <cellStyle name="Note 10 5 3" xfId="15608"/>
    <cellStyle name="Note 10 5 3 2" xfId="33043"/>
    <cellStyle name="Note 10 5 3 3" xfId="47496"/>
    <cellStyle name="Note 10 5 4" xfId="20799"/>
    <cellStyle name="Note 10 5 5" xfId="35252"/>
    <cellStyle name="Note 10 6" xfId="3329"/>
    <cellStyle name="Note 10 6 2" xfId="20768"/>
    <cellStyle name="Note 10 6 3" xfId="35221"/>
    <cellStyle name="Note 10 7" xfId="3358"/>
    <cellStyle name="Note 10 7 2" xfId="20794"/>
    <cellStyle name="Note 10 7 3" xfId="35247"/>
    <cellStyle name="Note 10 8" xfId="3331"/>
    <cellStyle name="Note 10 8 2" xfId="20770"/>
    <cellStyle name="Note 10 8 3" xfId="35223"/>
    <cellStyle name="Note 10 9" xfId="17693"/>
    <cellStyle name="Note 11" xfId="856"/>
    <cellStyle name="Note 11 2" xfId="857"/>
    <cellStyle name="Note 11 2 2" xfId="3368"/>
    <cellStyle name="Note 11 2 2 2" xfId="13151"/>
    <cellStyle name="Note 11 2 2 2 2" xfId="30586"/>
    <cellStyle name="Note 11 2 2 2 3" xfId="45039"/>
    <cellStyle name="Note 11 2 2 3" xfId="15612"/>
    <cellStyle name="Note 11 2 2 3 2" xfId="33047"/>
    <cellStyle name="Note 11 2 2 3 3" xfId="47500"/>
    <cellStyle name="Note 11 2 2 4" xfId="20804"/>
    <cellStyle name="Note 11 2 2 5" xfId="35257"/>
    <cellStyle name="Note 11 2 3" xfId="3324"/>
    <cellStyle name="Note 11 2 3 2" xfId="20763"/>
    <cellStyle name="Note 11 2 3 3" xfId="35216"/>
    <cellStyle name="Note 11 2 4" xfId="5803"/>
    <cellStyle name="Note 11 2 4 2" xfId="23239"/>
    <cellStyle name="Note 11 2 4 3" xfId="37692"/>
    <cellStyle name="Note 11 2 5" xfId="8268"/>
    <cellStyle name="Note 11 2 5 2" xfId="25703"/>
    <cellStyle name="Note 11 2 5 3" xfId="40156"/>
    <cellStyle name="Note 11 2 6" xfId="17698"/>
    <cellStyle name="Note 11 3" xfId="858"/>
    <cellStyle name="Note 11 3 2" xfId="3369"/>
    <cellStyle name="Note 11 3 2 2" xfId="13152"/>
    <cellStyle name="Note 11 3 2 2 2" xfId="30587"/>
    <cellStyle name="Note 11 3 2 2 3" xfId="45040"/>
    <cellStyle name="Note 11 3 2 3" xfId="15613"/>
    <cellStyle name="Note 11 3 2 3 2" xfId="33048"/>
    <cellStyle name="Note 11 3 2 3 3" xfId="47501"/>
    <cellStyle name="Note 11 3 2 4" xfId="20805"/>
    <cellStyle name="Note 11 3 2 5" xfId="35258"/>
    <cellStyle name="Note 11 3 3" xfId="3323"/>
    <cellStyle name="Note 11 3 3 2" xfId="20762"/>
    <cellStyle name="Note 11 3 3 3" xfId="35215"/>
    <cellStyle name="Note 11 3 4" xfId="5804"/>
    <cellStyle name="Note 11 3 4 2" xfId="23240"/>
    <cellStyle name="Note 11 3 4 3" xfId="37693"/>
    <cellStyle name="Note 11 3 5" xfId="8269"/>
    <cellStyle name="Note 11 3 5 2" xfId="25704"/>
    <cellStyle name="Note 11 3 5 3" xfId="40157"/>
    <cellStyle name="Note 11 3 6" xfId="17699"/>
    <cellStyle name="Note 11 4" xfId="859"/>
    <cellStyle name="Note 11 4 2" xfId="3370"/>
    <cellStyle name="Note 11 4 2 2" xfId="20806"/>
    <cellStyle name="Note 11 4 2 3" xfId="35259"/>
    <cellStyle name="Note 11 4 3" xfId="5832"/>
    <cellStyle name="Note 11 4 3 2" xfId="23267"/>
    <cellStyle name="Note 11 4 3 3" xfId="37720"/>
    <cellStyle name="Note 11 4 4" xfId="5805"/>
    <cellStyle name="Note 11 4 4 2" xfId="23241"/>
    <cellStyle name="Note 11 4 4 3" xfId="37694"/>
    <cellStyle name="Note 11 4 5" xfId="8270"/>
    <cellStyle name="Note 11 4 5 2" xfId="25705"/>
    <cellStyle name="Note 11 4 5 3" xfId="40158"/>
    <cellStyle name="Note 11 4 6" xfId="14985"/>
    <cellStyle name="Note 11 4 6 2" xfId="32420"/>
    <cellStyle name="Note 11 4 6 3" xfId="46873"/>
    <cellStyle name="Note 11 4 7" xfId="17700"/>
    <cellStyle name="Note 11 4 8" xfId="20147"/>
    <cellStyle name="Note 11 5" xfId="3367"/>
    <cellStyle name="Note 11 5 2" xfId="13150"/>
    <cellStyle name="Note 11 5 2 2" xfId="30585"/>
    <cellStyle name="Note 11 5 2 3" xfId="45038"/>
    <cellStyle name="Note 11 5 3" xfId="15611"/>
    <cellStyle name="Note 11 5 3 2" xfId="33046"/>
    <cellStyle name="Note 11 5 3 3" xfId="47499"/>
    <cellStyle name="Note 11 5 4" xfId="20803"/>
    <cellStyle name="Note 11 5 5" xfId="35256"/>
    <cellStyle name="Note 11 6" xfId="3325"/>
    <cellStyle name="Note 11 6 2" xfId="20764"/>
    <cellStyle name="Note 11 6 3" xfId="35217"/>
    <cellStyle name="Note 11 7" xfId="3362"/>
    <cellStyle name="Note 11 7 2" xfId="20798"/>
    <cellStyle name="Note 11 7 3" xfId="35251"/>
    <cellStyle name="Note 11 8" xfId="8267"/>
    <cellStyle name="Note 11 8 2" xfId="25702"/>
    <cellStyle name="Note 11 8 3" xfId="40155"/>
    <cellStyle name="Note 11 9" xfId="17697"/>
    <cellStyle name="Note 12" xfId="860"/>
    <cellStyle name="Note 12 2" xfId="861"/>
    <cellStyle name="Note 12 2 2" xfId="3372"/>
    <cellStyle name="Note 12 2 2 2" xfId="13154"/>
    <cellStyle name="Note 12 2 2 2 2" xfId="30589"/>
    <cellStyle name="Note 12 2 2 2 3" xfId="45042"/>
    <cellStyle name="Note 12 2 2 3" xfId="15615"/>
    <cellStyle name="Note 12 2 2 3 2" xfId="33050"/>
    <cellStyle name="Note 12 2 2 3 3" xfId="47503"/>
    <cellStyle name="Note 12 2 2 4" xfId="20808"/>
    <cellStyle name="Note 12 2 2 5" xfId="35261"/>
    <cellStyle name="Note 12 2 3" xfId="5834"/>
    <cellStyle name="Note 12 2 3 2" xfId="23269"/>
    <cellStyle name="Note 12 2 3 3" xfId="37722"/>
    <cellStyle name="Note 12 2 4" xfId="5807"/>
    <cellStyle name="Note 12 2 4 2" xfId="23243"/>
    <cellStyle name="Note 12 2 4 3" xfId="37696"/>
    <cellStyle name="Note 12 2 5" xfId="8272"/>
    <cellStyle name="Note 12 2 5 2" xfId="25707"/>
    <cellStyle name="Note 12 2 5 3" xfId="40160"/>
    <cellStyle name="Note 12 2 6" xfId="17702"/>
    <cellStyle name="Note 12 3" xfId="862"/>
    <cellStyle name="Note 12 3 2" xfId="3373"/>
    <cellStyle name="Note 12 3 2 2" xfId="13155"/>
    <cellStyle name="Note 12 3 2 2 2" xfId="30590"/>
    <cellStyle name="Note 12 3 2 2 3" xfId="45043"/>
    <cellStyle name="Note 12 3 2 3" xfId="15616"/>
    <cellStyle name="Note 12 3 2 3 2" xfId="33051"/>
    <cellStyle name="Note 12 3 2 3 3" xfId="47504"/>
    <cellStyle name="Note 12 3 2 4" xfId="20809"/>
    <cellStyle name="Note 12 3 2 5" xfId="35262"/>
    <cellStyle name="Note 12 3 3" xfId="5835"/>
    <cellStyle name="Note 12 3 3 2" xfId="23270"/>
    <cellStyle name="Note 12 3 3 3" xfId="37723"/>
    <cellStyle name="Note 12 3 4" xfId="5808"/>
    <cellStyle name="Note 12 3 4 2" xfId="23244"/>
    <cellStyle name="Note 12 3 4 3" xfId="37697"/>
    <cellStyle name="Note 12 3 5" xfId="8273"/>
    <cellStyle name="Note 12 3 5 2" xfId="25708"/>
    <cellStyle name="Note 12 3 5 3" xfId="40161"/>
    <cellStyle name="Note 12 3 6" xfId="17703"/>
    <cellStyle name="Note 12 4" xfId="863"/>
    <cellStyle name="Note 12 4 2" xfId="3374"/>
    <cellStyle name="Note 12 4 2 2" xfId="20810"/>
    <cellStyle name="Note 12 4 2 3" xfId="35263"/>
    <cellStyle name="Note 12 4 3" xfId="5836"/>
    <cellStyle name="Note 12 4 3 2" xfId="23271"/>
    <cellStyle name="Note 12 4 3 3" xfId="37724"/>
    <cellStyle name="Note 12 4 4" xfId="5809"/>
    <cellStyle name="Note 12 4 4 2" xfId="23245"/>
    <cellStyle name="Note 12 4 4 3" xfId="37698"/>
    <cellStyle name="Note 12 4 5" xfId="8274"/>
    <cellStyle name="Note 12 4 5 2" xfId="25709"/>
    <cellStyle name="Note 12 4 5 3" xfId="40162"/>
    <cellStyle name="Note 12 4 6" xfId="14986"/>
    <cellStyle name="Note 12 4 6 2" xfId="32421"/>
    <cellStyle name="Note 12 4 6 3" xfId="46874"/>
    <cellStyle name="Note 12 4 7" xfId="17704"/>
    <cellStyle name="Note 12 4 8" xfId="20148"/>
    <cellStyle name="Note 12 5" xfId="3371"/>
    <cellStyle name="Note 12 5 2" xfId="13153"/>
    <cellStyle name="Note 12 5 2 2" xfId="30588"/>
    <cellStyle name="Note 12 5 2 3" xfId="45041"/>
    <cellStyle name="Note 12 5 3" xfId="15614"/>
    <cellStyle name="Note 12 5 3 2" xfId="33049"/>
    <cellStyle name="Note 12 5 3 3" xfId="47502"/>
    <cellStyle name="Note 12 5 4" xfId="20807"/>
    <cellStyle name="Note 12 5 5" xfId="35260"/>
    <cellStyle name="Note 12 6" xfId="5833"/>
    <cellStyle name="Note 12 6 2" xfId="23268"/>
    <cellStyle name="Note 12 6 3" xfId="37721"/>
    <cellStyle name="Note 12 7" xfId="5806"/>
    <cellStyle name="Note 12 7 2" xfId="23242"/>
    <cellStyle name="Note 12 7 3" xfId="37695"/>
    <cellStyle name="Note 12 8" xfId="8271"/>
    <cellStyle name="Note 12 8 2" xfId="25706"/>
    <cellStyle name="Note 12 8 3" xfId="40159"/>
    <cellStyle name="Note 12 9" xfId="17701"/>
    <cellStyle name="Note 13" xfId="864"/>
    <cellStyle name="Note 13 2" xfId="865"/>
    <cellStyle name="Note 13 2 2" xfId="3376"/>
    <cellStyle name="Note 13 2 2 2" xfId="13157"/>
    <cellStyle name="Note 13 2 2 2 2" xfId="30592"/>
    <cellStyle name="Note 13 2 2 2 3" xfId="45045"/>
    <cellStyle name="Note 13 2 2 3" xfId="15618"/>
    <cellStyle name="Note 13 2 2 3 2" xfId="33053"/>
    <cellStyle name="Note 13 2 2 3 3" xfId="47506"/>
    <cellStyle name="Note 13 2 2 4" xfId="20812"/>
    <cellStyle name="Note 13 2 2 5" xfId="35265"/>
    <cellStyle name="Note 13 2 3" xfId="5838"/>
    <cellStyle name="Note 13 2 3 2" xfId="23273"/>
    <cellStyle name="Note 13 2 3 3" xfId="37726"/>
    <cellStyle name="Note 13 2 4" xfId="5811"/>
    <cellStyle name="Note 13 2 4 2" xfId="23247"/>
    <cellStyle name="Note 13 2 4 3" xfId="37700"/>
    <cellStyle name="Note 13 2 5" xfId="8276"/>
    <cellStyle name="Note 13 2 5 2" xfId="25711"/>
    <cellStyle name="Note 13 2 5 3" xfId="40164"/>
    <cellStyle name="Note 13 2 6" xfId="17706"/>
    <cellStyle name="Note 13 3" xfId="866"/>
    <cellStyle name="Note 13 3 2" xfId="3377"/>
    <cellStyle name="Note 13 3 2 2" xfId="13158"/>
    <cellStyle name="Note 13 3 2 2 2" xfId="30593"/>
    <cellStyle name="Note 13 3 2 2 3" xfId="45046"/>
    <cellStyle name="Note 13 3 2 3" xfId="15619"/>
    <cellStyle name="Note 13 3 2 3 2" xfId="33054"/>
    <cellStyle name="Note 13 3 2 3 3" xfId="47507"/>
    <cellStyle name="Note 13 3 2 4" xfId="20813"/>
    <cellStyle name="Note 13 3 2 5" xfId="35266"/>
    <cellStyle name="Note 13 3 3" xfId="5839"/>
    <cellStyle name="Note 13 3 3 2" xfId="23274"/>
    <cellStyle name="Note 13 3 3 3" xfId="37727"/>
    <cellStyle name="Note 13 3 4" xfId="5812"/>
    <cellStyle name="Note 13 3 4 2" xfId="23248"/>
    <cellStyle name="Note 13 3 4 3" xfId="37701"/>
    <cellStyle name="Note 13 3 5" xfId="8277"/>
    <cellStyle name="Note 13 3 5 2" xfId="25712"/>
    <cellStyle name="Note 13 3 5 3" xfId="40165"/>
    <cellStyle name="Note 13 3 6" xfId="17707"/>
    <cellStyle name="Note 13 4" xfId="867"/>
    <cellStyle name="Note 13 4 2" xfId="3378"/>
    <cellStyle name="Note 13 4 2 2" xfId="20814"/>
    <cellStyle name="Note 13 4 2 3" xfId="35267"/>
    <cellStyle name="Note 13 4 3" xfId="5840"/>
    <cellStyle name="Note 13 4 3 2" xfId="23275"/>
    <cellStyle name="Note 13 4 3 3" xfId="37728"/>
    <cellStyle name="Note 13 4 4" xfId="5813"/>
    <cellStyle name="Note 13 4 4 2" xfId="23249"/>
    <cellStyle name="Note 13 4 4 3" xfId="37702"/>
    <cellStyle name="Note 13 4 5" xfId="8278"/>
    <cellStyle name="Note 13 4 5 2" xfId="25713"/>
    <cellStyle name="Note 13 4 5 3" xfId="40166"/>
    <cellStyle name="Note 13 4 6" xfId="14987"/>
    <cellStyle name="Note 13 4 6 2" xfId="32422"/>
    <cellStyle name="Note 13 4 6 3" xfId="46875"/>
    <cellStyle name="Note 13 4 7" xfId="17708"/>
    <cellStyle name="Note 13 4 8" xfId="20149"/>
    <cellStyle name="Note 13 5" xfId="3375"/>
    <cellStyle name="Note 13 5 2" xfId="13156"/>
    <cellStyle name="Note 13 5 2 2" xfId="30591"/>
    <cellStyle name="Note 13 5 2 3" xfId="45044"/>
    <cellStyle name="Note 13 5 3" xfId="15617"/>
    <cellStyle name="Note 13 5 3 2" xfId="33052"/>
    <cellStyle name="Note 13 5 3 3" xfId="47505"/>
    <cellStyle name="Note 13 5 4" xfId="20811"/>
    <cellStyle name="Note 13 5 5" xfId="35264"/>
    <cellStyle name="Note 13 6" xfId="5837"/>
    <cellStyle name="Note 13 6 2" xfId="23272"/>
    <cellStyle name="Note 13 6 3" xfId="37725"/>
    <cellStyle name="Note 13 7" xfId="5810"/>
    <cellStyle name="Note 13 7 2" xfId="23246"/>
    <cellStyle name="Note 13 7 3" xfId="37699"/>
    <cellStyle name="Note 13 8" xfId="8275"/>
    <cellStyle name="Note 13 8 2" xfId="25710"/>
    <cellStyle name="Note 13 8 3" xfId="40163"/>
    <cellStyle name="Note 13 9" xfId="17705"/>
    <cellStyle name="Note 14" xfId="868"/>
    <cellStyle name="Note 14 2" xfId="869"/>
    <cellStyle name="Note 14 2 2" xfId="3380"/>
    <cellStyle name="Note 14 2 2 2" xfId="13160"/>
    <cellStyle name="Note 14 2 2 2 2" xfId="30595"/>
    <cellStyle name="Note 14 2 2 2 3" xfId="45048"/>
    <cellStyle name="Note 14 2 2 3" xfId="15621"/>
    <cellStyle name="Note 14 2 2 3 2" xfId="33056"/>
    <cellStyle name="Note 14 2 2 3 3" xfId="47509"/>
    <cellStyle name="Note 14 2 2 4" xfId="20816"/>
    <cellStyle name="Note 14 2 2 5" xfId="35269"/>
    <cellStyle name="Note 14 2 3" xfId="5842"/>
    <cellStyle name="Note 14 2 3 2" xfId="23277"/>
    <cellStyle name="Note 14 2 3 3" xfId="37730"/>
    <cellStyle name="Note 14 2 4" xfId="5815"/>
    <cellStyle name="Note 14 2 4 2" xfId="23251"/>
    <cellStyle name="Note 14 2 4 3" xfId="37704"/>
    <cellStyle name="Note 14 2 5" xfId="8280"/>
    <cellStyle name="Note 14 2 5 2" xfId="25715"/>
    <cellStyle name="Note 14 2 5 3" xfId="40168"/>
    <cellStyle name="Note 14 2 6" xfId="17710"/>
    <cellStyle name="Note 14 3" xfId="870"/>
    <cellStyle name="Note 14 3 2" xfId="3381"/>
    <cellStyle name="Note 14 3 2 2" xfId="13161"/>
    <cellStyle name="Note 14 3 2 2 2" xfId="30596"/>
    <cellStyle name="Note 14 3 2 2 3" xfId="45049"/>
    <cellStyle name="Note 14 3 2 3" xfId="15622"/>
    <cellStyle name="Note 14 3 2 3 2" xfId="33057"/>
    <cellStyle name="Note 14 3 2 3 3" xfId="47510"/>
    <cellStyle name="Note 14 3 2 4" xfId="20817"/>
    <cellStyle name="Note 14 3 2 5" xfId="35270"/>
    <cellStyle name="Note 14 3 3" xfId="5843"/>
    <cellStyle name="Note 14 3 3 2" xfId="23278"/>
    <cellStyle name="Note 14 3 3 3" xfId="37731"/>
    <cellStyle name="Note 14 3 4" xfId="5816"/>
    <cellStyle name="Note 14 3 4 2" xfId="23252"/>
    <cellStyle name="Note 14 3 4 3" xfId="37705"/>
    <cellStyle name="Note 14 3 5" xfId="8281"/>
    <cellStyle name="Note 14 3 5 2" xfId="25716"/>
    <cellStyle name="Note 14 3 5 3" xfId="40169"/>
    <cellStyle name="Note 14 3 6" xfId="17711"/>
    <cellStyle name="Note 14 4" xfId="871"/>
    <cellStyle name="Note 14 4 2" xfId="3382"/>
    <cellStyle name="Note 14 4 2 2" xfId="20818"/>
    <cellStyle name="Note 14 4 2 3" xfId="35271"/>
    <cellStyle name="Note 14 4 3" xfId="5844"/>
    <cellStyle name="Note 14 4 3 2" xfId="23279"/>
    <cellStyle name="Note 14 4 3 3" xfId="37732"/>
    <cellStyle name="Note 14 4 4" xfId="5817"/>
    <cellStyle name="Note 14 4 4 2" xfId="23253"/>
    <cellStyle name="Note 14 4 4 3" xfId="37706"/>
    <cellStyle name="Note 14 4 5" xfId="8288"/>
    <cellStyle name="Note 14 4 5 2" xfId="25723"/>
    <cellStyle name="Note 14 4 5 3" xfId="40176"/>
    <cellStyle name="Note 14 4 6" xfId="14988"/>
    <cellStyle name="Note 14 4 6 2" xfId="32423"/>
    <cellStyle name="Note 14 4 6 3" xfId="46876"/>
    <cellStyle name="Note 14 4 7" xfId="17712"/>
    <cellStyle name="Note 14 4 8" xfId="20150"/>
    <cellStyle name="Note 14 5" xfId="3379"/>
    <cellStyle name="Note 14 5 2" xfId="13159"/>
    <cellStyle name="Note 14 5 2 2" xfId="30594"/>
    <cellStyle name="Note 14 5 2 3" xfId="45047"/>
    <cellStyle name="Note 14 5 3" xfId="15620"/>
    <cellStyle name="Note 14 5 3 2" xfId="33055"/>
    <cellStyle name="Note 14 5 3 3" xfId="47508"/>
    <cellStyle name="Note 14 5 4" xfId="20815"/>
    <cellStyle name="Note 14 5 5" xfId="35268"/>
    <cellStyle name="Note 14 6" xfId="5841"/>
    <cellStyle name="Note 14 6 2" xfId="23276"/>
    <cellStyle name="Note 14 6 3" xfId="37729"/>
    <cellStyle name="Note 14 7" xfId="5814"/>
    <cellStyle name="Note 14 7 2" xfId="23250"/>
    <cellStyle name="Note 14 7 3" xfId="37703"/>
    <cellStyle name="Note 14 8" xfId="8279"/>
    <cellStyle name="Note 14 8 2" xfId="25714"/>
    <cellStyle name="Note 14 8 3" xfId="40167"/>
    <cellStyle name="Note 14 9" xfId="17709"/>
    <cellStyle name="Note 15" xfId="872"/>
    <cellStyle name="Note 15 2" xfId="873"/>
    <cellStyle name="Note 15 2 2" xfId="3384"/>
    <cellStyle name="Note 15 2 2 2" xfId="13163"/>
    <cellStyle name="Note 15 2 2 2 2" xfId="30598"/>
    <cellStyle name="Note 15 2 2 2 3" xfId="45051"/>
    <cellStyle name="Note 15 2 2 3" xfId="15624"/>
    <cellStyle name="Note 15 2 2 3 2" xfId="33059"/>
    <cellStyle name="Note 15 2 2 3 3" xfId="47512"/>
    <cellStyle name="Note 15 2 2 4" xfId="20820"/>
    <cellStyle name="Note 15 2 2 5" xfId="35273"/>
    <cellStyle name="Note 15 2 3" xfId="5846"/>
    <cellStyle name="Note 15 2 3 2" xfId="23281"/>
    <cellStyle name="Note 15 2 3 3" xfId="37734"/>
    <cellStyle name="Note 15 2 4" xfId="5820"/>
    <cellStyle name="Note 15 2 4 2" xfId="23255"/>
    <cellStyle name="Note 15 2 4 3" xfId="37708"/>
    <cellStyle name="Note 15 2 5" xfId="8283"/>
    <cellStyle name="Note 15 2 5 2" xfId="25718"/>
    <cellStyle name="Note 15 2 5 3" xfId="40171"/>
    <cellStyle name="Note 15 2 6" xfId="17714"/>
    <cellStyle name="Note 15 3" xfId="874"/>
    <cellStyle name="Note 15 3 2" xfId="3385"/>
    <cellStyle name="Note 15 3 2 2" xfId="13164"/>
    <cellStyle name="Note 15 3 2 2 2" xfId="30599"/>
    <cellStyle name="Note 15 3 2 2 3" xfId="45052"/>
    <cellStyle name="Note 15 3 2 3" xfId="15625"/>
    <cellStyle name="Note 15 3 2 3 2" xfId="33060"/>
    <cellStyle name="Note 15 3 2 3 3" xfId="47513"/>
    <cellStyle name="Note 15 3 2 4" xfId="20821"/>
    <cellStyle name="Note 15 3 2 5" xfId="35274"/>
    <cellStyle name="Note 15 3 3" xfId="5847"/>
    <cellStyle name="Note 15 3 3 2" xfId="23282"/>
    <cellStyle name="Note 15 3 3 3" xfId="37735"/>
    <cellStyle name="Note 15 3 4" xfId="5821"/>
    <cellStyle name="Note 15 3 4 2" xfId="23256"/>
    <cellStyle name="Note 15 3 4 3" xfId="37709"/>
    <cellStyle name="Note 15 3 5" xfId="8287"/>
    <cellStyle name="Note 15 3 5 2" xfId="25722"/>
    <cellStyle name="Note 15 3 5 3" xfId="40175"/>
    <cellStyle name="Note 15 3 6" xfId="17715"/>
    <cellStyle name="Note 15 4" xfId="875"/>
    <cellStyle name="Note 15 4 2" xfId="3386"/>
    <cellStyle name="Note 15 4 2 2" xfId="20822"/>
    <cellStyle name="Note 15 4 2 3" xfId="35275"/>
    <cellStyle name="Note 15 4 3" xfId="5848"/>
    <cellStyle name="Note 15 4 3 2" xfId="23283"/>
    <cellStyle name="Note 15 4 3 3" xfId="37736"/>
    <cellStyle name="Note 15 4 4" xfId="8289"/>
    <cellStyle name="Note 15 4 4 2" xfId="25724"/>
    <cellStyle name="Note 15 4 4 3" xfId="40177"/>
    <cellStyle name="Note 15 4 5" xfId="10709"/>
    <cellStyle name="Note 15 4 5 2" xfId="28144"/>
    <cellStyle name="Note 15 4 5 3" xfId="42597"/>
    <cellStyle name="Note 15 4 6" xfId="14989"/>
    <cellStyle name="Note 15 4 6 2" xfId="32424"/>
    <cellStyle name="Note 15 4 6 3" xfId="46877"/>
    <cellStyle name="Note 15 4 7" xfId="17716"/>
    <cellStyle name="Note 15 4 8" xfId="20151"/>
    <cellStyle name="Note 15 5" xfId="3383"/>
    <cellStyle name="Note 15 5 2" xfId="13162"/>
    <cellStyle name="Note 15 5 2 2" xfId="30597"/>
    <cellStyle name="Note 15 5 2 3" xfId="45050"/>
    <cellStyle name="Note 15 5 3" xfId="15623"/>
    <cellStyle name="Note 15 5 3 2" xfId="33058"/>
    <cellStyle name="Note 15 5 3 3" xfId="47511"/>
    <cellStyle name="Note 15 5 4" xfId="20819"/>
    <cellStyle name="Note 15 5 5" xfId="35272"/>
    <cellStyle name="Note 15 6" xfId="5845"/>
    <cellStyle name="Note 15 6 2" xfId="23280"/>
    <cellStyle name="Note 15 6 3" xfId="37733"/>
    <cellStyle name="Note 15 7" xfId="5818"/>
    <cellStyle name="Note 15 7 2" xfId="23254"/>
    <cellStyle name="Note 15 7 3" xfId="37707"/>
    <cellStyle name="Note 15 8" xfId="8282"/>
    <cellStyle name="Note 15 8 2" xfId="25717"/>
    <cellStyle name="Note 15 8 3" xfId="40170"/>
    <cellStyle name="Note 15 9" xfId="17713"/>
    <cellStyle name="Note 16" xfId="876"/>
    <cellStyle name="Note 16 2" xfId="877"/>
    <cellStyle name="Note 16 2 2" xfId="3388"/>
    <cellStyle name="Note 16 2 2 2" xfId="13166"/>
    <cellStyle name="Note 16 2 2 2 2" xfId="30601"/>
    <cellStyle name="Note 16 2 2 2 3" xfId="45054"/>
    <cellStyle name="Note 16 2 2 3" xfId="15627"/>
    <cellStyle name="Note 16 2 2 3 2" xfId="33062"/>
    <cellStyle name="Note 16 2 2 3 3" xfId="47515"/>
    <cellStyle name="Note 16 2 2 4" xfId="20824"/>
    <cellStyle name="Note 16 2 2 5" xfId="35277"/>
    <cellStyle name="Note 16 2 3" xfId="5850"/>
    <cellStyle name="Note 16 2 3 2" xfId="23285"/>
    <cellStyle name="Note 16 2 3 3" xfId="37738"/>
    <cellStyle name="Note 16 2 4" xfId="8291"/>
    <cellStyle name="Note 16 2 4 2" xfId="25726"/>
    <cellStyle name="Note 16 2 4 3" xfId="40179"/>
    <cellStyle name="Note 16 2 5" xfId="10711"/>
    <cellStyle name="Note 16 2 5 2" xfId="28146"/>
    <cellStyle name="Note 16 2 5 3" xfId="42599"/>
    <cellStyle name="Note 16 2 6" xfId="17718"/>
    <cellStyle name="Note 16 3" xfId="878"/>
    <cellStyle name="Note 16 3 2" xfId="3389"/>
    <cellStyle name="Note 16 3 2 2" xfId="13167"/>
    <cellStyle name="Note 16 3 2 2 2" xfId="30602"/>
    <cellStyle name="Note 16 3 2 2 3" xfId="45055"/>
    <cellStyle name="Note 16 3 2 3" xfId="15628"/>
    <cellStyle name="Note 16 3 2 3 2" xfId="33063"/>
    <cellStyle name="Note 16 3 2 3 3" xfId="47516"/>
    <cellStyle name="Note 16 3 2 4" xfId="20825"/>
    <cellStyle name="Note 16 3 2 5" xfId="35278"/>
    <cellStyle name="Note 16 3 3" xfId="5851"/>
    <cellStyle name="Note 16 3 3 2" xfId="23286"/>
    <cellStyle name="Note 16 3 3 3" xfId="37739"/>
    <cellStyle name="Note 16 3 4" xfId="8292"/>
    <cellStyle name="Note 16 3 4 2" xfId="25727"/>
    <cellStyle name="Note 16 3 4 3" xfId="40180"/>
    <cellStyle name="Note 16 3 5" xfId="10712"/>
    <cellStyle name="Note 16 3 5 2" xfId="28147"/>
    <cellStyle name="Note 16 3 5 3" xfId="42600"/>
    <cellStyle name="Note 16 3 6" xfId="17719"/>
    <cellStyle name="Note 16 4" xfId="879"/>
    <cellStyle name="Note 16 4 2" xfId="3390"/>
    <cellStyle name="Note 16 4 2 2" xfId="20826"/>
    <cellStyle name="Note 16 4 2 3" xfId="35279"/>
    <cellStyle name="Note 16 4 3" xfId="5852"/>
    <cellStyle name="Note 16 4 3 2" xfId="23287"/>
    <cellStyle name="Note 16 4 3 3" xfId="37740"/>
    <cellStyle name="Note 16 4 4" xfId="8293"/>
    <cellStyle name="Note 16 4 4 2" xfId="25728"/>
    <cellStyle name="Note 16 4 4 3" xfId="40181"/>
    <cellStyle name="Note 16 4 5" xfId="10713"/>
    <cellStyle name="Note 16 4 5 2" xfId="28148"/>
    <cellStyle name="Note 16 4 5 3" xfId="42601"/>
    <cellStyle name="Note 16 4 6" xfId="14990"/>
    <cellStyle name="Note 16 4 6 2" xfId="32425"/>
    <cellStyle name="Note 16 4 6 3" xfId="46878"/>
    <cellStyle name="Note 16 4 7" xfId="17720"/>
    <cellStyle name="Note 16 4 8" xfId="20152"/>
    <cellStyle name="Note 16 5" xfId="3387"/>
    <cellStyle name="Note 16 5 2" xfId="13165"/>
    <cellStyle name="Note 16 5 2 2" xfId="30600"/>
    <cellStyle name="Note 16 5 2 3" xfId="45053"/>
    <cellStyle name="Note 16 5 3" xfId="15626"/>
    <cellStyle name="Note 16 5 3 2" xfId="33061"/>
    <cellStyle name="Note 16 5 3 3" xfId="47514"/>
    <cellStyle name="Note 16 5 4" xfId="20823"/>
    <cellStyle name="Note 16 5 5" xfId="35276"/>
    <cellStyle name="Note 16 6" xfId="5849"/>
    <cellStyle name="Note 16 6 2" xfId="23284"/>
    <cellStyle name="Note 16 6 3" xfId="37737"/>
    <cellStyle name="Note 16 7" xfId="8290"/>
    <cellStyle name="Note 16 7 2" xfId="25725"/>
    <cellStyle name="Note 16 7 3" xfId="40178"/>
    <cellStyle name="Note 16 8" xfId="10710"/>
    <cellStyle name="Note 16 8 2" xfId="28145"/>
    <cellStyle name="Note 16 8 3" xfId="42598"/>
    <cellStyle name="Note 16 9" xfId="17717"/>
    <cellStyle name="Note 17" xfId="880"/>
    <cellStyle name="Note 17 2" xfId="881"/>
    <cellStyle name="Note 17 2 2" xfId="3392"/>
    <cellStyle name="Note 17 2 2 2" xfId="13169"/>
    <cellStyle name="Note 17 2 2 2 2" xfId="30604"/>
    <cellStyle name="Note 17 2 2 2 3" xfId="45057"/>
    <cellStyle name="Note 17 2 2 3" xfId="15630"/>
    <cellStyle name="Note 17 2 2 3 2" xfId="33065"/>
    <cellStyle name="Note 17 2 2 3 3" xfId="47518"/>
    <cellStyle name="Note 17 2 2 4" xfId="20828"/>
    <cellStyle name="Note 17 2 2 5" xfId="35281"/>
    <cellStyle name="Note 17 2 3" xfId="5854"/>
    <cellStyle name="Note 17 2 3 2" xfId="23289"/>
    <cellStyle name="Note 17 2 3 3" xfId="37742"/>
    <cellStyle name="Note 17 2 4" xfId="8295"/>
    <cellStyle name="Note 17 2 4 2" xfId="25730"/>
    <cellStyle name="Note 17 2 4 3" xfId="40183"/>
    <cellStyle name="Note 17 2 5" xfId="10715"/>
    <cellStyle name="Note 17 2 5 2" xfId="28150"/>
    <cellStyle name="Note 17 2 5 3" xfId="42603"/>
    <cellStyle name="Note 17 2 6" xfId="17722"/>
    <cellStyle name="Note 17 3" xfId="882"/>
    <cellStyle name="Note 17 3 2" xfId="3393"/>
    <cellStyle name="Note 17 3 2 2" xfId="13170"/>
    <cellStyle name="Note 17 3 2 2 2" xfId="30605"/>
    <cellStyle name="Note 17 3 2 2 3" xfId="45058"/>
    <cellStyle name="Note 17 3 2 3" xfId="15631"/>
    <cellStyle name="Note 17 3 2 3 2" xfId="33066"/>
    <cellStyle name="Note 17 3 2 3 3" xfId="47519"/>
    <cellStyle name="Note 17 3 2 4" xfId="20829"/>
    <cellStyle name="Note 17 3 2 5" xfId="35282"/>
    <cellStyle name="Note 17 3 3" xfId="5855"/>
    <cellStyle name="Note 17 3 3 2" xfId="23290"/>
    <cellStyle name="Note 17 3 3 3" xfId="37743"/>
    <cellStyle name="Note 17 3 4" xfId="8296"/>
    <cellStyle name="Note 17 3 4 2" xfId="25731"/>
    <cellStyle name="Note 17 3 4 3" xfId="40184"/>
    <cellStyle name="Note 17 3 5" xfId="10716"/>
    <cellStyle name="Note 17 3 5 2" xfId="28151"/>
    <cellStyle name="Note 17 3 5 3" xfId="42604"/>
    <cellStyle name="Note 17 3 6" xfId="17723"/>
    <cellStyle name="Note 17 4" xfId="883"/>
    <cellStyle name="Note 17 4 2" xfId="3394"/>
    <cellStyle name="Note 17 4 2 2" xfId="20830"/>
    <cellStyle name="Note 17 4 2 3" xfId="35283"/>
    <cellStyle name="Note 17 4 3" xfId="5856"/>
    <cellStyle name="Note 17 4 3 2" xfId="23291"/>
    <cellStyle name="Note 17 4 3 3" xfId="37744"/>
    <cellStyle name="Note 17 4 4" xfId="8297"/>
    <cellStyle name="Note 17 4 4 2" xfId="25732"/>
    <cellStyle name="Note 17 4 4 3" xfId="40185"/>
    <cellStyle name="Note 17 4 5" xfId="10717"/>
    <cellStyle name="Note 17 4 5 2" xfId="28152"/>
    <cellStyle name="Note 17 4 5 3" xfId="42605"/>
    <cellStyle name="Note 17 4 6" xfId="14991"/>
    <cellStyle name="Note 17 4 6 2" xfId="32426"/>
    <cellStyle name="Note 17 4 6 3" xfId="46879"/>
    <cellStyle name="Note 17 4 7" xfId="17724"/>
    <cellStyle name="Note 17 4 8" xfId="20153"/>
    <cellStyle name="Note 17 5" xfId="3391"/>
    <cellStyle name="Note 17 5 2" xfId="13168"/>
    <cellStyle name="Note 17 5 2 2" xfId="30603"/>
    <cellStyle name="Note 17 5 2 3" xfId="45056"/>
    <cellStyle name="Note 17 5 3" xfId="15629"/>
    <cellStyle name="Note 17 5 3 2" xfId="33064"/>
    <cellStyle name="Note 17 5 3 3" xfId="47517"/>
    <cellStyle name="Note 17 5 4" xfId="20827"/>
    <cellStyle name="Note 17 5 5" xfId="35280"/>
    <cellStyle name="Note 17 6" xfId="5853"/>
    <cellStyle name="Note 17 6 2" xfId="23288"/>
    <cellStyle name="Note 17 6 3" xfId="37741"/>
    <cellStyle name="Note 17 7" xfId="8294"/>
    <cellStyle name="Note 17 7 2" xfId="25729"/>
    <cellStyle name="Note 17 7 3" xfId="40182"/>
    <cellStyle name="Note 17 8" xfId="10714"/>
    <cellStyle name="Note 17 8 2" xfId="28149"/>
    <cellStyle name="Note 17 8 3" xfId="42602"/>
    <cellStyle name="Note 17 9" xfId="17721"/>
    <cellStyle name="Note 18" xfId="884"/>
    <cellStyle name="Note 18 2" xfId="885"/>
    <cellStyle name="Note 18 2 2" xfId="3396"/>
    <cellStyle name="Note 18 2 2 2" xfId="13172"/>
    <cellStyle name="Note 18 2 2 2 2" xfId="30607"/>
    <cellStyle name="Note 18 2 2 2 3" xfId="45060"/>
    <cellStyle name="Note 18 2 2 3" xfId="15633"/>
    <cellStyle name="Note 18 2 2 3 2" xfId="33068"/>
    <cellStyle name="Note 18 2 2 3 3" xfId="47521"/>
    <cellStyle name="Note 18 2 2 4" xfId="20832"/>
    <cellStyle name="Note 18 2 2 5" xfId="35285"/>
    <cellStyle name="Note 18 2 3" xfId="5858"/>
    <cellStyle name="Note 18 2 3 2" xfId="23293"/>
    <cellStyle name="Note 18 2 3 3" xfId="37746"/>
    <cellStyle name="Note 18 2 4" xfId="8299"/>
    <cellStyle name="Note 18 2 4 2" xfId="25734"/>
    <cellStyle name="Note 18 2 4 3" xfId="40187"/>
    <cellStyle name="Note 18 2 5" xfId="10719"/>
    <cellStyle name="Note 18 2 5 2" xfId="28154"/>
    <cellStyle name="Note 18 2 5 3" xfId="42607"/>
    <cellStyle name="Note 18 2 6" xfId="17726"/>
    <cellStyle name="Note 18 3" xfId="886"/>
    <cellStyle name="Note 18 3 2" xfId="3397"/>
    <cellStyle name="Note 18 3 2 2" xfId="13173"/>
    <cellStyle name="Note 18 3 2 2 2" xfId="30608"/>
    <cellStyle name="Note 18 3 2 2 3" xfId="45061"/>
    <cellStyle name="Note 18 3 2 3" xfId="15634"/>
    <cellStyle name="Note 18 3 2 3 2" xfId="33069"/>
    <cellStyle name="Note 18 3 2 3 3" xfId="47522"/>
    <cellStyle name="Note 18 3 2 4" xfId="20833"/>
    <cellStyle name="Note 18 3 2 5" xfId="35286"/>
    <cellStyle name="Note 18 3 3" xfId="5859"/>
    <cellStyle name="Note 18 3 3 2" xfId="23294"/>
    <cellStyle name="Note 18 3 3 3" xfId="37747"/>
    <cellStyle name="Note 18 3 4" xfId="8300"/>
    <cellStyle name="Note 18 3 4 2" xfId="25735"/>
    <cellStyle name="Note 18 3 4 3" xfId="40188"/>
    <cellStyle name="Note 18 3 5" xfId="10720"/>
    <cellStyle name="Note 18 3 5 2" xfId="28155"/>
    <cellStyle name="Note 18 3 5 3" xfId="42608"/>
    <cellStyle name="Note 18 3 6" xfId="17727"/>
    <cellStyle name="Note 18 4" xfId="887"/>
    <cellStyle name="Note 18 4 2" xfId="3398"/>
    <cellStyle name="Note 18 4 2 2" xfId="20834"/>
    <cellStyle name="Note 18 4 2 3" xfId="35287"/>
    <cellStyle name="Note 18 4 3" xfId="5860"/>
    <cellStyle name="Note 18 4 3 2" xfId="23295"/>
    <cellStyle name="Note 18 4 3 3" xfId="37748"/>
    <cellStyle name="Note 18 4 4" xfId="8301"/>
    <cellStyle name="Note 18 4 4 2" xfId="25736"/>
    <cellStyle name="Note 18 4 4 3" xfId="40189"/>
    <cellStyle name="Note 18 4 5" xfId="10721"/>
    <cellStyle name="Note 18 4 5 2" xfId="28156"/>
    <cellStyle name="Note 18 4 5 3" xfId="42609"/>
    <cellStyle name="Note 18 4 6" xfId="14992"/>
    <cellStyle name="Note 18 4 6 2" xfId="32427"/>
    <cellStyle name="Note 18 4 6 3" xfId="46880"/>
    <cellStyle name="Note 18 4 7" xfId="17728"/>
    <cellStyle name="Note 18 4 8" xfId="20154"/>
    <cellStyle name="Note 18 5" xfId="3395"/>
    <cellStyle name="Note 18 5 2" xfId="13171"/>
    <cellStyle name="Note 18 5 2 2" xfId="30606"/>
    <cellStyle name="Note 18 5 2 3" xfId="45059"/>
    <cellStyle name="Note 18 5 3" xfId="15632"/>
    <cellStyle name="Note 18 5 3 2" xfId="33067"/>
    <cellStyle name="Note 18 5 3 3" xfId="47520"/>
    <cellStyle name="Note 18 5 4" xfId="20831"/>
    <cellStyle name="Note 18 5 5" xfId="35284"/>
    <cellStyle name="Note 18 6" xfId="5857"/>
    <cellStyle name="Note 18 6 2" xfId="23292"/>
    <cellStyle name="Note 18 6 3" xfId="37745"/>
    <cellStyle name="Note 18 7" xfId="8298"/>
    <cellStyle name="Note 18 7 2" xfId="25733"/>
    <cellStyle name="Note 18 7 3" xfId="40186"/>
    <cellStyle name="Note 18 8" xfId="10718"/>
    <cellStyle name="Note 18 8 2" xfId="28153"/>
    <cellStyle name="Note 18 8 3" xfId="42606"/>
    <cellStyle name="Note 18 9" xfId="17725"/>
    <cellStyle name="Note 19" xfId="888"/>
    <cellStyle name="Note 19 2" xfId="889"/>
    <cellStyle name="Note 19 2 2" xfId="3400"/>
    <cellStyle name="Note 19 2 2 2" xfId="13175"/>
    <cellStyle name="Note 19 2 2 2 2" xfId="30610"/>
    <cellStyle name="Note 19 2 2 2 3" xfId="45063"/>
    <cellStyle name="Note 19 2 2 3" xfId="15636"/>
    <cellStyle name="Note 19 2 2 3 2" xfId="33071"/>
    <cellStyle name="Note 19 2 2 3 3" xfId="47524"/>
    <cellStyle name="Note 19 2 2 4" xfId="20836"/>
    <cellStyle name="Note 19 2 2 5" xfId="35289"/>
    <cellStyle name="Note 19 2 3" xfId="5862"/>
    <cellStyle name="Note 19 2 3 2" xfId="23297"/>
    <cellStyle name="Note 19 2 3 3" xfId="37750"/>
    <cellStyle name="Note 19 2 4" xfId="8303"/>
    <cellStyle name="Note 19 2 4 2" xfId="25738"/>
    <cellStyle name="Note 19 2 4 3" xfId="40191"/>
    <cellStyle name="Note 19 2 5" xfId="10723"/>
    <cellStyle name="Note 19 2 5 2" xfId="28158"/>
    <cellStyle name="Note 19 2 5 3" xfId="42611"/>
    <cellStyle name="Note 19 2 6" xfId="17730"/>
    <cellStyle name="Note 19 3" xfId="890"/>
    <cellStyle name="Note 19 3 2" xfId="3401"/>
    <cellStyle name="Note 19 3 2 2" xfId="13176"/>
    <cellStyle name="Note 19 3 2 2 2" xfId="30611"/>
    <cellStyle name="Note 19 3 2 2 3" xfId="45064"/>
    <cellStyle name="Note 19 3 2 3" xfId="15637"/>
    <cellStyle name="Note 19 3 2 3 2" xfId="33072"/>
    <cellStyle name="Note 19 3 2 3 3" xfId="47525"/>
    <cellStyle name="Note 19 3 2 4" xfId="20837"/>
    <cellStyle name="Note 19 3 2 5" xfId="35290"/>
    <cellStyle name="Note 19 3 3" xfId="5863"/>
    <cellStyle name="Note 19 3 3 2" xfId="23298"/>
    <cellStyle name="Note 19 3 3 3" xfId="37751"/>
    <cellStyle name="Note 19 3 4" xfId="8304"/>
    <cellStyle name="Note 19 3 4 2" xfId="25739"/>
    <cellStyle name="Note 19 3 4 3" xfId="40192"/>
    <cellStyle name="Note 19 3 5" xfId="10724"/>
    <cellStyle name="Note 19 3 5 2" xfId="28159"/>
    <cellStyle name="Note 19 3 5 3" xfId="42612"/>
    <cellStyle name="Note 19 3 6" xfId="17731"/>
    <cellStyle name="Note 19 4" xfId="891"/>
    <cellStyle name="Note 19 4 2" xfId="3402"/>
    <cellStyle name="Note 19 4 2 2" xfId="20838"/>
    <cellStyle name="Note 19 4 2 3" xfId="35291"/>
    <cellStyle name="Note 19 4 3" xfId="5864"/>
    <cellStyle name="Note 19 4 3 2" xfId="23299"/>
    <cellStyle name="Note 19 4 3 3" xfId="37752"/>
    <cellStyle name="Note 19 4 4" xfId="8305"/>
    <cellStyle name="Note 19 4 4 2" xfId="25740"/>
    <cellStyle name="Note 19 4 4 3" xfId="40193"/>
    <cellStyle name="Note 19 4 5" xfId="10725"/>
    <cellStyle name="Note 19 4 5 2" xfId="28160"/>
    <cellStyle name="Note 19 4 5 3" xfId="42613"/>
    <cellStyle name="Note 19 4 6" xfId="14993"/>
    <cellStyle name="Note 19 4 6 2" xfId="32428"/>
    <cellStyle name="Note 19 4 6 3" xfId="46881"/>
    <cellStyle name="Note 19 4 7" xfId="17732"/>
    <cellStyle name="Note 19 4 8" xfId="20155"/>
    <cellStyle name="Note 19 5" xfId="3399"/>
    <cellStyle name="Note 19 5 2" xfId="13174"/>
    <cellStyle name="Note 19 5 2 2" xfId="30609"/>
    <cellStyle name="Note 19 5 2 3" xfId="45062"/>
    <cellStyle name="Note 19 5 3" xfId="15635"/>
    <cellStyle name="Note 19 5 3 2" xfId="33070"/>
    <cellStyle name="Note 19 5 3 3" xfId="47523"/>
    <cellStyle name="Note 19 5 4" xfId="20835"/>
    <cellStyle name="Note 19 5 5" xfId="35288"/>
    <cellStyle name="Note 19 6" xfId="5861"/>
    <cellStyle name="Note 19 6 2" xfId="23296"/>
    <cellStyle name="Note 19 6 3" xfId="37749"/>
    <cellStyle name="Note 19 7" xfId="8302"/>
    <cellStyle name="Note 19 7 2" xfId="25737"/>
    <cellStyle name="Note 19 7 3" xfId="40190"/>
    <cellStyle name="Note 19 8" xfId="10722"/>
    <cellStyle name="Note 19 8 2" xfId="28157"/>
    <cellStyle name="Note 19 8 3" xfId="42610"/>
    <cellStyle name="Note 19 9" xfId="17729"/>
    <cellStyle name="Note 2" xfId="892"/>
    <cellStyle name="Note 2 10" xfId="893"/>
    <cellStyle name="Note 2 10 10" xfId="5866"/>
    <cellStyle name="Note 2 10 10 2" xfId="23301"/>
    <cellStyle name="Note 2 10 10 3" xfId="37754"/>
    <cellStyle name="Note 2 10 11" xfId="8307"/>
    <cellStyle name="Note 2 10 11 2" xfId="25742"/>
    <cellStyle name="Note 2 10 11 3" xfId="40195"/>
    <cellStyle name="Note 2 10 12" xfId="10727"/>
    <cellStyle name="Note 2 10 12 2" xfId="28162"/>
    <cellStyle name="Note 2 10 12 3" xfId="42615"/>
    <cellStyle name="Note 2 10 13" xfId="17734"/>
    <cellStyle name="Note 2 10 2" xfId="894"/>
    <cellStyle name="Note 2 10 2 2" xfId="895"/>
    <cellStyle name="Note 2 10 2 2 2" xfId="3406"/>
    <cellStyle name="Note 2 10 2 2 2 2" xfId="13180"/>
    <cellStyle name="Note 2 10 2 2 2 2 2" xfId="30615"/>
    <cellStyle name="Note 2 10 2 2 2 2 3" xfId="45068"/>
    <cellStyle name="Note 2 10 2 2 2 3" xfId="15641"/>
    <cellStyle name="Note 2 10 2 2 2 3 2" xfId="33076"/>
    <cellStyle name="Note 2 10 2 2 2 3 3" xfId="47529"/>
    <cellStyle name="Note 2 10 2 2 2 4" xfId="20842"/>
    <cellStyle name="Note 2 10 2 2 2 5" xfId="35295"/>
    <cellStyle name="Note 2 10 2 2 3" xfId="5868"/>
    <cellStyle name="Note 2 10 2 2 3 2" xfId="23303"/>
    <cellStyle name="Note 2 10 2 2 3 3" xfId="37756"/>
    <cellStyle name="Note 2 10 2 2 4" xfId="8309"/>
    <cellStyle name="Note 2 10 2 2 4 2" xfId="25744"/>
    <cellStyle name="Note 2 10 2 2 4 3" xfId="40197"/>
    <cellStyle name="Note 2 10 2 2 5" xfId="10729"/>
    <cellStyle name="Note 2 10 2 2 5 2" xfId="28164"/>
    <cellStyle name="Note 2 10 2 2 5 3" xfId="42617"/>
    <cellStyle name="Note 2 10 2 2 6" xfId="17736"/>
    <cellStyle name="Note 2 10 2 3" xfId="896"/>
    <cellStyle name="Note 2 10 2 3 2" xfId="3407"/>
    <cellStyle name="Note 2 10 2 3 2 2" xfId="13181"/>
    <cellStyle name="Note 2 10 2 3 2 2 2" xfId="30616"/>
    <cellStyle name="Note 2 10 2 3 2 2 3" xfId="45069"/>
    <cellStyle name="Note 2 10 2 3 2 3" xfId="15642"/>
    <cellStyle name="Note 2 10 2 3 2 3 2" xfId="33077"/>
    <cellStyle name="Note 2 10 2 3 2 3 3" xfId="47530"/>
    <cellStyle name="Note 2 10 2 3 2 4" xfId="20843"/>
    <cellStyle name="Note 2 10 2 3 2 5" xfId="35296"/>
    <cellStyle name="Note 2 10 2 3 3" xfId="5869"/>
    <cellStyle name="Note 2 10 2 3 3 2" xfId="23304"/>
    <cellStyle name="Note 2 10 2 3 3 3" xfId="37757"/>
    <cellStyle name="Note 2 10 2 3 4" xfId="8310"/>
    <cellStyle name="Note 2 10 2 3 4 2" xfId="25745"/>
    <cellStyle name="Note 2 10 2 3 4 3" xfId="40198"/>
    <cellStyle name="Note 2 10 2 3 5" xfId="10730"/>
    <cellStyle name="Note 2 10 2 3 5 2" xfId="28165"/>
    <cellStyle name="Note 2 10 2 3 5 3" xfId="42618"/>
    <cellStyle name="Note 2 10 2 3 6" xfId="17737"/>
    <cellStyle name="Note 2 10 2 4" xfId="897"/>
    <cellStyle name="Note 2 10 2 4 2" xfId="3408"/>
    <cellStyle name="Note 2 10 2 4 2 2" xfId="20844"/>
    <cellStyle name="Note 2 10 2 4 2 3" xfId="35297"/>
    <cellStyle name="Note 2 10 2 4 3" xfId="5870"/>
    <cellStyle name="Note 2 10 2 4 3 2" xfId="23305"/>
    <cellStyle name="Note 2 10 2 4 3 3" xfId="37758"/>
    <cellStyle name="Note 2 10 2 4 4" xfId="8311"/>
    <cellStyle name="Note 2 10 2 4 4 2" xfId="25746"/>
    <cellStyle name="Note 2 10 2 4 4 3" xfId="40199"/>
    <cellStyle name="Note 2 10 2 4 5" xfId="10731"/>
    <cellStyle name="Note 2 10 2 4 5 2" xfId="28166"/>
    <cellStyle name="Note 2 10 2 4 5 3" xfId="42619"/>
    <cellStyle name="Note 2 10 2 4 6" xfId="14994"/>
    <cellStyle name="Note 2 10 2 4 6 2" xfId="32429"/>
    <cellStyle name="Note 2 10 2 4 6 3" xfId="46882"/>
    <cellStyle name="Note 2 10 2 4 7" xfId="17738"/>
    <cellStyle name="Note 2 10 2 4 8" xfId="20156"/>
    <cellStyle name="Note 2 10 2 5" xfId="3405"/>
    <cellStyle name="Note 2 10 2 5 2" xfId="13179"/>
    <cellStyle name="Note 2 10 2 5 2 2" xfId="30614"/>
    <cellStyle name="Note 2 10 2 5 2 3" xfId="45067"/>
    <cellStyle name="Note 2 10 2 5 3" xfId="15640"/>
    <cellStyle name="Note 2 10 2 5 3 2" xfId="33075"/>
    <cellStyle name="Note 2 10 2 5 3 3" xfId="47528"/>
    <cellStyle name="Note 2 10 2 5 4" xfId="20841"/>
    <cellStyle name="Note 2 10 2 5 5" xfId="35294"/>
    <cellStyle name="Note 2 10 2 6" xfId="5867"/>
    <cellStyle name="Note 2 10 2 6 2" xfId="23302"/>
    <cellStyle name="Note 2 10 2 6 3" xfId="37755"/>
    <cellStyle name="Note 2 10 2 7" xfId="8308"/>
    <cellStyle name="Note 2 10 2 7 2" xfId="25743"/>
    <cellStyle name="Note 2 10 2 7 3" xfId="40196"/>
    <cellStyle name="Note 2 10 2 8" xfId="10728"/>
    <cellStyle name="Note 2 10 2 8 2" xfId="28163"/>
    <cellStyle name="Note 2 10 2 8 3" xfId="42616"/>
    <cellStyle name="Note 2 10 2 9" xfId="17735"/>
    <cellStyle name="Note 2 10 3" xfId="898"/>
    <cellStyle name="Note 2 10 3 2" xfId="899"/>
    <cellStyle name="Note 2 10 3 2 2" xfId="3410"/>
    <cellStyle name="Note 2 10 3 2 2 2" xfId="13183"/>
    <cellStyle name="Note 2 10 3 2 2 2 2" xfId="30618"/>
    <cellStyle name="Note 2 10 3 2 2 2 3" xfId="45071"/>
    <cellStyle name="Note 2 10 3 2 2 3" xfId="15644"/>
    <cellStyle name="Note 2 10 3 2 2 3 2" xfId="33079"/>
    <cellStyle name="Note 2 10 3 2 2 3 3" xfId="47532"/>
    <cellStyle name="Note 2 10 3 2 2 4" xfId="20846"/>
    <cellStyle name="Note 2 10 3 2 2 5" xfId="35299"/>
    <cellStyle name="Note 2 10 3 2 3" xfId="5872"/>
    <cellStyle name="Note 2 10 3 2 3 2" xfId="23307"/>
    <cellStyle name="Note 2 10 3 2 3 3" xfId="37760"/>
    <cellStyle name="Note 2 10 3 2 4" xfId="8313"/>
    <cellStyle name="Note 2 10 3 2 4 2" xfId="25748"/>
    <cellStyle name="Note 2 10 3 2 4 3" xfId="40201"/>
    <cellStyle name="Note 2 10 3 2 5" xfId="10733"/>
    <cellStyle name="Note 2 10 3 2 5 2" xfId="28168"/>
    <cellStyle name="Note 2 10 3 2 5 3" xfId="42621"/>
    <cellStyle name="Note 2 10 3 2 6" xfId="17740"/>
    <cellStyle name="Note 2 10 3 3" xfId="900"/>
    <cellStyle name="Note 2 10 3 3 2" xfId="3411"/>
    <cellStyle name="Note 2 10 3 3 2 2" xfId="13184"/>
    <cellStyle name="Note 2 10 3 3 2 2 2" xfId="30619"/>
    <cellStyle name="Note 2 10 3 3 2 2 3" xfId="45072"/>
    <cellStyle name="Note 2 10 3 3 2 3" xfId="15645"/>
    <cellStyle name="Note 2 10 3 3 2 3 2" xfId="33080"/>
    <cellStyle name="Note 2 10 3 3 2 3 3" xfId="47533"/>
    <cellStyle name="Note 2 10 3 3 2 4" xfId="20847"/>
    <cellStyle name="Note 2 10 3 3 2 5" xfId="35300"/>
    <cellStyle name="Note 2 10 3 3 3" xfId="5873"/>
    <cellStyle name="Note 2 10 3 3 3 2" xfId="23308"/>
    <cellStyle name="Note 2 10 3 3 3 3" xfId="37761"/>
    <cellStyle name="Note 2 10 3 3 4" xfId="8314"/>
    <cellStyle name="Note 2 10 3 3 4 2" xfId="25749"/>
    <cellStyle name="Note 2 10 3 3 4 3" xfId="40202"/>
    <cellStyle name="Note 2 10 3 3 5" xfId="10734"/>
    <cellStyle name="Note 2 10 3 3 5 2" xfId="28169"/>
    <cellStyle name="Note 2 10 3 3 5 3" xfId="42622"/>
    <cellStyle name="Note 2 10 3 3 6" xfId="17741"/>
    <cellStyle name="Note 2 10 3 4" xfId="901"/>
    <cellStyle name="Note 2 10 3 4 2" xfId="3412"/>
    <cellStyle name="Note 2 10 3 4 2 2" xfId="20848"/>
    <cellStyle name="Note 2 10 3 4 2 3" xfId="35301"/>
    <cellStyle name="Note 2 10 3 4 3" xfId="5874"/>
    <cellStyle name="Note 2 10 3 4 3 2" xfId="23309"/>
    <cellStyle name="Note 2 10 3 4 3 3" xfId="37762"/>
    <cellStyle name="Note 2 10 3 4 4" xfId="8315"/>
    <cellStyle name="Note 2 10 3 4 4 2" xfId="25750"/>
    <cellStyle name="Note 2 10 3 4 4 3" xfId="40203"/>
    <cellStyle name="Note 2 10 3 4 5" xfId="10735"/>
    <cellStyle name="Note 2 10 3 4 5 2" xfId="28170"/>
    <cellStyle name="Note 2 10 3 4 5 3" xfId="42623"/>
    <cellStyle name="Note 2 10 3 4 6" xfId="14995"/>
    <cellStyle name="Note 2 10 3 4 6 2" xfId="32430"/>
    <cellStyle name="Note 2 10 3 4 6 3" xfId="46883"/>
    <cellStyle name="Note 2 10 3 4 7" xfId="17742"/>
    <cellStyle name="Note 2 10 3 4 8" xfId="20157"/>
    <cellStyle name="Note 2 10 3 5" xfId="3409"/>
    <cellStyle name="Note 2 10 3 5 2" xfId="13182"/>
    <cellStyle name="Note 2 10 3 5 2 2" xfId="30617"/>
    <cellStyle name="Note 2 10 3 5 2 3" xfId="45070"/>
    <cellStyle name="Note 2 10 3 5 3" xfId="15643"/>
    <cellStyle name="Note 2 10 3 5 3 2" xfId="33078"/>
    <cellStyle name="Note 2 10 3 5 3 3" xfId="47531"/>
    <cellStyle name="Note 2 10 3 5 4" xfId="20845"/>
    <cellStyle name="Note 2 10 3 5 5" xfId="35298"/>
    <cellStyle name="Note 2 10 3 6" xfId="5871"/>
    <cellStyle name="Note 2 10 3 6 2" xfId="23306"/>
    <cellStyle name="Note 2 10 3 6 3" xfId="37759"/>
    <cellStyle name="Note 2 10 3 7" xfId="8312"/>
    <cellStyle name="Note 2 10 3 7 2" xfId="25747"/>
    <cellStyle name="Note 2 10 3 7 3" xfId="40200"/>
    <cellStyle name="Note 2 10 3 8" xfId="10732"/>
    <cellStyle name="Note 2 10 3 8 2" xfId="28167"/>
    <cellStyle name="Note 2 10 3 8 3" xfId="42620"/>
    <cellStyle name="Note 2 10 3 9" xfId="17739"/>
    <cellStyle name="Note 2 10 4" xfId="902"/>
    <cellStyle name="Note 2 10 4 2" xfId="903"/>
    <cellStyle name="Note 2 10 4 2 2" xfId="3414"/>
    <cellStyle name="Note 2 10 4 2 2 2" xfId="13186"/>
    <cellStyle name="Note 2 10 4 2 2 2 2" xfId="30621"/>
    <cellStyle name="Note 2 10 4 2 2 2 3" xfId="45074"/>
    <cellStyle name="Note 2 10 4 2 2 3" xfId="15647"/>
    <cellStyle name="Note 2 10 4 2 2 3 2" xfId="33082"/>
    <cellStyle name="Note 2 10 4 2 2 3 3" xfId="47535"/>
    <cellStyle name="Note 2 10 4 2 2 4" xfId="20850"/>
    <cellStyle name="Note 2 10 4 2 2 5" xfId="35303"/>
    <cellStyle name="Note 2 10 4 2 3" xfId="5876"/>
    <cellStyle name="Note 2 10 4 2 3 2" xfId="23311"/>
    <cellStyle name="Note 2 10 4 2 3 3" xfId="37764"/>
    <cellStyle name="Note 2 10 4 2 4" xfId="8317"/>
    <cellStyle name="Note 2 10 4 2 4 2" xfId="25752"/>
    <cellStyle name="Note 2 10 4 2 4 3" xfId="40205"/>
    <cellStyle name="Note 2 10 4 2 5" xfId="10737"/>
    <cellStyle name="Note 2 10 4 2 5 2" xfId="28172"/>
    <cellStyle name="Note 2 10 4 2 5 3" xfId="42625"/>
    <cellStyle name="Note 2 10 4 2 6" xfId="17744"/>
    <cellStyle name="Note 2 10 4 3" xfId="904"/>
    <cellStyle name="Note 2 10 4 3 2" xfId="3415"/>
    <cellStyle name="Note 2 10 4 3 2 2" xfId="13187"/>
    <cellStyle name="Note 2 10 4 3 2 2 2" xfId="30622"/>
    <cellStyle name="Note 2 10 4 3 2 2 3" xfId="45075"/>
    <cellStyle name="Note 2 10 4 3 2 3" xfId="15648"/>
    <cellStyle name="Note 2 10 4 3 2 3 2" xfId="33083"/>
    <cellStyle name="Note 2 10 4 3 2 3 3" xfId="47536"/>
    <cellStyle name="Note 2 10 4 3 2 4" xfId="20851"/>
    <cellStyle name="Note 2 10 4 3 2 5" xfId="35304"/>
    <cellStyle name="Note 2 10 4 3 3" xfId="5877"/>
    <cellStyle name="Note 2 10 4 3 3 2" xfId="23312"/>
    <cellStyle name="Note 2 10 4 3 3 3" xfId="37765"/>
    <cellStyle name="Note 2 10 4 3 4" xfId="8318"/>
    <cellStyle name="Note 2 10 4 3 4 2" xfId="25753"/>
    <cellStyle name="Note 2 10 4 3 4 3" xfId="40206"/>
    <cellStyle name="Note 2 10 4 3 5" xfId="10738"/>
    <cellStyle name="Note 2 10 4 3 5 2" xfId="28173"/>
    <cellStyle name="Note 2 10 4 3 5 3" xfId="42626"/>
    <cellStyle name="Note 2 10 4 3 6" xfId="17745"/>
    <cellStyle name="Note 2 10 4 4" xfId="905"/>
    <cellStyle name="Note 2 10 4 4 2" xfId="3416"/>
    <cellStyle name="Note 2 10 4 4 2 2" xfId="20852"/>
    <cellStyle name="Note 2 10 4 4 2 3" xfId="35305"/>
    <cellStyle name="Note 2 10 4 4 3" xfId="5878"/>
    <cellStyle name="Note 2 10 4 4 3 2" xfId="23313"/>
    <cellStyle name="Note 2 10 4 4 3 3" xfId="37766"/>
    <cellStyle name="Note 2 10 4 4 4" xfId="8319"/>
    <cellStyle name="Note 2 10 4 4 4 2" xfId="25754"/>
    <cellStyle name="Note 2 10 4 4 4 3" xfId="40207"/>
    <cellStyle name="Note 2 10 4 4 5" xfId="10739"/>
    <cellStyle name="Note 2 10 4 4 5 2" xfId="28174"/>
    <cellStyle name="Note 2 10 4 4 5 3" xfId="42627"/>
    <cellStyle name="Note 2 10 4 4 6" xfId="14996"/>
    <cellStyle name="Note 2 10 4 4 6 2" xfId="32431"/>
    <cellStyle name="Note 2 10 4 4 6 3" xfId="46884"/>
    <cellStyle name="Note 2 10 4 4 7" xfId="17746"/>
    <cellStyle name="Note 2 10 4 4 8" xfId="20158"/>
    <cellStyle name="Note 2 10 4 5" xfId="3413"/>
    <cellStyle name="Note 2 10 4 5 2" xfId="13185"/>
    <cellStyle name="Note 2 10 4 5 2 2" xfId="30620"/>
    <cellStyle name="Note 2 10 4 5 2 3" xfId="45073"/>
    <cellStyle name="Note 2 10 4 5 3" xfId="15646"/>
    <cellStyle name="Note 2 10 4 5 3 2" xfId="33081"/>
    <cellStyle name="Note 2 10 4 5 3 3" xfId="47534"/>
    <cellStyle name="Note 2 10 4 5 4" xfId="20849"/>
    <cellStyle name="Note 2 10 4 5 5" xfId="35302"/>
    <cellStyle name="Note 2 10 4 6" xfId="5875"/>
    <cellStyle name="Note 2 10 4 6 2" xfId="23310"/>
    <cellStyle name="Note 2 10 4 6 3" xfId="37763"/>
    <cellStyle name="Note 2 10 4 7" xfId="8316"/>
    <cellStyle name="Note 2 10 4 7 2" xfId="25751"/>
    <cellStyle name="Note 2 10 4 7 3" xfId="40204"/>
    <cellStyle name="Note 2 10 4 8" xfId="10736"/>
    <cellStyle name="Note 2 10 4 8 2" xfId="28171"/>
    <cellStyle name="Note 2 10 4 8 3" xfId="42624"/>
    <cellStyle name="Note 2 10 4 9" xfId="17743"/>
    <cellStyle name="Note 2 10 5" xfId="906"/>
    <cellStyle name="Note 2 10 5 2" xfId="907"/>
    <cellStyle name="Note 2 10 5 2 2" xfId="3418"/>
    <cellStyle name="Note 2 10 5 2 2 2" xfId="13189"/>
    <cellStyle name="Note 2 10 5 2 2 2 2" xfId="30624"/>
    <cellStyle name="Note 2 10 5 2 2 2 3" xfId="45077"/>
    <cellStyle name="Note 2 10 5 2 2 3" xfId="15650"/>
    <cellStyle name="Note 2 10 5 2 2 3 2" xfId="33085"/>
    <cellStyle name="Note 2 10 5 2 2 3 3" xfId="47538"/>
    <cellStyle name="Note 2 10 5 2 2 4" xfId="20854"/>
    <cellStyle name="Note 2 10 5 2 2 5" xfId="35307"/>
    <cellStyle name="Note 2 10 5 2 3" xfId="5880"/>
    <cellStyle name="Note 2 10 5 2 3 2" xfId="23315"/>
    <cellStyle name="Note 2 10 5 2 3 3" xfId="37768"/>
    <cellStyle name="Note 2 10 5 2 4" xfId="8321"/>
    <cellStyle name="Note 2 10 5 2 4 2" xfId="25756"/>
    <cellStyle name="Note 2 10 5 2 4 3" xfId="40209"/>
    <cellStyle name="Note 2 10 5 2 5" xfId="10741"/>
    <cellStyle name="Note 2 10 5 2 5 2" xfId="28176"/>
    <cellStyle name="Note 2 10 5 2 5 3" xfId="42629"/>
    <cellStyle name="Note 2 10 5 2 6" xfId="17748"/>
    <cellStyle name="Note 2 10 5 3" xfId="908"/>
    <cellStyle name="Note 2 10 5 3 2" xfId="3419"/>
    <cellStyle name="Note 2 10 5 3 2 2" xfId="13190"/>
    <cellStyle name="Note 2 10 5 3 2 2 2" xfId="30625"/>
    <cellStyle name="Note 2 10 5 3 2 2 3" xfId="45078"/>
    <cellStyle name="Note 2 10 5 3 2 3" xfId="15651"/>
    <cellStyle name="Note 2 10 5 3 2 3 2" xfId="33086"/>
    <cellStyle name="Note 2 10 5 3 2 3 3" xfId="47539"/>
    <cellStyle name="Note 2 10 5 3 2 4" xfId="20855"/>
    <cellStyle name="Note 2 10 5 3 2 5" xfId="35308"/>
    <cellStyle name="Note 2 10 5 3 3" xfId="5881"/>
    <cellStyle name="Note 2 10 5 3 3 2" xfId="23316"/>
    <cellStyle name="Note 2 10 5 3 3 3" xfId="37769"/>
    <cellStyle name="Note 2 10 5 3 4" xfId="8322"/>
    <cellStyle name="Note 2 10 5 3 4 2" xfId="25757"/>
    <cellStyle name="Note 2 10 5 3 4 3" xfId="40210"/>
    <cellStyle name="Note 2 10 5 3 5" xfId="10742"/>
    <cellStyle name="Note 2 10 5 3 5 2" xfId="28177"/>
    <cellStyle name="Note 2 10 5 3 5 3" xfId="42630"/>
    <cellStyle name="Note 2 10 5 3 6" xfId="17749"/>
    <cellStyle name="Note 2 10 5 4" xfId="909"/>
    <cellStyle name="Note 2 10 5 4 2" xfId="3420"/>
    <cellStyle name="Note 2 10 5 4 2 2" xfId="20856"/>
    <cellStyle name="Note 2 10 5 4 2 3" xfId="35309"/>
    <cellStyle name="Note 2 10 5 4 3" xfId="5882"/>
    <cellStyle name="Note 2 10 5 4 3 2" xfId="23317"/>
    <cellStyle name="Note 2 10 5 4 3 3" xfId="37770"/>
    <cellStyle name="Note 2 10 5 4 4" xfId="8323"/>
    <cellStyle name="Note 2 10 5 4 4 2" xfId="25758"/>
    <cellStyle name="Note 2 10 5 4 4 3" xfId="40211"/>
    <cellStyle name="Note 2 10 5 4 5" xfId="10743"/>
    <cellStyle name="Note 2 10 5 4 5 2" xfId="28178"/>
    <cellStyle name="Note 2 10 5 4 5 3" xfId="42631"/>
    <cellStyle name="Note 2 10 5 4 6" xfId="14997"/>
    <cellStyle name="Note 2 10 5 4 6 2" xfId="32432"/>
    <cellStyle name="Note 2 10 5 4 6 3" xfId="46885"/>
    <cellStyle name="Note 2 10 5 4 7" xfId="17750"/>
    <cellStyle name="Note 2 10 5 4 8" xfId="20159"/>
    <cellStyle name="Note 2 10 5 5" xfId="3417"/>
    <cellStyle name="Note 2 10 5 5 2" xfId="13188"/>
    <cellStyle name="Note 2 10 5 5 2 2" xfId="30623"/>
    <cellStyle name="Note 2 10 5 5 2 3" xfId="45076"/>
    <cellStyle name="Note 2 10 5 5 3" xfId="15649"/>
    <cellStyle name="Note 2 10 5 5 3 2" xfId="33084"/>
    <cellStyle name="Note 2 10 5 5 3 3" xfId="47537"/>
    <cellStyle name="Note 2 10 5 5 4" xfId="20853"/>
    <cellStyle name="Note 2 10 5 5 5" xfId="35306"/>
    <cellStyle name="Note 2 10 5 6" xfId="5879"/>
    <cellStyle name="Note 2 10 5 6 2" xfId="23314"/>
    <cellStyle name="Note 2 10 5 6 3" xfId="37767"/>
    <cellStyle name="Note 2 10 5 7" xfId="8320"/>
    <cellStyle name="Note 2 10 5 7 2" xfId="25755"/>
    <cellStyle name="Note 2 10 5 7 3" xfId="40208"/>
    <cellStyle name="Note 2 10 5 8" xfId="10740"/>
    <cellStyle name="Note 2 10 5 8 2" xfId="28175"/>
    <cellStyle name="Note 2 10 5 8 3" xfId="42628"/>
    <cellStyle name="Note 2 10 5 9" xfId="17747"/>
    <cellStyle name="Note 2 10 6" xfId="910"/>
    <cellStyle name="Note 2 10 6 2" xfId="3421"/>
    <cellStyle name="Note 2 10 6 2 2" xfId="13191"/>
    <cellStyle name="Note 2 10 6 2 2 2" xfId="30626"/>
    <cellStyle name="Note 2 10 6 2 2 3" xfId="45079"/>
    <cellStyle name="Note 2 10 6 2 3" xfId="15652"/>
    <cellStyle name="Note 2 10 6 2 3 2" xfId="33087"/>
    <cellStyle name="Note 2 10 6 2 3 3" xfId="47540"/>
    <cellStyle name="Note 2 10 6 2 4" xfId="20857"/>
    <cellStyle name="Note 2 10 6 2 5" xfId="35310"/>
    <cellStyle name="Note 2 10 6 3" xfId="5883"/>
    <cellStyle name="Note 2 10 6 3 2" xfId="23318"/>
    <cellStyle name="Note 2 10 6 3 3" xfId="37771"/>
    <cellStyle name="Note 2 10 6 4" xfId="8324"/>
    <cellStyle name="Note 2 10 6 4 2" xfId="25759"/>
    <cellStyle name="Note 2 10 6 4 3" xfId="40212"/>
    <cellStyle name="Note 2 10 6 5" xfId="10744"/>
    <cellStyle name="Note 2 10 6 5 2" xfId="28179"/>
    <cellStyle name="Note 2 10 6 5 3" xfId="42632"/>
    <cellStyle name="Note 2 10 6 6" xfId="17751"/>
    <cellStyle name="Note 2 10 7" xfId="911"/>
    <cellStyle name="Note 2 10 7 2" xfId="3422"/>
    <cellStyle name="Note 2 10 7 2 2" xfId="13192"/>
    <cellStyle name="Note 2 10 7 2 2 2" xfId="30627"/>
    <cellStyle name="Note 2 10 7 2 2 3" xfId="45080"/>
    <cellStyle name="Note 2 10 7 2 3" xfId="15653"/>
    <cellStyle name="Note 2 10 7 2 3 2" xfId="33088"/>
    <cellStyle name="Note 2 10 7 2 3 3" xfId="47541"/>
    <cellStyle name="Note 2 10 7 2 4" xfId="20858"/>
    <cellStyle name="Note 2 10 7 2 5" xfId="35311"/>
    <cellStyle name="Note 2 10 7 3" xfId="5884"/>
    <cellStyle name="Note 2 10 7 3 2" xfId="23319"/>
    <cellStyle name="Note 2 10 7 3 3" xfId="37772"/>
    <cellStyle name="Note 2 10 7 4" xfId="8325"/>
    <cellStyle name="Note 2 10 7 4 2" xfId="25760"/>
    <cellStyle name="Note 2 10 7 4 3" xfId="40213"/>
    <cellStyle name="Note 2 10 7 5" xfId="10745"/>
    <cellStyle name="Note 2 10 7 5 2" xfId="28180"/>
    <cellStyle name="Note 2 10 7 5 3" xfId="42633"/>
    <cellStyle name="Note 2 10 7 6" xfId="17752"/>
    <cellStyle name="Note 2 10 8" xfId="912"/>
    <cellStyle name="Note 2 10 8 2" xfId="3423"/>
    <cellStyle name="Note 2 10 8 2 2" xfId="20859"/>
    <cellStyle name="Note 2 10 8 2 3" xfId="35312"/>
    <cellStyle name="Note 2 10 8 3" xfId="5885"/>
    <cellStyle name="Note 2 10 8 3 2" xfId="23320"/>
    <cellStyle name="Note 2 10 8 3 3" xfId="37773"/>
    <cellStyle name="Note 2 10 8 4" xfId="8326"/>
    <cellStyle name="Note 2 10 8 4 2" xfId="25761"/>
    <cellStyle name="Note 2 10 8 4 3" xfId="40214"/>
    <cellStyle name="Note 2 10 8 5" xfId="10746"/>
    <cellStyle name="Note 2 10 8 5 2" xfId="28181"/>
    <cellStyle name="Note 2 10 8 5 3" xfId="42634"/>
    <cellStyle name="Note 2 10 8 6" xfId="14998"/>
    <cellStyle name="Note 2 10 8 6 2" xfId="32433"/>
    <cellStyle name="Note 2 10 8 6 3" xfId="46886"/>
    <cellStyle name="Note 2 10 8 7" xfId="17753"/>
    <cellStyle name="Note 2 10 8 8" xfId="20160"/>
    <cellStyle name="Note 2 10 9" xfId="3404"/>
    <cellStyle name="Note 2 10 9 2" xfId="13178"/>
    <cellStyle name="Note 2 10 9 2 2" xfId="30613"/>
    <cellStyle name="Note 2 10 9 2 3" xfId="45066"/>
    <cellStyle name="Note 2 10 9 3" xfId="15639"/>
    <cellStyle name="Note 2 10 9 3 2" xfId="33074"/>
    <cellStyle name="Note 2 10 9 3 3" xfId="47527"/>
    <cellStyle name="Note 2 10 9 4" xfId="20840"/>
    <cellStyle name="Note 2 10 9 5" xfId="35293"/>
    <cellStyle name="Note 2 11" xfId="913"/>
    <cellStyle name="Note 2 11 10" xfId="5886"/>
    <cellStyle name="Note 2 11 10 2" xfId="23321"/>
    <cellStyle name="Note 2 11 10 3" xfId="37774"/>
    <cellStyle name="Note 2 11 11" xfId="8327"/>
    <cellStyle name="Note 2 11 11 2" xfId="25762"/>
    <cellStyle name="Note 2 11 11 3" xfId="40215"/>
    <cellStyle name="Note 2 11 12" xfId="10747"/>
    <cellStyle name="Note 2 11 12 2" xfId="28182"/>
    <cellStyle name="Note 2 11 12 3" xfId="42635"/>
    <cellStyle name="Note 2 11 13" xfId="17754"/>
    <cellStyle name="Note 2 11 2" xfId="914"/>
    <cellStyle name="Note 2 11 2 2" xfId="915"/>
    <cellStyle name="Note 2 11 2 2 2" xfId="3426"/>
    <cellStyle name="Note 2 11 2 2 2 2" xfId="13195"/>
    <cellStyle name="Note 2 11 2 2 2 2 2" xfId="30630"/>
    <cellStyle name="Note 2 11 2 2 2 2 3" xfId="45083"/>
    <cellStyle name="Note 2 11 2 2 2 3" xfId="15656"/>
    <cellStyle name="Note 2 11 2 2 2 3 2" xfId="33091"/>
    <cellStyle name="Note 2 11 2 2 2 3 3" xfId="47544"/>
    <cellStyle name="Note 2 11 2 2 2 4" xfId="20862"/>
    <cellStyle name="Note 2 11 2 2 2 5" xfId="35315"/>
    <cellStyle name="Note 2 11 2 2 3" xfId="5888"/>
    <cellStyle name="Note 2 11 2 2 3 2" xfId="23323"/>
    <cellStyle name="Note 2 11 2 2 3 3" xfId="37776"/>
    <cellStyle name="Note 2 11 2 2 4" xfId="8329"/>
    <cellStyle name="Note 2 11 2 2 4 2" xfId="25764"/>
    <cellStyle name="Note 2 11 2 2 4 3" xfId="40217"/>
    <cellStyle name="Note 2 11 2 2 5" xfId="10749"/>
    <cellStyle name="Note 2 11 2 2 5 2" xfId="28184"/>
    <cellStyle name="Note 2 11 2 2 5 3" xfId="42637"/>
    <cellStyle name="Note 2 11 2 2 6" xfId="17756"/>
    <cellStyle name="Note 2 11 2 3" xfId="916"/>
    <cellStyle name="Note 2 11 2 3 2" xfId="3427"/>
    <cellStyle name="Note 2 11 2 3 2 2" xfId="13196"/>
    <cellStyle name="Note 2 11 2 3 2 2 2" xfId="30631"/>
    <cellStyle name="Note 2 11 2 3 2 2 3" xfId="45084"/>
    <cellStyle name="Note 2 11 2 3 2 3" xfId="15657"/>
    <cellStyle name="Note 2 11 2 3 2 3 2" xfId="33092"/>
    <cellStyle name="Note 2 11 2 3 2 3 3" xfId="47545"/>
    <cellStyle name="Note 2 11 2 3 2 4" xfId="20863"/>
    <cellStyle name="Note 2 11 2 3 2 5" xfId="35316"/>
    <cellStyle name="Note 2 11 2 3 3" xfId="5889"/>
    <cellStyle name="Note 2 11 2 3 3 2" xfId="23324"/>
    <cellStyle name="Note 2 11 2 3 3 3" xfId="37777"/>
    <cellStyle name="Note 2 11 2 3 4" xfId="8330"/>
    <cellStyle name="Note 2 11 2 3 4 2" xfId="25765"/>
    <cellStyle name="Note 2 11 2 3 4 3" xfId="40218"/>
    <cellStyle name="Note 2 11 2 3 5" xfId="10750"/>
    <cellStyle name="Note 2 11 2 3 5 2" xfId="28185"/>
    <cellStyle name="Note 2 11 2 3 5 3" xfId="42638"/>
    <cellStyle name="Note 2 11 2 3 6" xfId="17757"/>
    <cellStyle name="Note 2 11 2 4" xfId="917"/>
    <cellStyle name="Note 2 11 2 4 2" xfId="3428"/>
    <cellStyle name="Note 2 11 2 4 2 2" xfId="20864"/>
    <cellStyle name="Note 2 11 2 4 2 3" xfId="35317"/>
    <cellStyle name="Note 2 11 2 4 3" xfId="5890"/>
    <cellStyle name="Note 2 11 2 4 3 2" xfId="23325"/>
    <cellStyle name="Note 2 11 2 4 3 3" xfId="37778"/>
    <cellStyle name="Note 2 11 2 4 4" xfId="8331"/>
    <cellStyle name="Note 2 11 2 4 4 2" xfId="25766"/>
    <cellStyle name="Note 2 11 2 4 4 3" xfId="40219"/>
    <cellStyle name="Note 2 11 2 4 5" xfId="10751"/>
    <cellStyle name="Note 2 11 2 4 5 2" xfId="28186"/>
    <cellStyle name="Note 2 11 2 4 5 3" xfId="42639"/>
    <cellStyle name="Note 2 11 2 4 6" xfId="14999"/>
    <cellStyle name="Note 2 11 2 4 6 2" xfId="32434"/>
    <cellStyle name="Note 2 11 2 4 6 3" xfId="46887"/>
    <cellStyle name="Note 2 11 2 4 7" xfId="17758"/>
    <cellStyle name="Note 2 11 2 4 8" xfId="20161"/>
    <cellStyle name="Note 2 11 2 5" xfId="3425"/>
    <cellStyle name="Note 2 11 2 5 2" xfId="13194"/>
    <cellStyle name="Note 2 11 2 5 2 2" xfId="30629"/>
    <cellStyle name="Note 2 11 2 5 2 3" xfId="45082"/>
    <cellStyle name="Note 2 11 2 5 3" xfId="15655"/>
    <cellStyle name="Note 2 11 2 5 3 2" xfId="33090"/>
    <cellStyle name="Note 2 11 2 5 3 3" xfId="47543"/>
    <cellStyle name="Note 2 11 2 5 4" xfId="20861"/>
    <cellStyle name="Note 2 11 2 5 5" xfId="35314"/>
    <cellStyle name="Note 2 11 2 6" xfId="5887"/>
    <cellStyle name="Note 2 11 2 6 2" xfId="23322"/>
    <cellStyle name="Note 2 11 2 6 3" xfId="37775"/>
    <cellStyle name="Note 2 11 2 7" xfId="8328"/>
    <cellStyle name="Note 2 11 2 7 2" xfId="25763"/>
    <cellStyle name="Note 2 11 2 7 3" xfId="40216"/>
    <cellStyle name="Note 2 11 2 8" xfId="10748"/>
    <cellStyle name="Note 2 11 2 8 2" xfId="28183"/>
    <cellStyle name="Note 2 11 2 8 3" xfId="42636"/>
    <cellStyle name="Note 2 11 2 9" xfId="17755"/>
    <cellStyle name="Note 2 11 3" xfId="918"/>
    <cellStyle name="Note 2 11 3 2" xfId="919"/>
    <cellStyle name="Note 2 11 3 2 2" xfId="3430"/>
    <cellStyle name="Note 2 11 3 2 2 2" xfId="13198"/>
    <cellStyle name="Note 2 11 3 2 2 2 2" xfId="30633"/>
    <cellStyle name="Note 2 11 3 2 2 2 3" xfId="45086"/>
    <cellStyle name="Note 2 11 3 2 2 3" xfId="15659"/>
    <cellStyle name="Note 2 11 3 2 2 3 2" xfId="33094"/>
    <cellStyle name="Note 2 11 3 2 2 3 3" xfId="47547"/>
    <cellStyle name="Note 2 11 3 2 2 4" xfId="20866"/>
    <cellStyle name="Note 2 11 3 2 2 5" xfId="35319"/>
    <cellStyle name="Note 2 11 3 2 3" xfId="5892"/>
    <cellStyle name="Note 2 11 3 2 3 2" xfId="23327"/>
    <cellStyle name="Note 2 11 3 2 3 3" xfId="37780"/>
    <cellStyle name="Note 2 11 3 2 4" xfId="8333"/>
    <cellStyle name="Note 2 11 3 2 4 2" xfId="25768"/>
    <cellStyle name="Note 2 11 3 2 4 3" xfId="40221"/>
    <cellStyle name="Note 2 11 3 2 5" xfId="10753"/>
    <cellStyle name="Note 2 11 3 2 5 2" xfId="28188"/>
    <cellStyle name="Note 2 11 3 2 5 3" xfId="42641"/>
    <cellStyle name="Note 2 11 3 2 6" xfId="17760"/>
    <cellStyle name="Note 2 11 3 3" xfId="920"/>
    <cellStyle name="Note 2 11 3 3 2" xfId="3431"/>
    <cellStyle name="Note 2 11 3 3 2 2" xfId="13199"/>
    <cellStyle name="Note 2 11 3 3 2 2 2" xfId="30634"/>
    <cellStyle name="Note 2 11 3 3 2 2 3" xfId="45087"/>
    <cellStyle name="Note 2 11 3 3 2 3" xfId="15660"/>
    <cellStyle name="Note 2 11 3 3 2 3 2" xfId="33095"/>
    <cellStyle name="Note 2 11 3 3 2 3 3" xfId="47548"/>
    <cellStyle name="Note 2 11 3 3 2 4" xfId="20867"/>
    <cellStyle name="Note 2 11 3 3 2 5" xfId="35320"/>
    <cellStyle name="Note 2 11 3 3 3" xfId="5893"/>
    <cellStyle name="Note 2 11 3 3 3 2" xfId="23328"/>
    <cellStyle name="Note 2 11 3 3 3 3" xfId="37781"/>
    <cellStyle name="Note 2 11 3 3 4" xfId="8334"/>
    <cellStyle name="Note 2 11 3 3 4 2" xfId="25769"/>
    <cellStyle name="Note 2 11 3 3 4 3" xfId="40222"/>
    <cellStyle name="Note 2 11 3 3 5" xfId="10754"/>
    <cellStyle name="Note 2 11 3 3 5 2" xfId="28189"/>
    <cellStyle name="Note 2 11 3 3 5 3" xfId="42642"/>
    <cellStyle name="Note 2 11 3 3 6" xfId="17761"/>
    <cellStyle name="Note 2 11 3 4" xfId="921"/>
    <cellStyle name="Note 2 11 3 4 2" xfId="3432"/>
    <cellStyle name="Note 2 11 3 4 2 2" xfId="20868"/>
    <cellStyle name="Note 2 11 3 4 2 3" xfId="35321"/>
    <cellStyle name="Note 2 11 3 4 3" xfId="5894"/>
    <cellStyle name="Note 2 11 3 4 3 2" xfId="23329"/>
    <cellStyle name="Note 2 11 3 4 3 3" xfId="37782"/>
    <cellStyle name="Note 2 11 3 4 4" xfId="8335"/>
    <cellStyle name="Note 2 11 3 4 4 2" xfId="25770"/>
    <cellStyle name="Note 2 11 3 4 4 3" xfId="40223"/>
    <cellStyle name="Note 2 11 3 4 5" xfId="10755"/>
    <cellStyle name="Note 2 11 3 4 5 2" xfId="28190"/>
    <cellStyle name="Note 2 11 3 4 5 3" xfId="42643"/>
    <cellStyle name="Note 2 11 3 4 6" xfId="15000"/>
    <cellStyle name="Note 2 11 3 4 6 2" xfId="32435"/>
    <cellStyle name="Note 2 11 3 4 6 3" xfId="46888"/>
    <cellStyle name="Note 2 11 3 4 7" xfId="17762"/>
    <cellStyle name="Note 2 11 3 4 8" xfId="20162"/>
    <cellStyle name="Note 2 11 3 5" xfId="3429"/>
    <cellStyle name="Note 2 11 3 5 2" xfId="13197"/>
    <cellStyle name="Note 2 11 3 5 2 2" xfId="30632"/>
    <cellStyle name="Note 2 11 3 5 2 3" xfId="45085"/>
    <cellStyle name="Note 2 11 3 5 3" xfId="15658"/>
    <cellStyle name="Note 2 11 3 5 3 2" xfId="33093"/>
    <cellStyle name="Note 2 11 3 5 3 3" xfId="47546"/>
    <cellStyle name="Note 2 11 3 5 4" xfId="20865"/>
    <cellStyle name="Note 2 11 3 5 5" xfId="35318"/>
    <cellStyle name="Note 2 11 3 6" xfId="5891"/>
    <cellStyle name="Note 2 11 3 6 2" xfId="23326"/>
    <cellStyle name="Note 2 11 3 6 3" xfId="37779"/>
    <cellStyle name="Note 2 11 3 7" xfId="8332"/>
    <cellStyle name="Note 2 11 3 7 2" xfId="25767"/>
    <cellStyle name="Note 2 11 3 7 3" xfId="40220"/>
    <cellStyle name="Note 2 11 3 8" xfId="10752"/>
    <cellStyle name="Note 2 11 3 8 2" xfId="28187"/>
    <cellStyle name="Note 2 11 3 8 3" xfId="42640"/>
    <cellStyle name="Note 2 11 3 9" xfId="17759"/>
    <cellStyle name="Note 2 11 4" xfId="922"/>
    <cellStyle name="Note 2 11 4 2" xfId="923"/>
    <cellStyle name="Note 2 11 4 2 2" xfId="3434"/>
    <cellStyle name="Note 2 11 4 2 2 2" xfId="13201"/>
    <cellStyle name="Note 2 11 4 2 2 2 2" xfId="30636"/>
    <cellStyle name="Note 2 11 4 2 2 2 3" xfId="45089"/>
    <cellStyle name="Note 2 11 4 2 2 3" xfId="15662"/>
    <cellStyle name="Note 2 11 4 2 2 3 2" xfId="33097"/>
    <cellStyle name="Note 2 11 4 2 2 3 3" xfId="47550"/>
    <cellStyle name="Note 2 11 4 2 2 4" xfId="20870"/>
    <cellStyle name="Note 2 11 4 2 2 5" xfId="35323"/>
    <cellStyle name="Note 2 11 4 2 3" xfId="5896"/>
    <cellStyle name="Note 2 11 4 2 3 2" xfId="23331"/>
    <cellStyle name="Note 2 11 4 2 3 3" xfId="37784"/>
    <cellStyle name="Note 2 11 4 2 4" xfId="8337"/>
    <cellStyle name="Note 2 11 4 2 4 2" xfId="25772"/>
    <cellStyle name="Note 2 11 4 2 4 3" xfId="40225"/>
    <cellStyle name="Note 2 11 4 2 5" xfId="10757"/>
    <cellStyle name="Note 2 11 4 2 5 2" xfId="28192"/>
    <cellStyle name="Note 2 11 4 2 5 3" xfId="42645"/>
    <cellStyle name="Note 2 11 4 2 6" xfId="17764"/>
    <cellStyle name="Note 2 11 4 3" xfId="924"/>
    <cellStyle name="Note 2 11 4 3 2" xfId="3435"/>
    <cellStyle name="Note 2 11 4 3 2 2" xfId="13202"/>
    <cellStyle name="Note 2 11 4 3 2 2 2" xfId="30637"/>
    <cellStyle name="Note 2 11 4 3 2 2 3" xfId="45090"/>
    <cellStyle name="Note 2 11 4 3 2 3" xfId="15663"/>
    <cellStyle name="Note 2 11 4 3 2 3 2" xfId="33098"/>
    <cellStyle name="Note 2 11 4 3 2 3 3" xfId="47551"/>
    <cellStyle name="Note 2 11 4 3 2 4" xfId="20871"/>
    <cellStyle name="Note 2 11 4 3 2 5" xfId="35324"/>
    <cellStyle name="Note 2 11 4 3 3" xfId="5897"/>
    <cellStyle name="Note 2 11 4 3 3 2" xfId="23332"/>
    <cellStyle name="Note 2 11 4 3 3 3" xfId="37785"/>
    <cellStyle name="Note 2 11 4 3 4" xfId="8338"/>
    <cellStyle name="Note 2 11 4 3 4 2" xfId="25773"/>
    <cellStyle name="Note 2 11 4 3 4 3" xfId="40226"/>
    <cellStyle name="Note 2 11 4 3 5" xfId="10758"/>
    <cellStyle name="Note 2 11 4 3 5 2" xfId="28193"/>
    <cellStyle name="Note 2 11 4 3 5 3" xfId="42646"/>
    <cellStyle name="Note 2 11 4 3 6" xfId="17765"/>
    <cellStyle name="Note 2 11 4 4" xfId="925"/>
    <cellStyle name="Note 2 11 4 4 2" xfId="3436"/>
    <cellStyle name="Note 2 11 4 4 2 2" xfId="20872"/>
    <cellStyle name="Note 2 11 4 4 2 3" xfId="35325"/>
    <cellStyle name="Note 2 11 4 4 3" xfId="5898"/>
    <cellStyle name="Note 2 11 4 4 3 2" xfId="23333"/>
    <cellStyle name="Note 2 11 4 4 3 3" xfId="37786"/>
    <cellStyle name="Note 2 11 4 4 4" xfId="8339"/>
    <cellStyle name="Note 2 11 4 4 4 2" xfId="25774"/>
    <cellStyle name="Note 2 11 4 4 4 3" xfId="40227"/>
    <cellStyle name="Note 2 11 4 4 5" xfId="10759"/>
    <cellStyle name="Note 2 11 4 4 5 2" xfId="28194"/>
    <cellStyle name="Note 2 11 4 4 5 3" xfId="42647"/>
    <cellStyle name="Note 2 11 4 4 6" xfId="15001"/>
    <cellStyle name="Note 2 11 4 4 6 2" xfId="32436"/>
    <cellStyle name="Note 2 11 4 4 6 3" xfId="46889"/>
    <cellStyle name="Note 2 11 4 4 7" xfId="17766"/>
    <cellStyle name="Note 2 11 4 4 8" xfId="20163"/>
    <cellStyle name="Note 2 11 4 5" xfId="3433"/>
    <cellStyle name="Note 2 11 4 5 2" xfId="13200"/>
    <cellStyle name="Note 2 11 4 5 2 2" xfId="30635"/>
    <cellStyle name="Note 2 11 4 5 2 3" xfId="45088"/>
    <cellStyle name="Note 2 11 4 5 3" xfId="15661"/>
    <cellStyle name="Note 2 11 4 5 3 2" xfId="33096"/>
    <cellStyle name="Note 2 11 4 5 3 3" xfId="47549"/>
    <cellStyle name="Note 2 11 4 5 4" xfId="20869"/>
    <cellStyle name="Note 2 11 4 5 5" xfId="35322"/>
    <cellStyle name="Note 2 11 4 6" xfId="5895"/>
    <cellStyle name="Note 2 11 4 6 2" xfId="23330"/>
    <cellStyle name="Note 2 11 4 6 3" xfId="37783"/>
    <cellStyle name="Note 2 11 4 7" xfId="8336"/>
    <cellStyle name="Note 2 11 4 7 2" xfId="25771"/>
    <cellStyle name="Note 2 11 4 7 3" xfId="40224"/>
    <cellStyle name="Note 2 11 4 8" xfId="10756"/>
    <cellStyle name="Note 2 11 4 8 2" xfId="28191"/>
    <cellStyle name="Note 2 11 4 8 3" xfId="42644"/>
    <cellStyle name="Note 2 11 4 9" xfId="17763"/>
    <cellStyle name="Note 2 11 5" xfId="926"/>
    <cellStyle name="Note 2 11 5 2" xfId="927"/>
    <cellStyle name="Note 2 11 5 2 2" xfId="3438"/>
    <cellStyle name="Note 2 11 5 2 2 2" xfId="13204"/>
    <cellStyle name="Note 2 11 5 2 2 2 2" xfId="30639"/>
    <cellStyle name="Note 2 11 5 2 2 2 3" xfId="45092"/>
    <cellStyle name="Note 2 11 5 2 2 3" xfId="15665"/>
    <cellStyle name="Note 2 11 5 2 2 3 2" xfId="33100"/>
    <cellStyle name="Note 2 11 5 2 2 3 3" xfId="47553"/>
    <cellStyle name="Note 2 11 5 2 2 4" xfId="20874"/>
    <cellStyle name="Note 2 11 5 2 2 5" xfId="35327"/>
    <cellStyle name="Note 2 11 5 2 3" xfId="5900"/>
    <cellStyle name="Note 2 11 5 2 3 2" xfId="23335"/>
    <cellStyle name="Note 2 11 5 2 3 3" xfId="37788"/>
    <cellStyle name="Note 2 11 5 2 4" xfId="8341"/>
    <cellStyle name="Note 2 11 5 2 4 2" xfId="25776"/>
    <cellStyle name="Note 2 11 5 2 4 3" xfId="40229"/>
    <cellStyle name="Note 2 11 5 2 5" xfId="10761"/>
    <cellStyle name="Note 2 11 5 2 5 2" xfId="28196"/>
    <cellStyle name="Note 2 11 5 2 5 3" xfId="42649"/>
    <cellStyle name="Note 2 11 5 2 6" xfId="17768"/>
    <cellStyle name="Note 2 11 5 3" xfId="928"/>
    <cellStyle name="Note 2 11 5 3 2" xfId="3439"/>
    <cellStyle name="Note 2 11 5 3 2 2" xfId="13205"/>
    <cellStyle name="Note 2 11 5 3 2 2 2" xfId="30640"/>
    <cellStyle name="Note 2 11 5 3 2 2 3" xfId="45093"/>
    <cellStyle name="Note 2 11 5 3 2 3" xfId="15666"/>
    <cellStyle name="Note 2 11 5 3 2 3 2" xfId="33101"/>
    <cellStyle name="Note 2 11 5 3 2 3 3" xfId="47554"/>
    <cellStyle name="Note 2 11 5 3 2 4" xfId="20875"/>
    <cellStyle name="Note 2 11 5 3 2 5" xfId="35328"/>
    <cellStyle name="Note 2 11 5 3 3" xfId="5901"/>
    <cellStyle name="Note 2 11 5 3 3 2" xfId="23336"/>
    <cellStyle name="Note 2 11 5 3 3 3" xfId="37789"/>
    <cellStyle name="Note 2 11 5 3 4" xfId="8342"/>
    <cellStyle name="Note 2 11 5 3 4 2" xfId="25777"/>
    <cellStyle name="Note 2 11 5 3 4 3" xfId="40230"/>
    <cellStyle name="Note 2 11 5 3 5" xfId="10762"/>
    <cellStyle name="Note 2 11 5 3 5 2" xfId="28197"/>
    <cellStyle name="Note 2 11 5 3 5 3" xfId="42650"/>
    <cellStyle name="Note 2 11 5 3 6" xfId="17769"/>
    <cellStyle name="Note 2 11 5 4" xfId="929"/>
    <cellStyle name="Note 2 11 5 4 2" xfId="3440"/>
    <cellStyle name="Note 2 11 5 4 2 2" xfId="20876"/>
    <cellStyle name="Note 2 11 5 4 2 3" xfId="35329"/>
    <cellStyle name="Note 2 11 5 4 3" xfId="5902"/>
    <cellStyle name="Note 2 11 5 4 3 2" xfId="23337"/>
    <cellStyle name="Note 2 11 5 4 3 3" xfId="37790"/>
    <cellStyle name="Note 2 11 5 4 4" xfId="8343"/>
    <cellStyle name="Note 2 11 5 4 4 2" xfId="25778"/>
    <cellStyle name="Note 2 11 5 4 4 3" xfId="40231"/>
    <cellStyle name="Note 2 11 5 4 5" xfId="10763"/>
    <cellStyle name="Note 2 11 5 4 5 2" xfId="28198"/>
    <cellStyle name="Note 2 11 5 4 5 3" xfId="42651"/>
    <cellStyle name="Note 2 11 5 4 6" xfId="15002"/>
    <cellStyle name="Note 2 11 5 4 6 2" xfId="32437"/>
    <cellStyle name="Note 2 11 5 4 6 3" xfId="46890"/>
    <cellStyle name="Note 2 11 5 4 7" xfId="17770"/>
    <cellStyle name="Note 2 11 5 4 8" xfId="20164"/>
    <cellStyle name="Note 2 11 5 5" xfId="3437"/>
    <cellStyle name="Note 2 11 5 5 2" xfId="13203"/>
    <cellStyle name="Note 2 11 5 5 2 2" xfId="30638"/>
    <cellStyle name="Note 2 11 5 5 2 3" xfId="45091"/>
    <cellStyle name="Note 2 11 5 5 3" xfId="15664"/>
    <cellStyle name="Note 2 11 5 5 3 2" xfId="33099"/>
    <cellStyle name="Note 2 11 5 5 3 3" xfId="47552"/>
    <cellStyle name="Note 2 11 5 5 4" xfId="20873"/>
    <cellStyle name="Note 2 11 5 5 5" xfId="35326"/>
    <cellStyle name="Note 2 11 5 6" xfId="5899"/>
    <cellStyle name="Note 2 11 5 6 2" xfId="23334"/>
    <cellStyle name="Note 2 11 5 6 3" xfId="37787"/>
    <cellStyle name="Note 2 11 5 7" xfId="8340"/>
    <cellStyle name="Note 2 11 5 7 2" xfId="25775"/>
    <cellStyle name="Note 2 11 5 7 3" xfId="40228"/>
    <cellStyle name="Note 2 11 5 8" xfId="10760"/>
    <cellStyle name="Note 2 11 5 8 2" xfId="28195"/>
    <cellStyle name="Note 2 11 5 8 3" xfId="42648"/>
    <cellStyle name="Note 2 11 5 9" xfId="17767"/>
    <cellStyle name="Note 2 11 6" xfId="930"/>
    <cellStyle name="Note 2 11 6 2" xfId="3441"/>
    <cellStyle name="Note 2 11 6 2 2" xfId="13206"/>
    <cellStyle name="Note 2 11 6 2 2 2" xfId="30641"/>
    <cellStyle name="Note 2 11 6 2 2 3" xfId="45094"/>
    <cellStyle name="Note 2 11 6 2 3" xfId="15667"/>
    <cellStyle name="Note 2 11 6 2 3 2" xfId="33102"/>
    <cellStyle name="Note 2 11 6 2 3 3" xfId="47555"/>
    <cellStyle name="Note 2 11 6 2 4" xfId="20877"/>
    <cellStyle name="Note 2 11 6 2 5" xfId="35330"/>
    <cellStyle name="Note 2 11 6 3" xfId="5903"/>
    <cellStyle name="Note 2 11 6 3 2" xfId="23338"/>
    <cellStyle name="Note 2 11 6 3 3" xfId="37791"/>
    <cellStyle name="Note 2 11 6 4" xfId="8344"/>
    <cellStyle name="Note 2 11 6 4 2" xfId="25779"/>
    <cellStyle name="Note 2 11 6 4 3" xfId="40232"/>
    <cellStyle name="Note 2 11 6 5" xfId="10764"/>
    <cellStyle name="Note 2 11 6 5 2" xfId="28199"/>
    <cellStyle name="Note 2 11 6 5 3" xfId="42652"/>
    <cellStyle name="Note 2 11 6 6" xfId="17771"/>
    <cellStyle name="Note 2 11 7" xfId="931"/>
    <cellStyle name="Note 2 11 7 2" xfId="3442"/>
    <cellStyle name="Note 2 11 7 2 2" xfId="13207"/>
    <cellStyle name="Note 2 11 7 2 2 2" xfId="30642"/>
    <cellStyle name="Note 2 11 7 2 2 3" xfId="45095"/>
    <cellStyle name="Note 2 11 7 2 3" xfId="15668"/>
    <cellStyle name="Note 2 11 7 2 3 2" xfId="33103"/>
    <cellStyle name="Note 2 11 7 2 3 3" xfId="47556"/>
    <cellStyle name="Note 2 11 7 2 4" xfId="20878"/>
    <cellStyle name="Note 2 11 7 2 5" xfId="35331"/>
    <cellStyle name="Note 2 11 7 3" xfId="5904"/>
    <cellStyle name="Note 2 11 7 3 2" xfId="23339"/>
    <cellStyle name="Note 2 11 7 3 3" xfId="37792"/>
    <cellStyle name="Note 2 11 7 4" xfId="8345"/>
    <cellStyle name="Note 2 11 7 4 2" xfId="25780"/>
    <cellStyle name="Note 2 11 7 4 3" xfId="40233"/>
    <cellStyle name="Note 2 11 7 5" xfId="10765"/>
    <cellStyle name="Note 2 11 7 5 2" xfId="28200"/>
    <cellStyle name="Note 2 11 7 5 3" xfId="42653"/>
    <cellStyle name="Note 2 11 7 6" xfId="17772"/>
    <cellStyle name="Note 2 11 8" xfId="932"/>
    <cellStyle name="Note 2 11 8 2" xfId="3443"/>
    <cellStyle name="Note 2 11 8 2 2" xfId="20879"/>
    <cellStyle name="Note 2 11 8 2 3" xfId="35332"/>
    <cellStyle name="Note 2 11 8 3" xfId="5905"/>
    <cellStyle name="Note 2 11 8 3 2" xfId="23340"/>
    <cellStyle name="Note 2 11 8 3 3" xfId="37793"/>
    <cellStyle name="Note 2 11 8 4" xfId="8346"/>
    <cellStyle name="Note 2 11 8 4 2" xfId="25781"/>
    <cellStyle name="Note 2 11 8 4 3" xfId="40234"/>
    <cellStyle name="Note 2 11 8 5" xfId="10766"/>
    <cellStyle name="Note 2 11 8 5 2" xfId="28201"/>
    <cellStyle name="Note 2 11 8 5 3" xfId="42654"/>
    <cellStyle name="Note 2 11 8 6" xfId="15003"/>
    <cellStyle name="Note 2 11 8 6 2" xfId="32438"/>
    <cellStyle name="Note 2 11 8 6 3" xfId="46891"/>
    <cellStyle name="Note 2 11 8 7" xfId="17773"/>
    <cellStyle name="Note 2 11 8 8" xfId="20165"/>
    <cellStyle name="Note 2 11 9" xfId="3424"/>
    <cellStyle name="Note 2 11 9 2" xfId="13193"/>
    <cellStyle name="Note 2 11 9 2 2" xfId="30628"/>
    <cellStyle name="Note 2 11 9 2 3" xfId="45081"/>
    <cellStyle name="Note 2 11 9 3" xfId="15654"/>
    <cellStyle name="Note 2 11 9 3 2" xfId="33089"/>
    <cellStyle name="Note 2 11 9 3 3" xfId="47542"/>
    <cellStyle name="Note 2 11 9 4" xfId="20860"/>
    <cellStyle name="Note 2 11 9 5" xfId="35313"/>
    <cellStyle name="Note 2 12" xfId="933"/>
    <cellStyle name="Note 2 12 10" xfId="5906"/>
    <cellStyle name="Note 2 12 10 2" xfId="23341"/>
    <cellStyle name="Note 2 12 10 3" xfId="37794"/>
    <cellStyle name="Note 2 12 11" xfId="8347"/>
    <cellStyle name="Note 2 12 11 2" xfId="25782"/>
    <cellStyle name="Note 2 12 11 3" xfId="40235"/>
    <cellStyle name="Note 2 12 12" xfId="10767"/>
    <cellStyle name="Note 2 12 12 2" xfId="28202"/>
    <cellStyle name="Note 2 12 12 3" xfId="42655"/>
    <cellStyle name="Note 2 12 13" xfId="17774"/>
    <cellStyle name="Note 2 12 2" xfId="934"/>
    <cellStyle name="Note 2 12 2 2" xfId="935"/>
    <cellStyle name="Note 2 12 2 2 2" xfId="3446"/>
    <cellStyle name="Note 2 12 2 2 2 2" xfId="13210"/>
    <cellStyle name="Note 2 12 2 2 2 2 2" xfId="30645"/>
    <cellStyle name="Note 2 12 2 2 2 2 3" xfId="45098"/>
    <cellStyle name="Note 2 12 2 2 2 3" xfId="15671"/>
    <cellStyle name="Note 2 12 2 2 2 3 2" xfId="33106"/>
    <cellStyle name="Note 2 12 2 2 2 3 3" xfId="47559"/>
    <cellStyle name="Note 2 12 2 2 2 4" xfId="20882"/>
    <cellStyle name="Note 2 12 2 2 2 5" xfId="35335"/>
    <cellStyle name="Note 2 12 2 2 3" xfId="5908"/>
    <cellStyle name="Note 2 12 2 2 3 2" xfId="23343"/>
    <cellStyle name="Note 2 12 2 2 3 3" xfId="37796"/>
    <cellStyle name="Note 2 12 2 2 4" xfId="8349"/>
    <cellStyle name="Note 2 12 2 2 4 2" xfId="25784"/>
    <cellStyle name="Note 2 12 2 2 4 3" xfId="40237"/>
    <cellStyle name="Note 2 12 2 2 5" xfId="10769"/>
    <cellStyle name="Note 2 12 2 2 5 2" xfId="28204"/>
    <cellStyle name="Note 2 12 2 2 5 3" xfId="42657"/>
    <cellStyle name="Note 2 12 2 2 6" xfId="17776"/>
    <cellStyle name="Note 2 12 2 3" xfId="936"/>
    <cellStyle name="Note 2 12 2 3 2" xfId="3447"/>
    <cellStyle name="Note 2 12 2 3 2 2" xfId="13211"/>
    <cellStyle name="Note 2 12 2 3 2 2 2" xfId="30646"/>
    <cellStyle name="Note 2 12 2 3 2 2 3" xfId="45099"/>
    <cellStyle name="Note 2 12 2 3 2 3" xfId="15672"/>
    <cellStyle name="Note 2 12 2 3 2 3 2" xfId="33107"/>
    <cellStyle name="Note 2 12 2 3 2 3 3" xfId="47560"/>
    <cellStyle name="Note 2 12 2 3 2 4" xfId="20883"/>
    <cellStyle name="Note 2 12 2 3 2 5" xfId="35336"/>
    <cellStyle name="Note 2 12 2 3 3" xfId="5909"/>
    <cellStyle name="Note 2 12 2 3 3 2" xfId="23344"/>
    <cellStyle name="Note 2 12 2 3 3 3" xfId="37797"/>
    <cellStyle name="Note 2 12 2 3 4" xfId="8350"/>
    <cellStyle name="Note 2 12 2 3 4 2" xfId="25785"/>
    <cellStyle name="Note 2 12 2 3 4 3" xfId="40238"/>
    <cellStyle name="Note 2 12 2 3 5" xfId="10770"/>
    <cellStyle name="Note 2 12 2 3 5 2" xfId="28205"/>
    <cellStyle name="Note 2 12 2 3 5 3" xfId="42658"/>
    <cellStyle name="Note 2 12 2 3 6" xfId="17777"/>
    <cellStyle name="Note 2 12 2 4" xfId="937"/>
    <cellStyle name="Note 2 12 2 4 2" xfId="3448"/>
    <cellStyle name="Note 2 12 2 4 2 2" xfId="20884"/>
    <cellStyle name="Note 2 12 2 4 2 3" xfId="35337"/>
    <cellStyle name="Note 2 12 2 4 3" xfId="5910"/>
    <cellStyle name="Note 2 12 2 4 3 2" xfId="23345"/>
    <cellStyle name="Note 2 12 2 4 3 3" xfId="37798"/>
    <cellStyle name="Note 2 12 2 4 4" xfId="8351"/>
    <cellStyle name="Note 2 12 2 4 4 2" xfId="25786"/>
    <cellStyle name="Note 2 12 2 4 4 3" xfId="40239"/>
    <cellStyle name="Note 2 12 2 4 5" xfId="10771"/>
    <cellStyle name="Note 2 12 2 4 5 2" xfId="28206"/>
    <cellStyle name="Note 2 12 2 4 5 3" xfId="42659"/>
    <cellStyle name="Note 2 12 2 4 6" xfId="15004"/>
    <cellStyle name="Note 2 12 2 4 6 2" xfId="32439"/>
    <cellStyle name="Note 2 12 2 4 6 3" xfId="46892"/>
    <cellStyle name="Note 2 12 2 4 7" xfId="17778"/>
    <cellStyle name="Note 2 12 2 4 8" xfId="20166"/>
    <cellStyle name="Note 2 12 2 5" xfId="3445"/>
    <cellStyle name="Note 2 12 2 5 2" xfId="13209"/>
    <cellStyle name="Note 2 12 2 5 2 2" xfId="30644"/>
    <cellStyle name="Note 2 12 2 5 2 3" xfId="45097"/>
    <cellStyle name="Note 2 12 2 5 3" xfId="15670"/>
    <cellStyle name="Note 2 12 2 5 3 2" xfId="33105"/>
    <cellStyle name="Note 2 12 2 5 3 3" xfId="47558"/>
    <cellStyle name="Note 2 12 2 5 4" xfId="20881"/>
    <cellStyle name="Note 2 12 2 5 5" xfId="35334"/>
    <cellStyle name="Note 2 12 2 6" xfId="5907"/>
    <cellStyle name="Note 2 12 2 6 2" xfId="23342"/>
    <cellStyle name="Note 2 12 2 6 3" xfId="37795"/>
    <cellStyle name="Note 2 12 2 7" xfId="8348"/>
    <cellStyle name="Note 2 12 2 7 2" xfId="25783"/>
    <cellStyle name="Note 2 12 2 7 3" xfId="40236"/>
    <cellStyle name="Note 2 12 2 8" xfId="10768"/>
    <cellStyle name="Note 2 12 2 8 2" xfId="28203"/>
    <cellStyle name="Note 2 12 2 8 3" xfId="42656"/>
    <cellStyle name="Note 2 12 2 9" xfId="17775"/>
    <cellStyle name="Note 2 12 3" xfId="938"/>
    <cellStyle name="Note 2 12 3 2" xfId="939"/>
    <cellStyle name="Note 2 12 3 2 2" xfId="3450"/>
    <cellStyle name="Note 2 12 3 2 2 2" xfId="13213"/>
    <cellStyle name="Note 2 12 3 2 2 2 2" xfId="30648"/>
    <cellStyle name="Note 2 12 3 2 2 2 3" xfId="45101"/>
    <cellStyle name="Note 2 12 3 2 2 3" xfId="15674"/>
    <cellStyle name="Note 2 12 3 2 2 3 2" xfId="33109"/>
    <cellStyle name="Note 2 12 3 2 2 3 3" xfId="47562"/>
    <cellStyle name="Note 2 12 3 2 2 4" xfId="20886"/>
    <cellStyle name="Note 2 12 3 2 2 5" xfId="35339"/>
    <cellStyle name="Note 2 12 3 2 3" xfId="5912"/>
    <cellStyle name="Note 2 12 3 2 3 2" xfId="23347"/>
    <cellStyle name="Note 2 12 3 2 3 3" xfId="37800"/>
    <cellStyle name="Note 2 12 3 2 4" xfId="8353"/>
    <cellStyle name="Note 2 12 3 2 4 2" xfId="25788"/>
    <cellStyle name="Note 2 12 3 2 4 3" xfId="40241"/>
    <cellStyle name="Note 2 12 3 2 5" xfId="10773"/>
    <cellStyle name="Note 2 12 3 2 5 2" xfId="28208"/>
    <cellStyle name="Note 2 12 3 2 5 3" xfId="42661"/>
    <cellStyle name="Note 2 12 3 2 6" xfId="17780"/>
    <cellStyle name="Note 2 12 3 3" xfId="940"/>
    <cellStyle name="Note 2 12 3 3 2" xfId="3451"/>
    <cellStyle name="Note 2 12 3 3 2 2" xfId="13214"/>
    <cellStyle name="Note 2 12 3 3 2 2 2" xfId="30649"/>
    <cellStyle name="Note 2 12 3 3 2 2 3" xfId="45102"/>
    <cellStyle name="Note 2 12 3 3 2 3" xfId="15675"/>
    <cellStyle name="Note 2 12 3 3 2 3 2" xfId="33110"/>
    <cellStyle name="Note 2 12 3 3 2 3 3" xfId="47563"/>
    <cellStyle name="Note 2 12 3 3 2 4" xfId="20887"/>
    <cellStyle name="Note 2 12 3 3 2 5" xfId="35340"/>
    <cellStyle name="Note 2 12 3 3 3" xfId="5913"/>
    <cellStyle name="Note 2 12 3 3 3 2" xfId="23348"/>
    <cellStyle name="Note 2 12 3 3 3 3" xfId="37801"/>
    <cellStyle name="Note 2 12 3 3 4" xfId="8354"/>
    <cellStyle name="Note 2 12 3 3 4 2" xfId="25789"/>
    <cellStyle name="Note 2 12 3 3 4 3" xfId="40242"/>
    <cellStyle name="Note 2 12 3 3 5" xfId="10774"/>
    <cellStyle name="Note 2 12 3 3 5 2" xfId="28209"/>
    <cellStyle name="Note 2 12 3 3 5 3" xfId="42662"/>
    <cellStyle name="Note 2 12 3 3 6" xfId="17781"/>
    <cellStyle name="Note 2 12 3 4" xfId="941"/>
    <cellStyle name="Note 2 12 3 4 2" xfId="3452"/>
    <cellStyle name="Note 2 12 3 4 2 2" xfId="20888"/>
    <cellStyle name="Note 2 12 3 4 2 3" xfId="35341"/>
    <cellStyle name="Note 2 12 3 4 3" xfId="5914"/>
    <cellStyle name="Note 2 12 3 4 3 2" xfId="23349"/>
    <cellStyle name="Note 2 12 3 4 3 3" xfId="37802"/>
    <cellStyle name="Note 2 12 3 4 4" xfId="8355"/>
    <cellStyle name="Note 2 12 3 4 4 2" xfId="25790"/>
    <cellStyle name="Note 2 12 3 4 4 3" xfId="40243"/>
    <cellStyle name="Note 2 12 3 4 5" xfId="10775"/>
    <cellStyle name="Note 2 12 3 4 5 2" xfId="28210"/>
    <cellStyle name="Note 2 12 3 4 5 3" xfId="42663"/>
    <cellStyle name="Note 2 12 3 4 6" xfId="15005"/>
    <cellStyle name="Note 2 12 3 4 6 2" xfId="32440"/>
    <cellStyle name="Note 2 12 3 4 6 3" xfId="46893"/>
    <cellStyle name="Note 2 12 3 4 7" xfId="17782"/>
    <cellStyle name="Note 2 12 3 4 8" xfId="20167"/>
    <cellStyle name="Note 2 12 3 5" xfId="3449"/>
    <cellStyle name="Note 2 12 3 5 2" xfId="13212"/>
    <cellStyle name="Note 2 12 3 5 2 2" xfId="30647"/>
    <cellStyle name="Note 2 12 3 5 2 3" xfId="45100"/>
    <cellStyle name="Note 2 12 3 5 3" xfId="15673"/>
    <cellStyle name="Note 2 12 3 5 3 2" xfId="33108"/>
    <cellStyle name="Note 2 12 3 5 3 3" xfId="47561"/>
    <cellStyle name="Note 2 12 3 5 4" xfId="20885"/>
    <cellStyle name="Note 2 12 3 5 5" xfId="35338"/>
    <cellStyle name="Note 2 12 3 6" xfId="5911"/>
    <cellStyle name="Note 2 12 3 6 2" xfId="23346"/>
    <cellStyle name="Note 2 12 3 6 3" xfId="37799"/>
    <cellStyle name="Note 2 12 3 7" xfId="8352"/>
    <cellStyle name="Note 2 12 3 7 2" xfId="25787"/>
    <cellStyle name="Note 2 12 3 7 3" xfId="40240"/>
    <cellStyle name="Note 2 12 3 8" xfId="10772"/>
    <cellStyle name="Note 2 12 3 8 2" xfId="28207"/>
    <cellStyle name="Note 2 12 3 8 3" xfId="42660"/>
    <cellStyle name="Note 2 12 3 9" xfId="17779"/>
    <cellStyle name="Note 2 12 4" xfId="942"/>
    <cellStyle name="Note 2 12 4 2" xfId="943"/>
    <cellStyle name="Note 2 12 4 2 2" xfId="3454"/>
    <cellStyle name="Note 2 12 4 2 2 2" xfId="13216"/>
    <cellStyle name="Note 2 12 4 2 2 2 2" xfId="30651"/>
    <cellStyle name="Note 2 12 4 2 2 2 3" xfId="45104"/>
    <cellStyle name="Note 2 12 4 2 2 3" xfId="15677"/>
    <cellStyle name="Note 2 12 4 2 2 3 2" xfId="33112"/>
    <cellStyle name="Note 2 12 4 2 2 3 3" xfId="47565"/>
    <cellStyle name="Note 2 12 4 2 2 4" xfId="20890"/>
    <cellStyle name="Note 2 12 4 2 2 5" xfId="35343"/>
    <cellStyle name="Note 2 12 4 2 3" xfId="5916"/>
    <cellStyle name="Note 2 12 4 2 3 2" xfId="23351"/>
    <cellStyle name="Note 2 12 4 2 3 3" xfId="37804"/>
    <cellStyle name="Note 2 12 4 2 4" xfId="8357"/>
    <cellStyle name="Note 2 12 4 2 4 2" xfId="25792"/>
    <cellStyle name="Note 2 12 4 2 4 3" xfId="40245"/>
    <cellStyle name="Note 2 12 4 2 5" xfId="10777"/>
    <cellStyle name="Note 2 12 4 2 5 2" xfId="28212"/>
    <cellStyle name="Note 2 12 4 2 5 3" xfId="42665"/>
    <cellStyle name="Note 2 12 4 2 6" xfId="17784"/>
    <cellStyle name="Note 2 12 4 3" xfId="944"/>
    <cellStyle name="Note 2 12 4 3 2" xfId="3455"/>
    <cellStyle name="Note 2 12 4 3 2 2" xfId="13217"/>
    <cellStyle name="Note 2 12 4 3 2 2 2" xfId="30652"/>
    <cellStyle name="Note 2 12 4 3 2 2 3" xfId="45105"/>
    <cellStyle name="Note 2 12 4 3 2 3" xfId="15678"/>
    <cellStyle name="Note 2 12 4 3 2 3 2" xfId="33113"/>
    <cellStyle name="Note 2 12 4 3 2 3 3" xfId="47566"/>
    <cellStyle name="Note 2 12 4 3 2 4" xfId="20891"/>
    <cellStyle name="Note 2 12 4 3 2 5" xfId="35344"/>
    <cellStyle name="Note 2 12 4 3 3" xfId="5917"/>
    <cellStyle name="Note 2 12 4 3 3 2" xfId="23352"/>
    <cellStyle name="Note 2 12 4 3 3 3" xfId="37805"/>
    <cellStyle name="Note 2 12 4 3 4" xfId="8358"/>
    <cellStyle name="Note 2 12 4 3 4 2" xfId="25793"/>
    <cellStyle name="Note 2 12 4 3 4 3" xfId="40246"/>
    <cellStyle name="Note 2 12 4 3 5" xfId="10778"/>
    <cellStyle name="Note 2 12 4 3 5 2" xfId="28213"/>
    <cellStyle name="Note 2 12 4 3 5 3" xfId="42666"/>
    <cellStyle name="Note 2 12 4 3 6" xfId="17785"/>
    <cellStyle name="Note 2 12 4 4" xfId="945"/>
    <cellStyle name="Note 2 12 4 4 2" xfId="3456"/>
    <cellStyle name="Note 2 12 4 4 2 2" xfId="20892"/>
    <cellStyle name="Note 2 12 4 4 2 3" xfId="35345"/>
    <cellStyle name="Note 2 12 4 4 3" xfId="5918"/>
    <cellStyle name="Note 2 12 4 4 3 2" xfId="23353"/>
    <cellStyle name="Note 2 12 4 4 3 3" xfId="37806"/>
    <cellStyle name="Note 2 12 4 4 4" xfId="8359"/>
    <cellStyle name="Note 2 12 4 4 4 2" xfId="25794"/>
    <cellStyle name="Note 2 12 4 4 4 3" xfId="40247"/>
    <cellStyle name="Note 2 12 4 4 5" xfId="10779"/>
    <cellStyle name="Note 2 12 4 4 5 2" xfId="28214"/>
    <cellStyle name="Note 2 12 4 4 5 3" xfId="42667"/>
    <cellStyle name="Note 2 12 4 4 6" xfId="15006"/>
    <cellStyle name="Note 2 12 4 4 6 2" xfId="32441"/>
    <cellStyle name="Note 2 12 4 4 6 3" xfId="46894"/>
    <cellStyle name="Note 2 12 4 4 7" xfId="17786"/>
    <cellStyle name="Note 2 12 4 4 8" xfId="20168"/>
    <cellStyle name="Note 2 12 4 5" xfId="3453"/>
    <cellStyle name="Note 2 12 4 5 2" xfId="13215"/>
    <cellStyle name="Note 2 12 4 5 2 2" xfId="30650"/>
    <cellStyle name="Note 2 12 4 5 2 3" xfId="45103"/>
    <cellStyle name="Note 2 12 4 5 3" xfId="15676"/>
    <cellStyle name="Note 2 12 4 5 3 2" xfId="33111"/>
    <cellStyle name="Note 2 12 4 5 3 3" xfId="47564"/>
    <cellStyle name="Note 2 12 4 5 4" xfId="20889"/>
    <cellStyle name="Note 2 12 4 5 5" xfId="35342"/>
    <cellStyle name="Note 2 12 4 6" xfId="5915"/>
    <cellStyle name="Note 2 12 4 6 2" xfId="23350"/>
    <cellStyle name="Note 2 12 4 6 3" xfId="37803"/>
    <cellStyle name="Note 2 12 4 7" xfId="8356"/>
    <cellStyle name="Note 2 12 4 7 2" xfId="25791"/>
    <cellStyle name="Note 2 12 4 7 3" xfId="40244"/>
    <cellStyle name="Note 2 12 4 8" xfId="10776"/>
    <cellStyle name="Note 2 12 4 8 2" xfId="28211"/>
    <cellStyle name="Note 2 12 4 8 3" xfId="42664"/>
    <cellStyle name="Note 2 12 4 9" xfId="17783"/>
    <cellStyle name="Note 2 12 5" xfId="946"/>
    <cellStyle name="Note 2 12 5 2" xfId="947"/>
    <cellStyle name="Note 2 12 5 2 2" xfId="3458"/>
    <cellStyle name="Note 2 12 5 2 2 2" xfId="13219"/>
    <cellStyle name="Note 2 12 5 2 2 2 2" xfId="30654"/>
    <cellStyle name="Note 2 12 5 2 2 2 3" xfId="45107"/>
    <cellStyle name="Note 2 12 5 2 2 3" xfId="15680"/>
    <cellStyle name="Note 2 12 5 2 2 3 2" xfId="33115"/>
    <cellStyle name="Note 2 12 5 2 2 3 3" xfId="47568"/>
    <cellStyle name="Note 2 12 5 2 2 4" xfId="20894"/>
    <cellStyle name="Note 2 12 5 2 2 5" xfId="35347"/>
    <cellStyle name="Note 2 12 5 2 3" xfId="5920"/>
    <cellStyle name="Note 2 12 5 2 3 2" xfId="23355"/>
    <cellStyle name="Note 2 12 5 2 3 3" xfId="37808"/>
    <cellStyle name="Note 2 12 5 2 4" xfId="8361"/>
    <cellStyle name="Note 2 12 5 2 4 2" xfId="25796"/>
    <cellStyle name="Note 2 12 5 2 4 3" xfId="40249"/>
    <cellStyle name="Note 2 12 5 2 5" xfId="10781"/>
    <cellStyle name="Note 2 12 5 2 5 2" xfId="28216"/>
    <cellStyle name="Note 2 12 5 2 5 3" xfId="42669"/>
    <cellStyle name="Note 2 12 5 2 6" xfId="17788"/>
    <cellStyle name="Note 2 12 5 3" xfId="948"/>
    <cellStyle name="Note 2 12 5 3 2" xfId="3459"/>
    <cellStyle name="Note 2 12 5 3 2 2" xfId="13220"/>
    <cellStyle name="Note 2 12 5 3 2 2 2" xfId="30655"/>
    <cellStyle name="Note 2 12 5 3 2 2 3" xfId="45108"/>
    <cellStyle name="Note 2 12 5 3 2 3" xfId="15681"/>
    <cellStyle name="Note 2 12 5 3 2 3 2" xfId="33116"/>
    <cellStyle name="Note 2 12 5 3 2 3 3" xfId="47569"/>
    <cellStyle name="Note 2 12 5 3 2 4" xfId="20895"/>
    <cellStyle name="Note 2 12 5 3 2 5" xfId="35348"/>
    <cellStyle name="Note 2 12 5 3 3" xfId="5921"/>
    <cellStyle name="Note 2 12 5 3 3 2" xfId="23356"/>
    <cellStyle name="Note 2 12 5 3 3 3" xfId="37809"/>
    <cellStyle name="Note 2 12 5 3 4" xfId="8362"/>
    <cellStyle name="Note 2 12 5 3 4 2" xfId="25797"/>
    <cellStyle name="Note 2 12 5 3 4 3" xfId="40250"/>
    <cellStyle name="Note 2 12 5 3 5" xfId="10782"/>
    <cellStyle name="Note 2 12 5 3 5 2" xfId="28217"/>
    <cellStyle name="Note 2 12 5 3 5 3" xfId="42670"/>
    <cellStyle name="Note 2 12 5 3 6" xfId="17789"/>
    <cellStyle name="Note 2 12 5 4" xfId="949"/>
    <cellStyle name="Note 2 12 5 4 2" xfId="3460"/>
    <cellStyle name="Note 2 12 5 4 2 2" xfId="20896"/>
    <cellStyle name="Note 2 12 5 4 2 3" xfId="35349"/>
    <cellStyle name="Note 2 12 5 4 3" xfId="5922"/>
    <cellStyle name="Note 2 12 5 4 3 2" xfId="23357"/>
    <cellStyle name="Note 2 12 5 4 3 3" xfId="37810"/>
    <cellStyle name="Note 2 12 5 4 4" xfId="8363"/>
    <cellStyle name="Note 2 12 5 4 4 2" xfId="25798"/>
    <cellStyle name="Note 2 12 5 4 4 3" xfId="40251"/>
    <cellStyle name="Note 2 12 5 4 5" xfId="10783"/>
    <cellStyle name="Note 2 12 5 4 5 2" xfId="28218"/>
    <cellStyle name="Note 2 12 5 4 5 3" xfId="42671"/>
    <cellStyle name="Note 2 12 5 4 6" xfId="15007"/>
    <cellStyle name="Note 2 12 5 4 6 2" xfId="32442"/>
    <cellStyle name="Note 2 12 5 4 6 3" xfId="46895"/>
    <cellStyle name="Note 2 12 5 4 7" xfId="17790"/>
    <cellStyle name="Note 2 12 5 4 8" xfId="20169"/>
    <cellStyle name="Note 2 12 5 5" xfId="3457"/>
    <cellStyle name="Note 2 12 5 5 2" xfId="13218"/>
    <cellStyle name="Note 2 12 5 5 2 2" xfId="30653"/>
    <cellStyle name="Note 2 12 5 5 2 3" xfId="45106"/>
    <cellStyle name="Note 2 12 5 5 3" xfId="15679"/>
    <cellStyle name="Note 2 12 5 5 3 2" xfId="33114"/>
    <cellStyle name="Note 2 12 5 5 3 3" xfId="47567"/>
    <cellStyle name="Note 2 12 5 5 4" xfId="20893"/>
    <cellStyle name="Note 2 12 5 5 5" xfId="35346"/>
    <cellStyle name="Note 2 12 5 6" xfId="5919"/>
    <cellStyle name="Note 2 12 5 6 2" xfId="23354"/>
    <cellStyle name="Note 2 12 5 6 3" xfId="37807"/>
    <cellStyle name="Note 2 12 5 7" xfId="8360"/>
    <cellStyle name="Note 2 12 5 7 2" xfId="25795"/>
    <cellStyle name="Note 2 12 5 7 3" xfId="40248"/>
    <cellStyle name="Note 2 12 5 8" xfId="10780"/>
    <cellStyle name="Note 2 12 5 8 2" xfId="28215"/>
    <cellStyle name="Note 2 12 5 8 3" xfId="42668"/>
    <cellStyle name="Note 2 12 5 9" xfId="17787"/>
    <cellStyle name="Note 2 12 6" xfId="950"/>
    <cellStyle name="Note 2 12 6 2" xfId="3461"/>
    <cellStyle name="Note 2 12 6 2 2" xfId="13221"/>
    <cellStyle name="Note 2 12 6 2 2 2" xfId="30656"/>
    <cellStyle name="Note 2 12 6 2 2 3" xfId="45109"/>
    <cellStyle name="Note 2 12 6 2 3" xfId="15682"/>
    <cellStyle name="Note 2 12 6 2 3 2" xfId="33117"/>
    <cellStyle name="Note 2 12 6 2 3 3" xfId="47570"/>
    <cellStyle name="Note 2 12 6 2 4" xfId="20897"/>
    <cellStyle name="Note 2 12 6 2 5" xfId="35350"/>
    <cellStyle name="Note 2 12 6 3" xfId="5923"/>
    <cellStyle name="Note 2 12 6 3 2" xfId="23358"/>
    <cellStyle name="Note 2 12 6 3 3" xfId="37811"/>
    <cellStyle name="Note 2 12 6 4" xfId="8364"/>
    <cellStyle name="Note 2 12 6 4 2" xfId="25799"/>
    <cellStyle name="Note 2 12 6 4 3" xfId="40252"/>
    <cellStyle name="Note 2 12 6 5" xfId="10784"/>
    <cellStyle name="Note 2 12 6 5 2" xfId="28219"/>
    <cellStyle name="Note 2 12 6 5 3" xfId="42672"/>
    <cellStyle name="Note 2 12 6 6" xfId="17791"/>
    <cellStyle name="Note 2 12 7" xfId="951"/>
    <cellStyle name="Note 2 12 7 2" xfId="3462"/>
    <cellStyle name="Note 2 12 7 2 2" xfId="13222"/>
    <cellStyle name="Note 2 12 7 2 2 2" xfId="30657"/>
    <cellStyle name="Note 2 12 7 2 2 3" xfId="45110"/>
    <cellStyle name="Note 2 12 7 2 3" xfId="15683"/>
    <cellStyle name="Note 2 12 7 2 3 2" xfId="33118"/>
    <cellStyle name="Note 2 12 7 2 3 3" xfId="47571"/>
    <cellStyle name="Note 2 12 7 2 4" xfId="20898"/>
    <cellStyle name="Note 2 12 7 2 5" xfId="35351"/>
    <cellStyle name="Note 2 12 7 3" xfId="5924"/>
    <cellStyle name="Note 2 12 7 3 2" xfId="23359"/>
    <cellStyle name="Note 2 12 7 3 3" xfId="37812"/>
    <cellStyle name="Note 2 12 7 4" xfId="8365"/>
    <cellStyle name="Note 2 12 7 4 2" xfId="25800"/>
    <cellStyle name="Note 2 12 7 4 3" xfId="40253"/>
    <cellStyle name="Note 2 12 7 5" xfId="10785"/>
    <cellStyle name="Note 2 12 7 5 2" xfId="28220"/>
    <cellStyle name="Note 2 12 7 5 3" xfId="42673"/>
    <cellStyle name="Note 2 12 7 6" xfId="17792"/>
    <cellStyle name="Note 2 12 8" xfId="952"/>
    <cellStyle name="Note 2 12 8 2" xfId="3463"/>
    <cellStyle name="Note 2 12 8 2 2" xfId="20899"/>
    <cellStyle name="Note 2 12 8 2 3" xfId="35352"/>
    <cellStyle name="Note 2 12 8 3" xfId="5925"/>
    <cellStyle name="Note 2 12 8 3 2" xfId="23360"/>
    <cellStyle name="Note 2 12 8 3 3" xfId="37813"/>
    <cellStyle name="Note 2 12 8 4" xfId="8366"/>
    <cellStyle name="Note 2 12 8 4 2" xfId="25801"/>
    <cellStyle name="Note 2 12 8 4 3" xfId="40254"/>
    <cellStyle name="Note 2 12 8 5" xfId="10786"/>
    <cellStyle name="Note 2 12 8 5 2" xfId="28221"/>
    <cellStyle name="Note 2 12 8 5 3" xfId="42674"/>
    <cellStyle name="Note 2 12 8 6" xfId="15008"/>
    <cellStyle name="Note 2 12 8 6 2" xfId="32443"/>
    <cellStyle name="Note 2 12 8 6 3" xfId="46896"/>
    <cellStyle name="Note 2 12 8 7" xfId="17793"/>
    <cellStyle name="Note 2 12 8 8" xfId="20170"/>
    <cellStyle name="Note 2 12 9" xfId="3444"/>
    <cellStyle name="Note 2 12 9 2" xfId="13208"/>
    <cellStyle name="Note 2 12 9 2 2" xfId="30643"/>
    <cellStyle name="Note 2 12 9 2 3" xfId="45096"/>
    <cellStyle name="Note 2 12 9 3" xfId="15669"/>
    <cellStyle name="Note 2 12 9 3 2" xfId="33104"/>
    <cellStyle name="Note 2 12 9 3 3" xfId="47557"/>
    <cellStyle name="Note 2 12 9 4" xfId="20880"/>
    <cellStyle name="Note 2 12 9 5" xfId="35333"/>
    <cellStyle name="Note 2 13" xfId="953"/>
    <cellStyle name="Note 2 13 10" xfId="5926"/>
    <cellStyle name="Note 2 13 10 2" xfId="23361"/>
    <cellStyle name="Note 2 13 10 3" xfId="37814"/>
    <cellStyle name="Note 2 13 11" xfId="8367"/>
    <cellStyle name="Note 2 13 11 2" xfId="25802"/>
    <cellStyle name="Note 2 13 11 3" xfId="40255"/>
    <cellStyle name="Note 2 13 12" xfId="10787"/>
    <cellStyle name="Note 2 13 12 2" xfId="28222"/>
    <cellStyle name="Note 2 13 12 3" xfId="42675"/>
    <cellStyle name="Note 2 13 13" xfId="17794"/>
    <cellStyle name="Note 2 13 2" xfId="954"/>
    <cellStyle name="Note 2 13 2 2" xfId="955"/>
    <cellStyle name="Note 2 13 2 2 2" xfId="3466"/>
    <cellStyle name="Note 2 13 2 2 2 2" xfId="13225"/>
    <cellStyle name="Note 2 13 2 2 2 2 2" xfId="30660"/>
    <cellStyle name="Note 2 13 2 2 2 2 3" xfId="45113"/>
    <cellStyle name="Note 2 13 2 2 2 3" xfId="15686"/>
    <cellStyle name="Note 2 13 2 2 2 3 2" xfId="33121"/>
    <cellStyle name="Note 2 13 2 2 2 3 3" xfId="47574"/>
    <cellStyle name="Note 2 13 2 2 2 4" xfId="20902"/>
    <cellStyle name="Note 2 13 2 2 2 5" xfId="35355"/>
    <cellStyle name="Note 2 13 2 2 3" xfId="5928"/>
    <cellStyle name="Note 2 13 2 2 3 2" xfId="23363"/>
    <cellStyle name="Note 2 13 2 2 3 3" xfId="37816"/>
    <cellStyle name="Note 2 13 2 2 4" xfId="8369"/>
    <cellStyle name="Note 2 13 2 2 4 2" xfId="25804"/>
    <cellStyle name="Note 2 13 2 2 4 3" xfId="40257"/>
    <cellStyle name="Note 2 13 2 2 5" xfId="10789"/>
    <cellStyle name="Note 2 13 2 2 5 2" xfId="28224"/>
    <cellStyle name="Note 2 13 2 2 5 3" xfId="42677"/>
    <cellStyle name="Note 2 13 2 2 6" xfId="17796"/>
    <cellStyle name="Note 2 13 2 3" xfId="956"/>
    <cellStyle name="Note 2 13 2 3 2" xfId="3467"/>
    <cellStyle name="Note 2 13 2 3 2 2" xfId="13226"/>
    <cellStyle name="Note 2 13 2 3 2 2 2" xfId="30661"/>
    <cellStyle name="Note 2 13 2 3 2 2 3" xfId="45114"/>
    <cellStyle name="Note 2 13 2 3 2 3" xfId="15687"/>
    <cellStyle name="Note 2 13 2 3 2 3 2" xfId="33122"/>
    <cellStyle name="Note 2 13 2 3 2 3 3" xfId="47575"/>
    <cellStyle name="Note 2 13 2 3 2 4" xfId="20903"/>
    <cellStyle name="Note 2 13 2 3 2 5" xfId="35356"/>
    <cellStyle name="Note 2 13 2 3 3" xfId="5929"/>
    <cellStyle name="Note 2 13 2 3 3 2" xfId="23364"/>
    <cellStyle name="Note 2 13 2 3 3 3" xfId="37817"/>
    <cellStyle name="Note 2 13 2 3 4" xfId="8370"/>
    <cellStyle name="Note 2 13 2 3 4 2" xfId="25805"/>
    <cellStyle name="Note 2 13 2 3 4 3" xfId="40258"/>
    <cellStyle name="Note 2 13 2 3 5" xfId="10790"/>
    <cellStyle name="Note 2 13 2 3 5 2" xfId="28225"/>
    <cellStyle name="Note 2 13 2 3 5 3" xfId="42678"/>
    <cellStyle name="Note 2 13 2 3 6" xfId="17797"/>
    <cellStyle name="Note 2 13 2 4" xfId="957"/>
    <cellStyle name="Note 2 13 2 4 2" xfId="3468"/>
    <cellStyle name="Note 2 13 2 4 2 2" xfId="20904"/>
    <cellStyle name="Note 2 13 2 4 2 3" xfId="35357"/>
    <cellStyle name="Note 2 13 2 4 3" xfId="5930"/>
    <cellStyle name="Note 2 13 2 4 3 2" xfId="23365"/>
    <cellStyle name="Note 2 13 2 4 3 3" xfId="37818"/>
    <cellStyle name="Note 2 13 2 4 4" xfId="8371"/>
    <cellStyle name="Note 2 13 2 4 4 2" xfId="25806"/>
    <cellStyle name="Note 2 13 2 4 4 3" xfId="40259"/>
    <cellStyle name="Note 2 13 2 4 5" xfId="10791"/>
    <cellStyle name="Note 2 13 2 4 5 2" xfId="28226"/>
    <cellStyle name="Note 2 13 2 4 5 3" xfId="42679"/>
    <cellStyle name="Note 2 13 2 4 6" xfId="15009"/>
    <cellStyle name="Note 2 13 2 4 6 2" xfId="32444"/>
    <cellStyle name="Note 2 13 2 4 6 3" xfId="46897"/>
    <cellStyle name="Note 2 13 2 4 7" xfId="17798"/>
    <cellStyle name="Note 2 13 2 4 8" xfId="20171"/>
    <cellStyle name="Note 2 13 2 5" xfId="3465"/>
    <cellStyle name="Note 2 13 2 5 2" xfId="13224"/>
    <cellStyle name="Note 2 13 2 5 2 2" xfId="30659"/>
    <cellStyle name="Note 2 13 2 5 2 3" xfId="45112"/>
    <cellStyle name="Note 2 13 2 5 3" xfId="15685"/>
    <cellStyle name="Note 2 13 2 5 3 2" xfId="33120"/>
    <cellStyle name="Note 2 13 2 5 3 3" xfId="47573"/>
    <cellStyle name="Note 2 13 2 5 4" xfId="20901"/>
    <cellStyle name="Note 2 13 2 5 5" xfId="35354"/>
    <cellStyle name="Note 2 13 2 6" xfId="5927"/>
    <cellStyle name="Note 2 13 2 6 2" xfId="23362"/>
    <cellStyle name="Note 2 13 2 6 3" xfId="37815"/>
    <cellStyle name="Note 2 13 2 7" xfId="8368"/>
    <cellStyle name="Note 2 13 2 7 2" xfId="25803"/>
    <cellStyle name="Note 2 13 2 7 3" xfId="40256"/>
    <cellStyle name="Note 2 13 2 8" xfId="10788"/>
    <cellStyle name="Note 2 13 2 8 2" xfId="28223"/>
    <cellStyle name="Note 2 13 2 8 3" xfId="42676"/>
    <cellStyle name="Note 2 13 2 9" xfId="17795"/>
    <cellStyle name="Note 2 13 3" xfId="958"/>
    <cellStyle name="Note 2 13 3 2" xfId="959"/>
    <cellStyle name="Note 2 13 3 2 2" xfId="3470"/>
    <cellStyle name="Note 2 13 3 2 2 2" xfId="13228"/>
    <cellStyle name="Note 2 13 3 2 2 2 2" xfId="30663"/>
    <cellStyle name="Note 2 13 3 2 2 2 3" xfId="45116"/>
    <cellStyle name="Note 2 13 3 2 2 3" xfId="15689"/>
    <cellStyle name="Note 2 13 3 2 2 3 2" xfId="33124"/>
    <cellStyle name="Note 2 13 3 2 2 3 3" xfId="47577"/>
    <cellStyle name="Note 2 13 3 2 2 4" xfId="20906"/>
    <cellStyle name="Note 2 13 3 2 2 5" xfId="35359"/>
    <cellStyle name="Note 2 13 3 2 3" xfId="5932"/>
    <cellStyle name="Note 2 13 3 2 3 2" xfId="23367"/>
    <cellStyle name="Note 2 13 3 2 3 3" xfId="37820"/>
    <cellStyle name="Note 2 13 3 2 4" xfId="8373"/>
    <cellStyle name="Note 2 13 3 2 4 2" xfId="25808"/>
    <cellStyle name="Note 2 13 3 2 4 3" xfId="40261"/>
    <cellStyle name="Note 2 13 3 2 5" xfId="10793"/>
    <cellStyle name="Note 2 13 3 2 5 2" xfId="28228"/>
    <cellStyle name="Note 2 13 3 2 5 3" xfId="42681"/>
    <cellStyle name="Note 2 13 3 2 6" xfId="17800"/>
    <cellStyle name="Note 2 13 3 3" xfId="960"/>
    <cellStyle name="Note 2 13 3 3 2" xfId="3471"/>
    <cellStyle name="Note 2 13 3 3 2 2" xfId="13229"/>
    <cellStyle name="Note 2 13 3 3 2 2 2" xfId="30664"/>
    <cellStyle name="Note 2 13 3 3 2 2 3" xfId="45117"/>
    <cellStyle name="Note 2 13 3 3 2 3" xfId="15690"/>
    <cellStyle name="Note 2 13 3 3 2 3 2" xfId="33125"/>
    <cellStyle name="Note 2 13 3 3 2 3 3" xfId="47578"/>
    <cellStyle name="Note 2 13 3 3 2 4" xfId="20907"/>
    <cellStyle name="Note 2 13 3 3 2 5" xfId="35360"/>
    <cellStyle name="Note 2 13 3 3 3" xfId="5933"/>
    <cellStyle name="Note 2 13 3 3 3 2" xfId="23368"/>
    <cellStyle name="Note 2 13 3 3 3 3" xfId="37821"/>
    <cellStyle name="Note 2 13 3 3 4" xfId="8374"/>
    <cellStyle name="Note 2 13 3 3 4 2" xfId="25809"/>
    <cellStyle name="Note 2 13 3 3 4 3" xfId="40262"/>
    <cellStyle name="Note 2 13 3 3 5" xfId="10794"/>
    <cellStyle name="Note 2 13 3 3 5 2" xfId="28229"/>
    <cellStyle name="Note 2 13 3 3 5 3" xfId="42682"/>
    <cellStyle name="Note 2 13 3 3 6" xfId="17801"/>
    <cellStyle name="Note 2 13 3 4" xfId="961"/>
    <cellStyle name="Note 2 13 3 4 2" xfId="3472"/>
    <cellStyle name="Note 2 13 3 4 2 2" xfId="20908"/>
    <cellStyle name="Note 2 13 3 4 2 3" xfId="35361"/>
    <cellStyle name="Note 2 13 3 4 3" xfId="5934"/>
    <cellStyle name="Note 2 13 3 4 3 2" xfId="23369"/>
    <cellStyle name="Note 2 13 3 4 3 3" xfId="37822"/>
    <cellStyle name="Note 2 13 3 4 4" xfId="8375"/>
    <cellStyle name="Note 2 13 3 4 4 2" xfId="25810"/>
    <cellStyle name="Note 2 13 3 4 4 3" xfId="40263"/>
    <cellStyle name="Note 2 13 3 4 5" xfId="10795"/>
    <cellStyle name="Note 2 13 3 4 5 2" xfId="28230"/>
    <cellStyle name="Note 2 13 3 4 5 3" xfId="42683"/>
    <cellStyle name="Note 2 13 3 4 6" xfId="15010"/>
    <cellStyle name="Note 2 13 3 4 6 2" xfId="32445"/>
    <cellStyle name="Note 2 13 3 4 6 3" xfId="46898"/>
    <cellStyle name="Note 2 13 3 4 7" xfId="17802"/>
    <cellStyle name="Note 2 13 3 4 8" xfId="20172"/>
    <cellStyle name="Note 2 13 3 5" xfId="3469"/>
    <cellStyle name="Note 2 13 3 5 2" xfId="13227"/>
    <cellStyle name="Note 2 13 3 5 2 2" xfId="30662"/>
    <cellStyle name="Note 2 13 3 5 2 3" xfId="45115"/>
    <cellStyle name="Note 2 13 3 5 3" xfId="15688"/>
    <cellStyle name="Note 2 13 3 5 3 2" xfId="33123"/>
    <cellStyle name="Note 2 13 3 5 3 3" xfId="47576"/>
    <cellStyle name="Note 2 13 3 5 4" xfId="20905"/>
    <cellStyle name="Note 2 13 3 5 5" xfId="35358"/>
    <cellStyle name="Note 2 13 3 6" xfId="5931"/>
    <cellStyle name="Note 2 13 3 6 2" xfId="23366"/>
    <cellStyle name="Note 2 13 3 6 3" xfId="37819"/>
    <cellStyle name="Note 2 13 3 7" xfId="8372"/>
    <cellStyle name="Note 2 13 3 7 2" xfId="25807"/>
    <cellStyle name="Note 2 13 3 7 3" xfId="40260"/>
    <cellStyle name="Note 2 13 3 8" xfId="10792"/>
    <cellStyle name="Note 2 13 3 8 2" xfId="28227"/>
    <cellStyle name="Note 2 13 3 8 3" xfId="42680"/>
    <cellStyle name="Note 2 13 3 9" xfId="17799"/>
    <cellStyle name="Note 2 13 4" xfId="962"/>
    <cellStyle name="Note 2 13 4 2" xfId="963"/>
    <cellStyle name="Note 2 13 4 2 2" xfId="3474"/>
    <cellStyle name="Note 2 13 4 2 2 2" xfId="13231"/>
    <cellStyle name="Note 2 13 4 2 2 2 2" xfId="30666"/>
    <cellStyle name="Note 2 13 4 2 2 2 3" xfId="45119"/>
    <cellStyle name="Note 2 13 4 2 2 3" xfId="15692"/>
    <cellStyle name="Note 2 13 4 2 2 3 2" xfId="33127"/>
    <cellStyle name="Note 2 13 4 2 2 3 3" xfId="47580"/>
    <cellStyle name="Note 2 13 4 2 2 4" xfId="20910"/>
    <cellStyle name="Note 2 13 4 2 2 5" xfId="35363"/>
    <cellStyle name="Note 2 13 4 2 3" xfId="5936"/>
    <cellStyle name="Note 2 13 4 2 3 2" xfId="23371"/>
    <cellStyle name="Note 2 13 4 2 3 3" xfId="37824"/>
    <cellStyle name="Note 2 13 4 2 4" xfId="8377"/>
    <cellStyle name="Note 2 13 4 2 4 2" xfId="25812"/>
    <cellStyle name="Note 2 13 4 2 4 3" xfId="40265"/>
    <cellStyle name="Note 2 13 4 2 5" xfId="10797"/>
    <cellStyle name="Note 2 13 4 2 5 2" xfId="28232"/>
    <cellStyle name="Note 2 13 4 2 5 3" xfId="42685"/>
    <cellStyle name="Note 2 13 4 2 6" xfId="17804"/>
    <cellStyle name="Note 2 13 4 3" xfId="964"/>
    <cellStyle name="Note 2 13 4 3 2" xfId="3475"/>
    <cellStyle name="Note 2 13 4 3 2 2" xfId="13232"/>
    <cellStyle name="Note 2 13 4 3 2 2 2" xfId="30667"/>
    <cellStyle name="Note 2 13 4 3 2 2 3" xfId="45120"/>
    <cellStyle name="Note 2 13 4 3 2 3" xfId="15693"/>
    <cellStyle name="Note 2 13 4 3 2 3 2" xfId="33128"/>
    <cellStyle name="Note 2 13 4 3 2 3 3" xfId="47581"/>
    <cellStyle name="Note 2 13 4 3 2 4" xfId="20911"/>
    <cellStyle name="Note 2 13 4 3 2 5" xfId="35364"/>
    <cellStyle name="Note 2 13 4 3 3" xfId="5937"/>
    <cellStyle name="Note 2 13 4 3 3 2" xfId="23372"/>
    <cellStyle name="Note 2 13 4 3 3 3" xfId="37825"/>
    <cellStyle name="Note 2 13 4 3 4" xfId="8378"/>
    <cellStyle name="Note 2 13 4 3 4 2" xfId="25813"/>
    <cellStyle name="Note 2 13 4 3 4 3" xfId="40266"/>
    <cellStyle name="Note 2 13 4 3 5" xfId="10798"/>
    <cellStyle name="Note 2 13 4 3 5 2" xfId="28233"/>
    <cellStyle name="Note 2 13 4 3 5 3" xfId="42686"/>
    <cellStyle name="Note 2 13 4 3 6" xfId="17805"/>
    <cellStyle name="Note 2 13 4 4" xfId="965"/>
    <cellStyle name="Note 2 13 4 4 2" xfId="3476"/>
    <cellStyle name="Note 2 13 4 4 2 2" xfId="20912"/>
    <cellStyle name="Note 2 13 4 4 2 3" xfId="35365"/>
    <cellStyle name="Note 2 13 4 4 3" xfId="5938"/>
    <cellStyle name="Note 2 13 4 4 3 2" xfId="23373"/>
    <cellStyle name="Note 2 13 4 4 3 3" xfId="37826"/>
    <cellStyle name="Note 2 13 4 4 4" xfId="8379"/>
    <cellStyle name="Note 2 13 4 4 4 2" xfId="25814"/>
    <cellStyle name="Note 2 13 4 4 4 3" xfId="40267"/>
    <cellStyle name="Note 2 13 4 4 5" xfId="10799"/>
    <cellStyle name="Note 2 13 4 4 5 2" xfId="28234"/>
    <cellStyle name="Note 2 13 4 4 5 3" xfId="42687"/>
    <cellStyle name="Note 2 13 4 4 6" xfId="15011"/>
    <cellStyle name="Note 2 13 4 4 6 2" xfId="32446"/>
    <cellStyle name="Note 2 13 4 4 6 3" xfId="46899"/>
    <cellStyle name="Note 2 13 4 4 7" xfId="17806"/>
    <cellStyle name="Note 2 13 4 4 8" xfId="20173"/>
    <cellStyle name="Note 2 13 4 5" xfId="3473"/>
    <cellStyle name="Note 2 13 4 5 2" xfId="13230"/>
    <cellStyle name="Note 2 13 4 5 2 2" xfId="30665"/>
    <cellStyle name="Note 2 13 4 5 2 3" xfId="45118"/>
    <cellStyle name="Note 2 13 4 5 3" xfId="15691"/>
    <cellStyle name="Note 2 13 4 5 3 2" xfId="33126"/>
    <cellStyle name="Note 2 13 4 5 3 3" xfId="47579"/>
    <cellStyle name="Note 2 13 4 5 4" xfId="20909"/>
    <cellStyle name="Note 2 13 4 5 5" xfId="35362"/>
    <cellStyle name="Note 2 13 4 6" xfId="5935"/>
    <cellStyle name="Note 2 13 4 6 2" xfId="23370"/>
    <cellStyle name="Note 2 13 4 6 3" xfId="37823"/>
    <cellStyle name="Note 2 13 4 7" xfId="8376"/>
    <cellStyle name="Note 2 13 4 7 2" xfId="25811"/>
    <cellStyle name="Note 2 13 4 7 3" xfId="40264"/>
    <cellStyle name="Note 2 13 4 8" xfId="10796"/>
    <cellStyle name="Note 2 13 4 8 2" xfId="28231"/>
    <cellStyle name="Note 2 13 4 8 3" xfId="42684"/>
    <cellStyle name="Note 2 13 4 9" xfId="17803"/>
    <cellStyle name="Note 2 13 5" xfId="966"/>
    <cellStyle name="Note 2 13 5 2" xfId="967"/>
    <cellStyle name="Note 2 13 5 2 2" xfId="3478"/>
    <cellStyle name="Note 2 13 5 2 2 2" xfId="13234"/>
    <cellStyle name="Note 2 13 5 2 2 2 2" xfId="30669"/>
    <cellStyle name="Note 2 13 5 2 2 2 3" xfId="45122"/>
    <cellStyle name="Note 2 13 5 2 2 3" xfId="15695"/>
    <cellStyle name="Note 2 13 5 2 2 3 2" xfId="33130"/>
    <cellStyle name="Note 2 13 5 2 2 3 3" xfId="47583"/>
    <cellStyle name="Note 2 13 5 2 2 4" xfId="20914"/>
    <cellStyle name="Note 2 13 5 2 2 5" xfId="35367"/>
    <cellStyle name="Note 2 13 5 2 3" xfId="5940"/>
    <cellStyle name="Note 2 13 5 2 3 2" xfId="23375"/>
    <cellStyle name="Note 2 13 5 2 3 3" xfId="37828"/>
    <cellStyle name="Note 2 13 5 2 4" xfId="8381"/>
    <cellStyle name="Note 2 13 5 2 4 2" xfId="25816"/>
    <cellStyle name="Note 2 13 5 2 4 3" xfId="40269"/>
    <cellStyle name="Note 2 13 5 2 5" xfId="10801"/>
    <cellStyle name="Note 2 13 5 2 5 2" xfId="28236"/>
    <cellStyle name="Note 2 13 5 2 5 3" xfId="42689"/>
    <cellStyle name="Note 2 13 5 2 6" xfId="17808"/>
    <cellStyle name="Note 2 13 5 3" xfId="968"/>
    <cellStyle name="Note 2 13 5 3 2" xfId="3479"/>
    <cellStyle name="Note 2 13 5 3 2 2" xfId="13235"/>
    <cellStyle name="Note 2 13 5 3 2 2 2" xfId="30670"/>
    <cellStyle name="Note 2 13 5 3 2 2 3" xfId="45123"/>
    <cellStyle name="Note 2 13 5 3 2 3" xfId="15696"/>
    <cellStyle name="Note 2 13 5 3 2 3 2" xfId="33131"/>
    <cellStyle name="Note 2 13 5 3 2 3 3" xfId="47584"/>
    <cellStyle name="Note 2 13 5 3 2 4" xfId="20915"/>
    <cellStyle name="Note 2 13 5 3 2 5" xfId="35368"/>
    <cellStyle name="Note 2 13 5 3 3" xfId="5941"/>
    <cellStyle name="Note 2 13 5 3 3 2" xfId="23376"/>
    <cellStyle name="Note 2 13 5 3 3 3" xfId="37829"/>
    <cellStyle name="Note 2 13 5 3 4" xfId="8382"/>
    <cellStyle name="Note 2 13 5 3 4 2" xfId="25817"/>
    <cellStyle name="Note 2 13 5 3 4 3" xfId="40270"/>
    <cellStyle name="Note 2 13 5 3 5" xfId="10802"/>
    <cellStyle name="Note 2 13 5 3 5 2" xfId="28237"/>
    <cellStyle name="Note 2 13 5 3 5 3" xfId="42690"/>
    <cellStyle name="Note 2 13 5 3 6" xfId="17809"/>
    <cellStyle name="Note 2 13 5 4" xfId="969"/>
    <cellStyle name="Note 2 13 5 4 2" xfId="3480"/>
    <cellStyle name="Note 2 13 5 4 2 2" xfId="20916"/>
    <cellStyle name="Note 2 13 5 4 2 3" xfId="35369"/>
    <cellStyle name="Note 2 13 5 4 3" xfId="5942"/>
    <cellStyle name="Note 2 13 5 4 3 2" xfId="23377"/>
    <cellStyle name="Note 2 13 5 4 3 3" xfId="37830"/>
    <cellStyle name="Note 2 13 5 4 4" xfId="8383"/>
    <cellStyle name="Note 2 13 5 4 4 2" xfId="25818"/>
    <cellStyle name="Note 2 13 5 4 4 3" xfId="40271"/>
    <cellStyle name="Note 2 13 5 4 5" xfId="10803"/>
    <cellStyle name="Note 2 13 5 4 5 2" xfId="28238"/>
    <cellStyle name="Note 2 13 5 4 5 3" xfId="42691"/>
    <cellStyle name="Note 2 13 5 4 6" xfId="15012"/>
    <cellStyle name="Note 2 13 5 4 6 2" xfId="32447"/>
    <cellStyle name="Note 2 13 5 4 6 3" xfId="46900"/>
    <cellStyle name="Note 2 13 5 4 7" xfId="17810"/>
    <cellStyle name="Note 2 13 5 4 8" xfId="20174"/>
    <cellStyle name="Note 2 13 5 5" xfId="3477"/>
    <cellStyle name="Note 2 13 5 5 2" xfId="13233"/>
    <cellStyle name="Note 2 13 5 5 2 2" xfId="30668"/>
    <cellStyle name="Note 2 13 5 5 2 3" xfId="45121"/>
    <cellStyle name="Note 2 13 5 5 3" xfId="15694"/>
    <cellStyle name="Note 2 13 5 5 3 2" xfId="33129"/>
    <cellStyle name="Note 2 13 5 5 3 3" xfId="47582"/>
    <cellStyle name="Note 2 13 5 5 4" xfId="20913"/>
    <cellStyle name="Note 2 13 5 5 5" xfId="35366"/>
    <cellStyle name="Note 2 13 5 6" xfId="5939"/>
    <cellStyle name="Note 2 13 5 6 2" xfId="23374"/>
    <cellStyle name="Note 2 13 5 6 3" xfId="37827"/>
    <cellStyle name="Note 2 13 5 7" xfId="8380"/>
    <cellStyle name="Note 2 13 5 7 2" xfId="25815"/>
    <cellStyle name="Note 2 13 5 7 3" xfId="40268"/>
    <cellStyle name="Note 2 13 5 8" xfId="10800"/>
    <cellStyle name="Note 2 13 5 8 2" xfId="28235"/>
    <cellStyle name="Note 2 13 5 8 3" xfId="42688"/>
    <cellStyle name="Note 2 13 5 9" xfId="17807"/>
    <cellStyle name="Note 2 13 6" xfId="970"/>
    <cellStyle name="Note 2 13 6 2" xfId="3481"/>
    <cellStyle name="Note 2 13 6 2 2" xfId="13236"/>
    <cellStyle name="Note 2 13 6 2 2 2" xfId="30671"/>
    <cellStyle name="Note 2 13 6 2 2 3" xfId="45124"/>
    <cellStyle name="Note 2 13 6 2 3" xfId="15697"/>
    <cellStyle name="Note 2 13 6 2 3 2" xfId="33132"/>
    <cellStyle name="Note 2 13 6 2 3 3" xfId="47585"/>
    <cellStyle name="Note 2 13 6 2 4" xfId="20917"/>
    <cellStyle name="Note 2 13 6 2 5" xfId="35370"/>
    <cellStyle name="Note 2 13 6 3" xfId="5943"/>
    <cellStyle name="Note 2 13 6 3 2" xfId="23378"/>
    <cellStyle name="Note 2 13 6 3 3" xfId="37831"/>
    <cellStyle name="Note 2 13 6 4" xfId="8384"/>
    <cellStyle name="Note 2 13 6 4 2" xfId="25819"/>
    <cellStyle name="Note 2 13 6 4 3" xfId="40272"/>
    <cellStyle name="Note 2 13 6 5" xfId="10804"/>
    <cellStyle name="Note 2 13 6 5 2" xfId="28239"/>
    <cellStyle name="Note 2 13 6 5 3" xfId="42692"/>
    <cellStyle name="Note 2 13 6 6" xfId="17811"/>
    <cellStyle name="Note 2 13 7" xfId="971"/>
    <cellStyle name="Note 2 13 7 2" xfId="3482"/>
    <cellStyle name="Note 2 13 7 2 2" xfId="13237"/>
    <cellStyle name="Note 2 13 7 2 2 2" xfId="30672"/>
    <cellStyle name="Note 2 13 7 2 2 3" xfId="45125"/>
    <cellStyle name="Note 2 13 7 2 3" xfId="15698"/>
    <cellStyle name="Note 2 13 7 2 3 2" xfId="33133"/>
    <cellStyle name="Note 2 13 7 2 3 3" xfId="47586"/>
    <cellStyle name="Note 2 13 7 2 4" xfId="20918"/>
    <cellStyle name="Note 2 13 7 2 5" xfId="35371"/>
    <cellStyle name="Note 2 13 7 3" xfId="5944"/>
    <cellStyle name="Note 2 13 7 3 2" xfId="23379"/>
    <cellStyle name="Note 2 13 7 3 3" xfId="37832"/>
    <cellStyle name="Note 2 13 7 4" xfId="8385"/>
    <cellStyle name="Note 2 13 7 4 2" xfId="25820"/>
    <cellStyle name="Note 2 13 7 4 3" xfId="40273"/>
    <cellStyle name="Note 2 13 7 5" xfId="10805"/>
    <cellStyle name="Note 2 13 7 5 2" xfId="28240"/>
    <cellStyle name="Note 2 13 7 5 3" xfId="42693"/>
    <cellStyle name="Note 2 13 7 6" xfId="17812"/>
    <cellStyle name="Note 2 13 8" xfId="972"/>
    <cellStyle name="Note 2 13 8 2" xfId="3483"/>
    <cellStyle name="Note 2 13 8 2 2" xfId="20919"/>
    <cellStyle name="Note 2 13 8 2 3" xfId="35372"/>
    <cellStyle name="Note 2 13 8 3" xfId="5945"/>
    <cellStyle name="Note 2 13 8 3 2" xfId="23380"/>
    <cellStyle name="Note 2 13 8 3 3" xfId="37833"/>
    <cellStyle name="Note 2 13 8 4" xfId="8386"/>
    <cellStyle name="Note 2 13 8 4 2" xfId="25821"/>
    <cellStyle name="Note 2 13 8 4 3" xfId="40274"/>
    <cellStyle name="Note 2 13 8 5" xfId="10806"/>
    <cellStyle name="Note 2 13 8 5 2" xfId="28241"/>
    <cellStyle name="Note 2 13 8 5 3" xfId="42694"/>
    <cellStyle name="Note 2 13 8 6" xfId="15013"/>
    <cellStyle name="Note 2 13 8 6 2" xfId="32448"/>
    <cellStyle name="Note 2 13 8 6 3" xfId="46901"/>
    <cellStyle name="Note 2 13 8 7" xfId="17813"/>
    <cellStyle name="Note 2 13 8 8" xfId="20175"/>
    <cellStyle name="Note 2 13 9" xfId="3464"/>
    <cellStyle name="Note 2 13 9 2" xfId="13223"/>
    <cellStyle name="Note 2 13 9 2 2" xfId="30658"/>
    <cellStyle name="Note 2 13 9 2 3" xfId="45111"/>
    <cellStyle name="Note 2 13 9 3" xfId="15684"/>
    <cellStyle name="Note 2 13 9 3 2" xfId="33119"/>
    <cellStyle name="Note 2 13 9 3 3" xfId="47572"/>
    <cellStyle name="Note 2 13 9 4" xfId="20900"/>
    <cellStyle name="Note 2 13 9 5" xfId="35353"/>
    <cellStyle name="Note 2 14" xfId="973"/>
    <cellStyle name="Note 2 14 10" xfId="5946"/>
    <cellStyle name="Note 2 14 10 2" xfId="23381"/>
    <cellStyle name="Note 2 14 10 3" xfId="37834"/>
    <cellStyle name="Note 2 14 11" xfId="8387"/>
    <cellStyle name="Note 2 14 11 2" xfId="25822"/>
    <cellStyle name="Note 2 14 11 3" xfId="40275"/>
    <cellStyle name="Note 2 14 12" xfId="10807"/>
    <cellStyle name="Note 2 14 12 2" xfId="28242"/>
    <cellStyle name="Note 2 14 12 3" xfId="42695"/>
    <cellStyle name="Note 2 14 13" xfId="17814"/>
    <cellStyle name="Note 2 14 2" xfId="974"/>
    <cellStyle name="Note 2 14 2 2" xfId="975"/>
    <cellStyle name="Note 2 14 2 2 2" xfId="3486"/>
    <cellStyle name="Note 2 14 2 2 2 2" xfId="13240"/>
    <cellStyle name="Note 2 14 2 2 2 2 2" xfId="30675"/>
    <cellStyle name="Note 2 14 2 2 2 2 3" xfId="45128"/>
    <cellStyle name="Note 2 14 2 2 2 3" xfId="15701"/>
    <cellStyle name="Note 2 14 2 2 2 3 2" xfId="33136"/>
    <cellStyle name="Note 2 14 2 2 2 3 3" xfId="47589"/>
    <cellStyle name="Note 2 14 2 2 2 4" xfId="20922"/>
    <cellStyle name="Note 2 14 2 2 2 5" xfId="35375"/>
    <cellStyle name="Note 2 14 2 2 3" xfId="5948"/>
    <cellStyle name="Note 2 14 2 2 3 2" xfId="23383"/>
    <cellStyle name="Note 2 14 2 2 3 3" xfId="37836"/>
    <cellStyle name="Note 2 14 2 2 4" xfId="8389"/>
    <cellStyle name="Note 2 14 2 2 4 2" xfId="25824"/>
    <cellStyle name="Note 2 14 2 2 4 3" xfId="40277"/>
    <cellStyle name="Note 2 14 2 2 5" xfId="10809"/>
    <cellStyle name="Note 2 14 2 2 5 2" xfId="28244"/>
    <cellStyle name="Note 2 14 2 2 5 3" xfId="42697"/>
    <cellStyle name="Note 2 14 2 2 6" xfId="17816"/>
    <cellStyle name="Note 2 14 2 3" xfId="976"/>
    <cellStyle name="Note 2 14 2 3 2" xfId="3487"/>
    <cellStyle name="Note 2 14 2 3 2 2" xfId="13241"/>
    <cellStyle name="Note 2 14 2 3 2 2 2" xfId="30676"/>
    <cellStyle name="Note 2 14 2 3 2 2 3" xfId="45129"/>
    <cellStyle name="Note 2 14 2 3 2 3" xfId="15702"/>
    <cellStyle name="Note 2 14 2 3 2 3 2" xfId="33137"/>
    <cellStyle name="Note 2 14 2 3 2 3 3" xfId="47590"/>
    <cellStyle name="Note 2 14 2 3 2 4" xfId="20923"/>
    <cellStyle name="Note 2 14 2 3 2 5" xfId="35376"/>
    <cellStyle name="Note 2 14 2 3 3" xfId="5949"/>
    <cellStyle name="Note 2 14 2 3 3 2" xfId="23384"/>
    <cellStyle name="Note 2 14 2 3 3 3" xfId="37837"/>
    <cellStyle name="Note 2 14 2 3 4" xfId="8390"/>
    <cellStyle name="Note 2 14 2 3 4 2" xfId="25825"/>
    <cellStyle name="Note 2 14 2 3 4 3" xfId="40278"/>
    <cellStyle name="Note 2 14 2 3 5" xfId="10810"/>
    <cellStyle name="Note 2 14 2 3 5 2" xfId="28245"/>
    <cellStyle name="Note 2 14 2 3 5 3" xfId="42698"/>
    <cellStyle name="Note 2 14 2 3 6" xfId="17817"/>
    <cellStyle name="Note 2 14 2 4" xfId="977"/>
    <cellStyle name="Note 2 14 2 4 2" xfId="3488"/>
    <cellStyle name="Note 2 14 2 4 2 2" xfId="20924"/>
    <cellStyle name="Note 2 14 2 4 2 3" xfId="35377"/>
    <cellStyle name="Note 2 14 2 4 3" xfId="5950"/>
    <cellStyle name="Note 2 14 2 4 3 2" xfId="23385"/>
    <cellStyle name="Note 2 14 2 4 3 3" xfId="37838"/>
    <cellStyle name="Note 2 14 2 4 4" xfId="8391"/>
    <cellStyle name="Note 2 14 2 4 4 2" xfId="25826"/>
    <cellStyle name="Note 2 14 2 4 4 3" xfId="40279"/>
    <cellStyle name="Note 2 14 2 4 5" xfId="10811"/>
    <cellStyle name="Note 2 14 2 4 5 2" xfId="28246"/>
    <cellStyle name="Note 2 14 2 4 5 3" xfId="42699"/>
    <cellStyle name="Note 2 14 2 4 6" xfId="15014"/>
    <cellStyle name="Note 2 14 2 4 6 2" xfId="32449"/>
    <cellStyle name="Note 2 14 2 4 6 3" xfId="46902"/>
    <cellStyle name="Note 2 14 2 4 7" xfId="17818"/>
    <cellStyle name="Note 2 14 2 4 8" xfId="20176"/>
    <cellStyle name="Note 2 14 2 5" xfId="3485"/>
    <cellStyle name="Note 2 14 2 5 2" xfId="13239"/>
    <cellStyle name="Note 2 14 2 5 2 2" xfId="30674"/>
    <cellStyle name="Note 2 14 2 5 2 3" xfId="45127"/>
    <cellStyle name="Note 2 14 2 5 3" xfId="15700"/>
    <cellStyle name="Note 2 14 2 5 3 2" xfId="33135"/>
    <cellStyle name="Note 2 14 2 5 3 3" xfId="47588"/>
    <cellStyle name="Note 2 14 2 5 4" xfId="20921"/>
    <cellStyle name="Note 2 14 2 5 5" xfId="35374"/>
    <cellStyle name="Note 2 14 2 6" xfId="5947"/>
    <cellStyle name="Note 2 14 2 6 2" xfId="23382"/>
    <cellStyle name="Note 2 14 2 6 3" xfId="37835"/>
    <cellStyle name="Note 2 14 2 7" xfId="8388"/>
    <cellStyle name="Note 2 14 2 7 2" xfId="25823"/>
    <cellStyle name="Note 2 14 2 7 3" xfId="40276"/>
    <cellStyle name="Note 2 14 2 8" xfId="10808"/>
    <cellStyle name="Note 2 14 2 8 2" xfId="28243"/>
    <cellStyle name="Note 2 14 2 8 3" xfId="42696"/>
    <cellStyle name="Note 2 14 2 9" xfId="17815"/>
    <cellStyle name="Note 2 14 3" xfId="978"/>
    <cellStyle name="Note 2 14 3 2" xfId="979"/>
    <cellStyle name="Note 2 14 3 2 2" xfId="3490"/>
    <cellStyle name="Note 2 14 3 2 2 2" xfId="13243"/>
    <cellStyle name="Note 2 14 3 2 2 2 2" xfId="30678"/>
    <cellStyle name="Note 2 14 3 2 2 2 3" xfId="45131"/>
    <cellStyle name="Note 2 14 3 2 2 3" xfId="15704"/>
    <cellStyle name="Note 2 14 3 2 2 3 2" xfId="33139"/>
    <cellStyle name="Note 2 14 3 2 2 3 3" xfId="47592"/>
    <cellStyle name="Note 2 14 3 2 2 4" xfId="20926"/>
    <cellStyle name="Note 2 14 3 2 2 5" xfId="35379"/>
    <cellStyle name="Note 2 14 3 2 3" xfId="5952"/>
    <cellStyle name="Note 2 14 3 2 3 2" xfId="23387"/>
    <cellStyle name="Note 2 14 3 2 3 3" xfId="37840"/>
    <cellStyle name="Note 2 14 3 2 4" xfId="8393"/>
    <cellStyle name="Note 2 14 3 2 4 2" xfId="25828"/>
    <cellStyle name="Note 2 14 3 2 4 3" xfId="40281"/>
    <cellStyle name="Note 2 14 3 2 5" xfId="10813"/>
    <cellStyle name="Note 2 14 3 2 5 2" xfId="28248"/>
    <cellStyle name="Note 2 14 3 2 5 3" xfId="42701"/>
    <cellStyle name="Note 2 14 3 2 6" xfId="17820"/>
    <cellStyle name="Note 2 14 3 3" xfId="980"/>
    <cellStyle name="Note 2 14 3 3 2" xfId="3491"/>
    <cellStyle name="Note 2 14 3 3 2 2" xfId="13244"/>
    <cellStyle name="Note 2 14 3 3 2 2 2" xfId="30679"/>
    <cellStyle name="Note 2 14 3 3 2 2 3" xfId="45132"/>
    <cellStyle name="Note 2 14 3 3 2 3" xfId="15705"/>
    <cellStyle name="Note 2 14 3 3 2 3 2" xfId="33140"/>
    <cellStyle name="Note 2 14 3 3 2 3 3" xfId="47593"/>
    <cellStyle name="Note 2 14 3 3 2 4" xfId="20927"/>
    <cellStyle name="Note 2 14 3 3 2 5" xfId="35380"/>
    <cellStyle name="Note 2 14 3 3 3" xfId="5953"/>
    <cellStyle name="Note 2 14 3 3 3 2" xfId="23388"/>
    <cellStyle name="Note 2 14 3 3 3 3" xfId="37841"/>
    <cellStyle name="Note 2 14 3 3 4" xfId="8394"/>
    <cellStyle name="Note 2 14 3 3 4 2" xfId="25829"/>
    <cellStyle name="Note 2 14 3 3 4 3" xfId="40282"/>
    <cellStyle name="Note 2 14 3 3 5" xfId="10814"/>
    <cellStyle name="Note 2 14 3 3 5 2" xfId="28249"/>
    <cellStyle name="Note 2 14 3 3 5 3" xfId="42702"/>
    <cellStyle name="Note 2 14 3 3 6" xfId="17821"/>
    <cellStyle name="Note 2 14 3 4" xfId="981"/>
    <cellStyle name="Note 2 14 3 4 2" xfId="3492"/>
    <cellStyle name="Note 2 14 3 4 2 2" xfId="20928"/>
    <cellStyle name="Note 2 14 3 4 2 3" xfId="35381"/>
    <cellStyle name="Note 2 14 3 4 3" xfId="5954"/>
    <cellStyle name="Note 2 14 3 4 3 2" xfId="23389"/>
    <cellStyle name="Note 2 14 3 4 3 3" xfId="37842"/>
    <cellStyle name="Note 2 14 3 4 4" xfId="8395"/>
    <cellStyle name="Note 2 14 3 4 4 2" xfId="25830"/>
    <cellStyle name="Note 2 14 3 4 4 3" xfId="40283"/>
    <cellStyle name="Note 2 14 3 4 5" xfId="10815"/>
    <cellStyle name="Note 2 14 3 4 5 2" xfId="28250"/>
    <cellStyle name="Note 2 14 3 4 5 3" xfId="42703"/>
    <cellStyle name="Note 2 14 3 4 6" xfId="15015"/>
    <cellStyle name="Note 2 14 3 4 6 2" xfId="32450"/>
    <cellStyle name="Note 2 14 3 4 6 3" xfId="46903"/>
    <cellStyle name="Note 2 14 3 4 7" xfId="17822"/>
    <cellStyle name="Note 2 14 3 4 8" xfId="20177"/>
    <cellStyle name="Note 2 14 3 5" xfId="3489"/>
    <cellStyle name="Note 2 14 3 5 2" xfId="13242"/>
    <cellStyle name="Note 2 14 3 5 2 2" xfId="30677"/>
    <cellStyle name="Note 2 14 3 5 2 3" xfId="45130"/>
    <cellStyle name="Note 2 14 3 5 3" xfId="15703"/>
    <cellStyle name="Note 2 14 3 5 3 2" xfId="33138"/>
    <cellStyle name="Note 2 14 3 5 3 3" xfId="47591"/>
    <cellStyle name="Note 2 14 3 5 4" xfId="20925"/>
    <cellStyle name="Note 2 14 3 5 5" xfId="35378"/>
    <cellStyle name="Note 2 14 3 6" xfId="5951"/>
    <cellStyle name="Note 2 14 3 6 2" xfId="23386"/>
    <cellStyle name="Note 2 14 3 6 3" xfId="37839"/>
    <cellStyle name="Note 2 14 3 7" xfId="8392"/>
    <cellStyle name="Note 2 14 3 7 2" xfId="25827"/>
    <cellStyle name="Note 2 14 3 7 3" xfId="40280"/>
    <cellStyle name="Note 2 14 3 8" xfId="10812"/>
    <cellStyle name="Note 2 14 3 8 2" xfId="28247"/>
    <cellStyle name="Note 2 14 3 8 3" xfId="42700"/>
    <cellStyle name="Note 2 14 3 9" xfId="17819"/>
    <cellStyle name="Note 2 14 4" xfId="982"/>
    <cellStyle name="Note 2 14 4 2" xfId="983"/>
    <cellStyle name="Note 2 14 4 2 2" xfId="3494"/>
    <cellStyle name="Note 2 14 4 2 2 2" xfId="13246"/>
    <cellStyle name="Note 2 14 4 2 2 2 2" xfId="30681"/>
    <cellStyle name="Note 2 14 4 2 2 2 3" xfId="45134"/>
    <cellStyle name="Note 2 14 4 2 2 3" xfId="15707"/>
    <cellStyle name="Note 2 14 4 2 2 3 2" xfId="33142"/>
    <cellStyle name="Note 2 14 4 2 2 3 3" xfId="47595"/>
    <cellStyle name="Note 2 14 4 2 2 4" xfId="20930"/>
    <cellStyle name="Note 2 14 4 2 2 5" xfId="35383"/>
    <cellStyle name="Note 2 14 4 2 3" xfId="5956"/>
    <cellStyle name="Note 2 14 4 2 3 2" xfId="23391"/>
    <cellStyle name="Note 2 14 4 2 3 3" xfId="37844"/>
    <cellStyle name="Note 2 14 4 2 4" xfId="8397"/>
    <cellStyle name="Note 2 14 4 2 4 2" xfId="25832"/>
    <cellStyle name="Note 2 14 4 2 4 3" xfId="40285"/>
    <cellStyle name="Note 2 14 4 2 5" xfId="10817"/>
    <cellStyle name="Note 2 14 4 2 5 2" xfId="28252"/>
    <cellStyle name="Note 2 14 4 2 5 3" xfId="42705"/>
    <cellStyle name="Note 2 14 4 2 6" xfId="17824"/>
    <cellStyle name="Note 2 14 4 3" xfId="984"/>
    <cellStyle name="Note 2 14 4 3 2" xfId="3495"/>
    <cellStyle name="Note 2 14 4 3 2 2" xfId="13247"/>
    <cellStyle name="Note 2 14 4 3 2 2 2" xfId="30682"/>
    <cellStyle name="Note 2 14 4 3 2 2 3" xfId="45135"/>
    <cellStyle name="Note 2 14 4 3 2 3" xfId="15708"/>
    <cellStyle name="Note 2 14 4 3 2 3 2" xfId="33143"/>
    <cellStyle name="Note 2 14 4 3 2 3 3" xfId="47596"/>
    <cellStyle name="Note 2 14 4 3 2 4" xfId="20931"/>
    <cellStyle name="Note 2 14 4 3 2 5" xfId="35384"/>
    <cellStyle name="Note 2 14 4 3 3" xfId="5957"/>
    <cellStyle name="Note 2 14 4 3 3 2" xfId="23392"/>
    <cellStyle name="Note 2 14 4 3 3 3" xfId="37845"/>
    <cellStyle name="Note 2 14 4 3 4" xfId="8398"/>
    <cellStyle name="Note 2 14 4 3 4 2" xfId="25833"/>
    <cellStyle name="Note 2 14 4 3 4 3" xfId="40286"/>
    <cellStyle name="Note 2 14 4 3 5" xfId="10818"/>
    <cellStyle name="Note 2 14 4 3 5 2" xfId="28253"/>
    <cellStyle name="Note 2 14 4 3 5 3" xfId="42706"/>
    <cellStyle name="Note 2 14 4 3 6" xfId="17825"/>
    <cellStyle name="Note 2 14 4 4" xfId="985"/>
    <cellStyle name="Note 2 14 4 4 2" xfId="3496"/>
    <cellStyle name="Note 2 14 4 4 2 2" xfId="20932"/>
    <cellStyle name="Note 2 14 4 4 2 3" xfId="35385"/>
    <cellStyle name="Note 2 14 4 4 3" xfId="5958"/>
    <cellStyle name="Note 2 14 4 4 3 2" xfId="23393"/>
    <cellStyle name="Note 2 14 4 4 3 3" xfId="37846"/>
    <cellStyle name="Note 2 14 4 4 4" xfId="8399"/>
    <cellStyle name="Note 2 14 4 4 4 2" xfId="25834"/>
    <cellStyle name="Note 2 14 4 4 4 3" xfId="40287"/>
    <cellStyle name="Note 2 14 4 4 5" xfId="10819"/>
    <cellStyle name="Note 2 14 4 4 5 2" xfId="28254"/>
    <cellStyle name="Note 2 14 4 4 5 3" xfId="42707"/>
    <cellStyle name="Note 2 14 4 4 6" xfId="15016"/>
    <cellStyle name="Note 2 14 4 4 6 2" xfId="32451"/>
    <cellStyle name="Note 2 14 4 4 6 3" xfId="46904"/>
    <cellStyle name="Note 2 14 4 4 7" xfId="17826"/>
    <cellStyle name="Note 2 14 4 4 8" xfId="20178"/>
    <cellStyle name="Note 2 14 4 5" xfId="3493"/>
    <cellStyle name="Note 2 14 4 5 2" xfId="13245"/>
    <cellStyle name="Note 2 14 4 5 2 2" xfId="30680"/>
    <cellStyle name="Note 2 14 4 5 2 3" xfId="45133"/>
    <cellStyle name="Note 2 14 4 5 3" xfId="15706"/>
    <cellStyle name="Note 2 14 4 5 3 2" xfId="33141"/>
    <cellStyle name="Note 2 14 4 5 3 3" xfId="47594"/>
    <cellStyle name="Note 2 14 4 5 4" xfId="20929"/>
    <cellStyle name="Note 2 14 4 5 5" xfId="35382"/>
    <cellStyle name="Note 2 14 4 6" xfId="5955"/>
    <cellStyle name="Note 2 14 4 6 2" xfId="23390"/>
    <cellStyle name="Note 2 14 4 6 3" xfId="37843"/>
    <cellStyle name="Note 2 14 4 7" xfId="8396"/>
    <cellStyle name="Note 2 14 4 7 2" xfId="25831"/>
    <cellStyle name="Note 2 14 4 7 3" xfId="40284"/>
    <cellStyle name="Note 2 14 4 8" xfId="10816"/>
    <cellStyle name="Note 2 14 4 8 2" xfId="28251"/>
    <cellStyle name="Note 2 14 4 8 3" xfId="42704"/>
    <cellStyle name="Note 2 14 4 9" xfId="17823"/>
    <cellStyle name="Note 2 14 5" xfId="986"/>
    <cellStyle name="Note 2 14 5 2" xfId="987"/>
    <cellStyle name="Note 2 14 5 2 2" xfId="3498"/>
    <cellStyle name="Note 2 14 5 2 2 2" xfId="13249"/>
    <cellStyle name="Note 2 14 5 2 2 2 2" xfId="30684"/>
    <cellStyle name="Note 2 14 5 2 2 2 3" xfId="45137"/>
    <cellStyle name="Note 2 14 5 2 2 3" xfId="15710"/>
    <cellStyle name="Note 2 14 5 2 2 3 2" xfId="33145"/>
    <cellStyle name="Note 2 14 5 2 2 3 3" xfId="47598"/>
    <cellStyle name="Note 2 14 5 2 2 4" xfId="20934"/>
    <cellStyle name="Note 2 14 5 2 2 5" xfId="35387"/>
    <cellStyle name="Note 2 14 5 2 3" xfId="5960"/>
    <cellStyle name="Note 2 14 5 2 3 2" xfId="23395"/>
    <cellStyle name="Note 2 14 5 2 3 3" xfId="37848"/>
    <cellStyle name="Note 2 14 5 2 4" xfId="8401"/>
    <cellStyle name="Note 2 14 5 2 4 2" xfId="25836"/>
    <cellStyle name="Note 2 14 5 2 4 3" xfId="40289"/>
    <cellStyle name="Note 2 14 5 2 5" xfId="10821"/>
    <cellStyle name="Note 2 14 5 2 5 2" xfId="28256"/>
    <cellStyle name="Note 2 14 5 2 5 3" xfId="42709"/>
    <cellStyle name="Note 2 14 5 2 6" xfId="17828"/>
    <cellStyle name="Note 2 14 5 3" xfId="988"/>
    <cellStyle name="Note 2 14 5 3 2" xfId="3499"/>
    <cellStyle name="Note 2 14 5 3 2 2" xfId="13250"/>
    <cellStyle name="Note 2 14 5 3 2 2 2" xfId="30685"/>
    <cellStyle name="Note 2 14 5 3 2 2 3" xfId="45138"/>
    <cellStyle name="Note 2 14 5 3 2 3" xfId="15711"/>
    <cellStyle name="Note 2 14 5 3 2 3 2" xfId="33146"/>
    <cellStyle name="Note 2 14 5 3 2 3 3" xfId="47599"/>
    <cellStyle name="Note 2 14 5 3 2 4" xfId="20935"/>
    <cellStyle name="Note 2 14 5 3 2 5" xfId="35388"/>
    <cellStyle name="Note 2 14 5 3 3" xfId="5961"/>
    <cellStyle name="Note 2 14 5 3 3 2" xfId="23396"/>
    <cellStyle name="Note 2 14 5 3 3 3" xfId="37849"/>
    <cellStyle name="Note 2 14 5 3 4" xfId="8402"/>
    <cellStyle name="Note 2 14 5 3 4 2" xfId="25837"/>
    <cellStyle name="Note 2 14 5 3 4 3" xfId="40290"/>
    <cellStyle name="Note 2 14 5 3 5" xfId="10822"/>
    <cellStyle name="Note 2 14 5 3 5 2" xfId="28257"/>
    <cellStyle name="Note 2 14 5 3 5 3" xfId="42710"/>
    <cellStyle name="Note 2 14 5 3 6" xfId="17829"/>
    <cellStyle name="Note 2 14 5 4" xfId="989"/>
    <cellStyle name="Note 2 14 5 4 2" xfId="3500"/>
    <cellStyle name="Note 2 14 5 4 2 2" xfId="20936"/>
    <cellStyle name="Note 2 14 5 4 2 3" xfId="35389"/>
    <cellStyle name="Note 2 14 5 4 3" xfId="5962"/>
    <cellStyle name="Note 2 14 5 4 3 2" xfId="23397"/>
    <cellStyle name="Note 2 14 5 4 3 3" xfId="37850"/>
    <cellStyle name="Note 2 14 5 4 4" xfId="8403"/>
    <cellStyle name="Note 2 14 5 4 4 2" xfId="25838"/>
    <cellStyle name="Note 2 14 5 4 4 3" xfId="40291"/>
    <cellStyle name="Note 2 14 5 4 5" xfId="10823"/>
    <cellStyle name="Note 2 14 5 4 5 2" xfId="28258"/>
    <cellStyle name="Note 2 14 5 4 5 3" xfId="42711"/>
    <cellStyle name="Note 2 14 5 4 6" xfId="15017"/>
    <cellStyle name="Note 2 14 5 4 6 2" xfId="32452"/>
    <cellStyle name="Note 2 14 5 4 6 3" xfId="46905"/>
    <cellStyle name="Note 2 14 5 4 7" xfId="17830"/>
    <cellStyle name="Note 2 14 5 4 8" xfId="20179"/>
    <cellStyle name="Note 2 14 5 5" xfId="3497"/>
    <cellStyle name="Note 2 14 5 5 2" xfId="13248"/>
    <cellStyle name="Note 2 14 5 5 2 2" xfId="30683"/>
    <cellStyle name="Note 2 14 5 5 2 3" xfId="45136"/>
    <cellStyle name="Note 2 14 5 5 3" xfId="15709"/>
    <cellStyle name="Note 2 14 5 5 3 2" xfId="33144"/>
    <cellStyle name="Note 2 14 5 5 3 3" xfId="47597"/>
    <cellStyle name="Note 2 14 5 5 4" xfId="20933"/>
    <cellStyle name="Note 2 14 5 5 5" xfId="35386"/>
    <cellStyle name="Note 2 14 5 6" xfId="5959"/>
    <cellStyle name="Note 2 14 5 6 2" xfId="23394"/>
    <cellStyle name="Note 2 14 5 6 3" xfId="37847"/>
    <cellStyle name="Note 2 14 5 7" xfId="8400"/>
    <cellStyle name="Note 2 14 5 7 2" xfId="25835"/>
    <cellStyle name="Note 2 14 5 7 3" xfId="40288"/>
    <cellStyle name="Note 2 14 5 8" xfId="10820"/>
    <cellStyle name="Note 2 14 5 8 2" xfId="28255"/>
    <cellStyle name="Note 2 14 5 8 3" xfId="42708"/>
    <cellStyle name="Note 2 14 5 9" xfId="17827"/>
    <cellStyle name="Note 2 14 6" xfId="990"/>
    <cellStyle name="Note 2 14 6 2" xfId="3501"/>
    <cellStyle name="Note 2 14 6 2 2" xfId="13251"/>
    <cellStyle name="Note 2 14 6 2 2 2" xfId="30686"/>
    <cellStyle name="Note 2 14 6 2 2 3" xfId="45139"/>
    <cellStyle name="Note 2 14 6 2 3" xfId="15712"/>
    <cellStyle name="Note 2 14 6 2 3 2" xfId="33147"/>
    <cellStyle name="Note 2 14 6 2 3 3" xfId="47600"/>
    <cellStyle name="Note 2 14 6 2 4" xfId="20937"/>
    <cellStyle name="Note 2 14 6 2 5" xfId="35390"/>
    <cellStyle name="Note 2 14 6 3" xfId="5963"/>
    <cellStyle name="Note 2 14 6 3 2" xfId="23398"/>
    <cellStyle name="Note 2 14 6 3 3" xfId="37851"/>
    <cellStyle name="Note 2 14 6 4" xfId="8404"/>
    <cellStyle name="Note 2 14 6 4 2" xfId="25839"/>
    <cellStyle name="Note 2 14 6 4 3" xfId="40292"/>
    <cellStyle name="Note 2 14 6 5" xfId="10824"/>
    <cellStyle name="Note 2 14 6 5 2" xfId="28259"/>
    <cellStyle name="Note 2 14 6 5 3" xfId="42712"/>
    <cellStyle name="Note 2 14 6 6" xfId="17831"/>
    <cellStyle name="Note 2 14 7" xfId="991"/>
    <cellStyle name="Note 2 14 7 2" xfId="3502"/>
    <cellStyle name="Note 2 14 7 2 2" xfId="13252"/>
    <cellStyle name="Note 2 14 7 2 2 2" xfId="30687"/>
    <cellStyle name="Note 2 14 7 2 2 3" xfId="45140"/>
    <cellStyle name="Note 2 14 7 2 3" xfId="15713"/>
    <cellStyle name="Note 2 14 7 2 3 2" xfId="33148"/>
    <cellStyle name="Note 2 14 7 2 3 3" xfId="47601"/>
    <cellStyle name="Note 2 14 7 2 4" xfId="20938"/>
    <cellStyle name="Note 2 14 7 2 5" xfId="35391"/>
    <cellStyle name="Note 2 14 7 3" xfId="5964"/>
    <cellStyle name="Note 2 14 7 3 2" xfId="23399"/>
    <cellStyle name="Note 2 14 7 3 3" xfId="37852"/>
    <cellStyle name="Note 2 14 7 4" xfId="8405"/>
    <cellStyle name="Note 2 14 7 4 2" xfId="25840"/>
    <cellStyle name="Note 2 14 7 4 3" xfId="40293"/>
    <cellStyle name="Note 2 14 7 5" xfId="10825"/>
    <cellStyle name="Note 2 14 7 5 2" xfId="28260"/>
    <cellStyle name="Note 2 14 7 5 3" xfId="42713"/>
    <cellStyle name="Note 2 14 7 6" xfId="17832"/>
    <cellStyle name="Note 2 14 8" xfId="992"/>
    <cellStyle name="Note 2 14 8 2" xfId="3503"/>
    <cellStyle name="Note 2 14 8 2 2" xfId="20939"/>
    <cellStyle name="Note 2 14 8 2 3" xfId="35392"/>
    <cellStyle name="Note 2 14 8 3" xfId="5965"/>
    <cellStyle name="Note 2 14 8 3 2" xfId="23400"/>
    <cellStyle name="Note 2 14 8 3 3" xfId="37853"/>
    <cellStyle name="Note 2 14 8 4" xfId="8406"/>
    <cellStyle name="Note 2 14 8 4 2" xfId="25841"/>
    <cellStyle name="Note 2 14 8 4 3" xfId="40294"/>
    <cellStyle name="Note 2 14 8 5" xfId="10826"/>
    <cellStyle name="Note 2 14 8 5 2" xfId="28261"/>
    <cellStyle name="Note 2 14 8 5 3" xfId="42714"/>
    <cellStyle name="Note 2 14 8 6" xfId="15018"/>
    <cellStyle name="Note 2 14 8 6 2" xfId="32453"/>
    <cellStyle name="Note 2 14 8 6 3" xfId="46906"/>
    <cellStyle name="Note 2 14 8 7" xfId="17833"/>
    <cellStyle name="Note 2 14 8 8" xfId="20180"/>
    <cellStyle name="Note 2 14 9" xfId="3484"/>
    <cellStyle name="Note 2 14 9 2" xfId="13238"/>
    <cellStyle name="Note 2 14 9 2 2" xfId="30673"/>
    <cellStyle name="Note 2 14 9 2 3" xfId="45126"/>
    <cellStyle name="Note 2 14 9 3" xfId="15699"/>
    <cellStyle name="Note 2 14 9 3 2" xfId="33134"/>
    <cellStyle name="Note 2 14 9 3 3" xfId="47587"/>
    <cellStyle name="Note 2 14 9 4" xfId="20920"/>
    <cellStyle name="Note 2 14 9 5" xfId="35373"/>
    <cellStyle name="Note 2 15" xfId="993"/>
    <cellStyle name="Note 2 15 10" xfId="5966"/>
    <cellStyle name="Note 2 15 10 2" xfId="23401"/>
    <cellStyle name="Note 2 15 10 3" xfId="37854"/>
    <cellStyle name="Note 2 15 11" xfId="8407"/>
    <cellStyle name="Note 2 15 11 2" xfId="25842"/>
    <cellStyle name="Note 2 15 11 3" xfId="40295"/>
    <cellStyle name="Note 2 15 12" xfId="10827"/>
    <cellStyle name="Note 2 15 12 2" xfId="28262"/>
    <cellStyle name="Note 2 15 12 3" xfId="42715"/>
    <cellStyle name="Note 2 15 13" xfId="17834"/>
    <cellStyle name="Note 2 15 2" xfId="994"/>
    <cellStyle name="Note 2 15 2 2" xfId="995"/>
    <cellStyle name="Note 2 15 2 2 2" xfId="3506"/>
    <cellStyle name="Note 2 15 2 2 2 2" xfId="13255"/>
    <cellStyle name="Note 2 15 2 2 2 2 2" xfId="30690"/>
    <cellStyle name="Note 2 15 2 2 2 2 3" xfId="45143"/>
    <cellStyle name="Note 2 15 2 2 2 3" xfId="15716"/>
    <cellStyle name="Note 2 15 2 2 2 3 2" xfId="33151"/>
    <cellStyle name="Note 2 15 2 2 2 3 3" xfId="47604"/>
    <cellStyle name="Note 2 15 2 2 2 4" xfId="20942"/>
    <cellStyle name="Note 2 15 2 2 2 5" xfId="35395"/>
    <cellStyle name="Note 2 15 2 2 3" xfId="5968"/>
    <cellStyle name="Note 2 15 2 2 3 2" xfId="23403"/>
    <cellStyle name="Note 2 15 2 2 3 3" xfId="37856"/>
    <cellStyle name="Note 2 15 2 2 4" xfId="8409"/>
    <cellStyle name="Note 2 15 2 2 4 2" xfId="25844"/>
    <cellStyle name="Note 2 15 2 2 4 3" xfId="40297"/>
    <cellStyle name="Note 2 15 2 2 5" xfId="10829"/>
    <cellStyle name="Note 2 15 2 2 5 2" xfId="28264"/>
    <cellStyle name="Note 2 15 2 2 5 3" xfId="42717"/>
    <cellStyle name="Note 2 15 2 2 6" xfId="17836"/>
    <cellStyle name="Note 2 15 2 3" xfId="996"/>
    <cellStyle name="Note 2 15 2 3 2" xfId="3507"/>
    <cellStyle name="Note 2 15 2 3 2 2" xfId="13256"/>
    <cellStyle name="Note 2 15 2 3 2 2 2" xfId="30691"/>
    <cellStyle name="Note 2 15 2 3 2 2 3" xfId="45144"/>
    <cellStyle name="Note 2 15 2 3 2 3" xfId="15717"/>
    <cellStyle name="Note 2 15 2 3 2 3 2" xfId="33152"/>
    <cellStyle name="Note 2 15 2 3 2 3 3" xfId="47605"/>
    <cellStyle name="Note 2 15 2 3 2 4" xfId="20943"/>
    <cellStyle name="Note 2 15 2 3 2 5" xfId="35396"/>
    <cellStyle name="Note 2 15 2 3 3" xfId="5969"/>
    <cellStyle name="Note 2 15 2 3 3 2" xfId="23404"/>
    <cellStyle name="Note 2 15 2 3 3 3" xfId="37857"/>
    <cellStyle name="Note 2 15 2 3 4" xfId="8410"/>
    <cellStyle name="Note 2 15 2 3 4 2" xfId="25845"/>
    <cellStyle name="Note 2 15 2 3 4 3" xfId="40298"/>
    <cellStyle name="Note 2 15 2 3 5" xfId="10830"/>
    <cellStyle name="Note 2 15 2 3 5 2" xfId="28265"/>
    <cellStyle name="Note 2 15 2 3 5 3" xfId="42718"/>
    <cellStyle name="Note 2 15 2 3 6" xfId="17837"/>
    <cellStyle name="Note 2 15 2 4" xfId="997"/>
    <cellStyle name="Note 2 15 2 4 2" xfId="3508"/>
    <cellStyle name="Note 2 15 2 4 2 2" xfId="20944"/>
    <cellStyle name="Note 2 15 2 4 2 3" xfId="35397"/>
    <cellStyle name="Note 2 15 2 4 3" xfId="5970"/>
    <cellStyle name="Note 2 15 2 4 3 2" xfId="23405"/>
    <cellStyle name="Note 2 15 2 4 3 3" xfId="37858"/>
    <cellStyle name="Note 2 15 2 4 4" xfId="8411"/>
    <cellStyle name="Note 2 15 2 4 4 2" xfId="25846"/>
    <cellStyle name="Note 2 15 2 4 4 3" xfId="40299"/>
    <cellStyle name="Note 2 15 2 4 5" xfId="10831"/>
    <cellStyle name="Note 2 15 2 4 5 2" xfId="28266"/>
    <cellStyle name="Note 2 15 2 4 5 3" xfId="42719"/>
    <cellStyle name="Note 2 15 2 4 6" xfId="15019"/>
    <cellStyle name="Note 2 15 2 4 6 2" xfId="32454"/>
    <cellStyle name="Note 2 15 2 4 6 3" xfId="46907"/>
    <cellStyle name="Note 2 15 2 4 7" xfId="17838"/>
    <cellStyle name="Note 2 15 2 4 8" xfId="20181"/>
    <cellStyle name="Note 2 15 2 5" xfId="3505"/>
    <cellStyle name="Note 2 15 2 5 2" xfId="13254"/>
    <cellStyle name="Note 2 15 2 5 2 2" xfId="30689"/>
    <cellStyle name="Note 2 15 2 5 2 3" xfId="45142"/>
    <cellStyle name="Note 2 15 2 5 3" xfId="15715"/>
    <cellStyle name="Note 2 15 2 5 3 2" xfId="33150"/>
    <cellStyle name="Note 2 15 2 5 3 3" xfId="47603"/>
    <cellStyle name="Note 2 15 2 5 4" xfId="20941"/>
    <cellStyle name="Note 2 15 2 5 5" xfId="35394"/>
    <cellStyle name="Note 2 15 2 6" xfId="5967"/>
    <cellStyle name="Note 2 15 2 6 2" xfId="23402"/>
    <cellStyle name="Note 2 15 2 6 3" xfId="37855"/>
    <cellStyle name="Note 2 15 2 7" xfId="8408"/>
    <cellStyle name="Note 2 15 2 7 2" xfId="25843"/>
    <cellStyle name="Note 2 15 2 7 3" xfId="40296"/>
    <cellStyle name="Note 2 15 2 8" xfId="10828"/>
    <cellStyle name="Note 2 15 2 8 2" xfId="28263"/>
    <cellStyle name="Note 2 15 2 8 3" xfId="42716"/>
    <cellStyle name="Note 2 15 2 9" xfId="17835"/>
    <cellStyle name="Note 2 15 3" xfId="998"/>
    <cellStyle name="Note 2 15 3 2" xfId="999"/>
    <cellStyle name="Note 2 15 3 2 2" xfId="3510"/>
    <cellStyle name="Note 2 15 3 2 2 2" xfId="13258"/>
    <cellStyle name="Note 2 15 3 2 2 2 2" xfId="30693"/>
    <cellStyle name="Note 2 15 3 2 2 2 3" xfId="45146"/>
    <cellStyle name="Note 2 15 3 2 2 3" xfId="15719"/>
    <cellStyle name="Note 2 15 3 2 2 3 2" xfId="33154"/>
    <cellStyle name="Note 2 15 3 2 2 3 3" xfId="47607"/>
    <cellStyle name="Note 2 15 3 2 2 4" xfId="20946"/>
    <cellStyle name="Note 2 15 3 2 2 5" xfId="35399"/>
    <cellStyle name="Note 2 15 3 2 3" xfId="5972"/>
    <cellStyle name="Note 2 15 3 2 3 2" xfId="23407"/>
    <cellStyle name="Note 2 15 3 2 3 3" xfId="37860"/>
    <cellStyle name="Note 2 15 3 2 4" xfId="8413"/>
    <cellStyle name="Note 2 15 3 2 4 2" xfId="25848"/>
    <cellStyle name="Note 2 15 3 2 4 3" xfId="40301"/>
    <cellStyle name="Note 2 15 3 2 5" xfId="10833"/>
    <cellStyle name="Note 2 15 3 2 5 2" xfId="28268"/>
    <cellStyle name="Note 2 15 3 2 5 3" xfId="42721"/>
    <cellStyle name="Note 2 15 3 2 6" xfId="17840"/>
    <cellStyle name="Note 2 15 3 3" xfId="1000"/>
    <cellStyle name="Note 2 15 3 3 2" xfId="3511"/>
    <cellStyle name="Note 2 15 3 3 2 2" xfId="13259"/>
    <cellStyle name="Note 2 15 3 3 2 2 2" xfId="30694"/>
    <cellStyle name="Note 2 15 3 3 2 2 3" xfId="45147"/>
    <cellStyle name="Note 2 15 3 3 2 3" xfId="15720"/>
    <cellStyle name="Note 2 15 3 3 2 3 2" xfId="33155"/>
    <cellStyle name="Note 2 15 3 3 2 3 3" xfId="47608"/>
    <cellStyle name="Note 2 15 3 3 2 4" xfId="20947"/>
    <cellStyle name="Note 2 15 3 3 2 5" xfId="35400"/>
    <cellStyle name="Note 2 15 3 3 3" xfId="5973"/>
    <cellStyle name="Note 2 15 3 3 3 2" xfId="23408"/>
    <cellStyle name="Note 2 15 3 3 3 3" xfId="37861"/>
    <cellStyle name="Note 2 15 3 3 4" xfId="8414"/>
    <cellStyle name="Note 2 15 3 3 4 2" xfId="25849"/>
    <cellStyle name="Note 2 15 3 3 4 3" xfId="40302"/>
    <cellStyle name="Note 2 15 3 3 5" xfId="10834"/>
    <cellStyle name="Note 2 15 3 3 5 2" xfId="28269"/>
    <cellStyle name="Note 2 15 3 3 5 3" xfId="42722"/>
    <cellStyle name="Note 2 15 3 3 6" xfId="17841"/>
    <cellStyle name="Note 2 15 3 4" xfId="1001"/>
    <cellStyle name="Note 2 15 3 4 2" xfId="3512"/>
    <cellStyle name="Note 2 15 3 4 2 2" xfId="20948"/>
    <cellStyle name="Note 2 15 3 4 2 3" xfId="35401"/>
    <cellStyle name="Note 2 15 3 4 3" xfId="5974"/>
    <cellStyle name="Note 2 15 3 4 3 2" xfId="23409"/>
    <cellStyle name="Note 2 15 3 4 3 3" xfId="37862"/>
    <cellStyle name="Note 2 15 3 4 4" xfId="8415"/>
    <cellStyle name="Note 2 15 3 4 4 2" xfId="25850"/>
    <cellStyle name="Note 2 15 3 4 4 3" xfId="40303"/>
    <cellStyle name="Note 2 15 3 4 5" xfId="10835"/>
    <cellStyle name="Note 2 15 3 4 5 2" xfId="28270"/>
    <cellStyle name="Note 2 15 3 4 5 3" xfId="42723"/>
    <cellStyle name="Note 2 15 3 4 6" xfId="15020"/>
    <cellStyle name="Note 2 15 3 4 6 2" xfId="32455"/>
    <cellStyle name="Note 2 15 3 4 6 3" xfId="46908"/>
    <cellStyle name="Note 2 15 3 4 7" xfId="17842"/>
    <cellStyle name="Note 2 15 3 4 8" xfId="20182"/>
    <cellStyle name="Note 2 15 3 5" xfId="3509"/>
    <cellStyle name="Note 2 15 3 5 2" xfId="13257"/>
    <cellStyle name="Note 2 15 3 5 2 2" xfId="30692"/>
    <cellStyle name="Note 2 15 3 5 2 3" xfId="45145"/>
    <cellStyle name="Note 2 15 3 5 3" xfId="15718"/>
    <cellStyle name="Note 2 15 3 5 3 2" xfId="33153"/>
    <cellStyle name="Note 2 15 3 5 3 3" xfId="47606"/>
    <cellStyle name="Note 2 15 3 5 4" xfId="20945"/>
    <cellStyle name="Note 2 15 3 5 5" xfId="35398"/>
    <cellStyle name="Note 2 15 3 6" xfId="5971"/>
    <cellStyle name="Note 2 15 3 6 2" xfId="23406"/>
    <cellStyle name="Note 2 15 3 6 3" xfId="37859"/>
    <cellStyle name="Note 2 15 3 7" xfId="8412"/>
    <cellStyle name="Note 2 15 3 7 2" xfId="25847"/>
    <cellStyle name="Note 2 15 3 7 3" xfId="40300"/>
    <cellStyle name="Note 2 15 3 8" xfId="10832"/>
    <cellStyle name="Note 2 15 3 8 2" xfId="28267"/>
    <cellStyle name="Note 2 15 3 8 3" xfId="42720"/>
    <cellStyle name="Note 2 15 3 9" xfId="17839"/>
    <cellStyle name="Note 2 15 4" xfId="1002"/>
    <cellStyle name="Note 2 15 4 2" xfId="1003"/>
    <cellStyle name="Note 2 15 4 2 2" xfId="3514"/>
    <cellStyle name="Note 2 15 4 2 2 2" xfId="13261"/>
    <cellStyle name="Note 2 15 4 2 2 2 2" xfId="30696"/>
    <cellStyle name="Note 2 15 4 2 2 2 3" xfId="45149"/>
    <cellStyle name="Note 2 15 4 2 2 3" xfId="15722"/>
    <cellStyle name="Note 2 15 4 2 2 3 2" xfId="33157"/>
    <cellStyle name="Note 2 15 4 2 2 3 3" xfId="47610"/>
    <cellStyle name="Note 2 15 4 2 2 4" xfId="20950"/>
    <cellStyle name="Note 2 15 4 2 2 5" xfId="35403"/>
    <cellStyle name="Note 2 15 4 2 3" xfId="5976"/>
    <cellStyle name="Note 2 15 4 2 3 2" xfId="23411"/>
    <cellStyle name="Note 2 15 4 2 3 3" xfId="37864"/>
    <cellStyle name="Note 2 15 4 2 4" xfId="8417"/>
    <cellStyle name="Note 2 15 4 2 4 2" xfId="25852"/>
    <cellStyle name="Note 2 15 4 2 4 3" xfId="40305"/>
    <cellStyle name="Note 2 15 4 2 5" xfId="10837"/>
    <cellStyle name="Note 2 15 4 2 5 2" xfId="28272"/>
    <cellStyle name="Note 2 15 4 2 5 3" xfId="42725"/>
    <cellStyle name="Note 2 15 4 2 6" xfId="17844"/>
    <cellStyle name="Note 2 15 4 3" xfId="1004"/>
    <cellStyle name="Note 2 15 4 3 2" xfId="3515"/>
    <cellStyle name="Note 2 15 4 3 2 2" xfId="13262"/>
    <cellStyle name="Note 2 15 4 3 2 2 2" xfId="30697"/>
    <cellStyle name="Note 2 15 4 3 2 2 3" xfId="45150"/>
    <cellStyle name="Note 2 15 4 3 2 3" xfId="15723"/>
    <cellStyle name="Note 2 15 4 3 2 3 2" xfId="33158"/>
    <cellStyle name="Note 2 15 4 3 2 3 3" xfId="47611"/>
    <cellStyle name="Note 2 15 4 3 2 4" xfId="20951"/>
    <cellStyle name="Note 2 15 4 3 2 5" xfId="35404"/>
    <cellStyle name="Note 2 15 4 3 3" xfId="5977"/>
    <cellStyle name="Note 2 15 4 3 3 2" xfId="23412"/>
    <cellStyle name="Note 2 15 4 3 3 3" xfId="37865"/>
    <cellStyle name="Note 2 15 4 3 4" xfId="8418"/>
    <cellStyle name="Note 2 15 4 3 4 2" xfId="25853"/>
    <cellStyle name="Note 2 15 4 3 4 3" xfId="40306"/>
    <cellStyle name="Note 2 15 4 3 5" xfId="10838"/>
    <cellStyle name="Note 2 15 4 3 5 2" xfId="28273"/>
    <cellStyle name="Note 2 15 4 3 5 3" xfId="42726"/>
    <cellStyle name="Note 2 15 4 3 6" xfId="17845"/>
    <cellStyle name="Note 2 15 4 4" xfId="1005"/>
    <cellStyle name="Note 2 15 4 4 2" xfId="3516"/>
    <cellStyle name="Note 2 15 4 4 2 2" xfId="20952"/>
    <cellStyle name="Note 2 15 4 4 2 3" xfId="35405"/>
    <cellStyle name="Note 2 15 4 4 3" xfId="5978"/>
    <cellStyle name="Note 2 15 4 4 3 2" xfId="23413"/>
    <cellStyle name="Note 2 15 4 4 3 3" xfId="37866"/>
    <cellStyle name="Note 2 15 4 4 4" xfId="8419"/>
    <cellStyle name="Note 2 15 4 4 4 2" xfId="25854"/>
    <cellStyle name="Note 2 15 4 4 4 3" xfId="40307"/>
    <cellStyle name="Note 2 15 4 4 5" xfId="10839"/>
    <cellStyle name="Note 2 15 4 4 5 2" xfId="28274"/>
    <cellStyle name="Note 2 15 4 4 5 3" xfId="42727"/>
    <cellStyle name="Note 2 15 4 4 6" xfId="15021"/>
    <cellStyle name="Note 2 15 4 4 6 2" xfId="32456"/>
    <cellStyle name="Note 2 15 4 4 6 3" xfId="46909"/>
    <cellStyle name="Note 2 15 4 4 7" xfId="17846"/>
    <cellStyle name="Note 2 15 4 4 8" xfId="20183"/>
    <cellStyle name="Note 2 15 4 5" xfId="3513"/>
    <cellStyle name="Note 2 15 4 5 2" xfId="13260"/>
    <cellStyle name="Note 2 15 4 5 2 2" xfId="30695"/>
    <cellStyle name="Note 2 15 4 5 2 3" xfId="45148"/>
    <cellStyle name="Note 2 15 4 5 3" xfId="15721"/>
    <cellStyle name="Note 2 15 4 5 3 2" xfId="33156"/>
    <cellStyle name="Note 2 15 4 5 3 3" xfId="47609"/>
    <cellStyle name="Note 2 15 4 5 4" xfId="20949"/>
    <cellStyle name="Note 2 15 4 5 5" xfId="35402"/>
    <cellStyle name="Note 2 15 4 6" xfId="5975"/>
    <cellStyle name="Note 2 15 4 6 2" xfId="23410"/>
    <cellStyle name="Note 2 15 4 6 3" xfId="37863"/>
    <cellStyle name="Note 2 15 4 7" xfId="8416"/>
    <cellStyle name="Note 2 15 4 7 2" xfId="25851"/>
    <cellStyle name="Note 2 15 4 7 3" xfId="40304"/>
    <cellStyle name="Note 2 15 4 8" xfId="10836"/>
    <cellStyle name="Note 2 15 4 8 2" xfId="28271"/>
    <cellStyle name="Note 2 15 4 8 3" xfId="42724"/>
    <cellStyle name="Note 2 15 4 9" xfId="17843"/>
    <cellStyle name="Note 2 15 5" xfId="1006"/>
    <cellStyle name="Note 2 15 5 2" xfId="1007"/>
    <cellStyle name="Note 2 15 5 2 2" xfId="3518"/>
    <cellStyle name="Note 2 15 5 2 2 2" xfId="13264"/>
    <cellStyle name="Note 2 15 5 2 2 2 2" xfId="30699"/>
    <cellStyle name="Note 2 15 5 2 2 2 3" xfId="45152"/>
    <cellStyle name="Note 2 15 5 2 2 3" xfId="15725"/>
    <cellStyle name="Note 2 15 5 2 2 3 2" xfId="33160"/>
    <cellStyle name="Note 2 15 5 2 2 3 3" xfId="47613"/>
    <cellStyle name="Note 2 15 5 2 2 4" xfId="20954"/>
    <cellStyle name="Note 2 15 5 2 2 5" xfId="35407"/>
    <cellStyle name="Note 2 15 5 2 3" xfId="5980"/>
    <cellStyle name="Note 2 15 5 2 3 2" xfId="23415"/>
    <cellStyle name="Note 2 15 5 2 3 3" xfId="37868"/>
    <cellStyle name="Note 2 15 5 2 4" xfId="8421"/>
    <cellStyle name="Note 2 15 5 2 4 2" xfId="25856"/>
    <cellStyle name="Note 2 15 5 2 4 3" xfId="40309"/>
    <cellStyle name="Note 2 15 5 2 5" xfId="10841"/>
    <cellStyle name="Note 2 15 5 2 5 2" xfId="28276"/>
    <cellStyle name="Note 2 15 5 2 5 3" xfId="42729"/>
    <cellStyle name="Note 2 15 5 2 6" xfId="17848"/>
    <cellStyle name="Note 2 15 5 3" xfId="1008"/>
    <cellStyle name="Note 2 15 5 3 2" xfId="3519"/>
    <cellStyle name="Note 2 15 5 3 2 2" xfId="13265"/>
    <cellStyle name="Note 2 15 5 3 2 2 2" xfId="30700"/>
    <cellStyle name="Note 2 15 5 3 2 2 3" xfId="45153"/>
    <cellStyle name="Note 2 15 5 3 2 3" xfId="15726"/>
    <cellStyle name="Note 2 15 5 3 2 3 2" xfId="33161"/>
    <cellStyle name="Note 2 15 5 3 2 3 3" xfId="47614"/>
    <cellStyle name="Note 2 15 5 3 2 4" xfId="20955"/>
    <cellStyle name="Note 2 15 5 3 2 5" xfId="35408"/>
    <cellStyle name="Note 2 15 5 3 3" xfId="5981"/>
    <cellStyle name="Note 2 15 5 3 3 2" xfId="23416"/>
    <cellStyle name="Note 2 15 5 3 3 3" xfId="37869"/>
    <cellStyle name="Note 2 15 5 3 4" xfId="8422"/>
    <cellStyle name="Note 2 15 5 3 4 2" xfId="25857"/>
    <cellStyle name="Note 2 15 5 3 4 3" xfId="40310"/>
    <cellStyle name="Note 2 15 5 3 5" xfId="10842"/>
    <cellStyle name="Note 2 15 5 3 5 2" xfId="28277"/>
    <cellStyle name="Note 2 15 5 3 5 3" xfId="42730"/>
    <cellStyle name="Note 2 15 5 3 6" xfId="17849"/>
    <cellStyle name="Note 2 15 5 4" xfId="1009"/>
    <cellStyle name="Note 2 15 5 4 2" xfId="3520"/>
    <cellStyle name="Note 2 15 5 4 2 2" xfId="20956"/>
    <cellStyle name="Note 2 15 5 4 2 3" xfId="35409"/>
    <cellStyle name="Note 2 15 5 4 3" xfId="5982"/>
    <cellStyle name="Note 2 15 5 4 3 2" xfId="23417"/>
    <cellStyle name="Note 2 15 5 4 3 3" xfId="37870"/>
    <cellStyle name="Note 2 15 5 4 4" xfId="8423"/>
    <cellStyle name="Note 2 15 5 4 4 2" xfId="25858"/>
    <cellStyle name="Note 2 15 5 4 4 3" xfId="40311"/>
    <cellStyle name="Note 2 15 5 4 5" xfId="10843"/>
    <cellStyle name="Note 2 15 5 4 5 2" xfId="28278"/>
    <cellStyle name="Note 2 15 5 4 5 3" xfId="42731"/>
    <cellStyle name="Note 2 15 5 4 6" xfId="15022"/>
    <cellStyle name="Note 2 15 5 4 6 2" xfId="32457"/>
    <cellStyle name="Note 2 15 5 4 6 3" xfId="46910"/>
    <cellStyle name="Note 2 15 5 4 7" xfId="17850"/>
    <cellStyle name="Note 2 15 5 4 8" xfId="20184"/>
    <cellStyle name="Note 2 15 5 5" xfId="3517"/>
    <cellStyle name="Note 2 15 5 5 2" xfId="13263"/>
    <cellStyle name="Note 2 15 5 5 2 2" xfId="30698"/>
    <cellStyle name="Note 2 15 5 5 2 3" xfId="45151"/>
    <cellStyle name="Note 2 15 5 5 3" xfId="15724"/>
    <cellStyle name="Note 2 15 5 5 3 2" xfId="33159"/>
    <cellStyle name="Note 2 15 5 5 3 3" xfId="47612"/>
    <cellStyle name="Note 2 15 5 5 4" xfId="20953"/>
    <cellStyle name="Note 2 15 5 5 5" xfId="35406"/>
    <cellStyle name="Note 2 15 5 6" xfId="5979"/>
    <cellStyle name="Note 2 15 5 6 2" xfId="23414"/>
    <cellStyle name="Note 2 15 5 6 3" xfId="37867"/>
    <cellStyle name="Note 2 15 5 7" xfId="8420"/>
    <cellStyle name="Note 2 15 5 7 2" xfId="25855"/>
    <cellStyle name="Note 2 15 5 7 3" xfId="40308"/>
    <cellStyle name="Note 2 15 5 8" xfId="10840"/>
    <cellStyle name="Note 2 15 5 8 2" xfId="28275"/>
    <cellStyle name="Note 2 15 5 8 3" xfId="42728"/>
    <cellStyle name="Note 2 15 5 9" xfId="17847"/>
    <cellStyle name="Note 2 15 6" xfId="1010"/>
    <cellStyle name="Note 2 15 6 2" xfId="3521"/>
    <cellStyle name="Note 2 15 6 2 2" xfId="13266"/>
    <cellStyle name="Note 2 15 6 2 2 2" xfId="30701"/>
    <cellStyle name="Note 2 15 6 2 2 3" xfId="45154"/>
    <cellStyle name="Note 2 15 6 2 3" xfId="15727"/>
    <cellStyle name="Note 2 15 6 2 3 2" xfId="33162"/>
    <cellStyle name="Note 2 15 6 2 3 3" xfId="47615"/>
    <cellStyle name="Note 2 15 6 2 4" xfId="20957"/>
    <cellStyle name="Note 2 15 6 2 5" xfId="35410"/>
    <cellStyle name="Note 2 15 6 3" xfId="5983"/>
    <cellStyle name="Note 2 15 6 3 2" xfId="23418"/>
    <cellStyle name="Note 2 15 6 3 3" xfId="37871"/>
    <cellStyle name="Note 2 15 6 4" xfId="8424"/>
    <cellStyle name="Note 2 15 6 4 2" xfId="25859"/>
    <cellStyle name="Note 2 15 6 4 3" xfId="40312"/>
    <cellStyle name="Note 2 15 6 5" xfId="10844"/>
    <cellStyle name="Note 2 15 6 5 2" xfId="28279"/>
    <cellStyle name="Note 2 15 6 5 3" xfId="42732"/>
    <cellStyle name="Note 2 15 6 6" xfId="17851"/>
    <cellStyle name="Note 2 15 7" xfId="1011"/>
    <cellStyle name="Note 2 15 7 2" xfId="3522"/>
    <cellStyle name="Note 2 15 7 2 2" xfId="13267"/>
    <cellStyle name="Note 2 15 7 2 2 2" xfId="30702"/>
    <cellStyle name="Note 2 15 7 2 2 3" xfId="45155"/>
    <cellStyle name="Note 2 15 7 2 3" xfId="15728"/>
    <cellStyle name="Note 2 15 7 2 3 2" xfId="33163"/>
    <cellStyle name="Note 2 15 7 2 3 3" xfId="47616"/>
    <cellStyle name="Note 2 15 7 2 4" xfId="20958"/>
    <cellStyle name="Note 2 15 7 2 5" xfId="35411"/>
    <cellStyle name="Note 2 15 7 3" xfId="5984"/>
    <cellStyle name="Note 2 15 7 3 2" xfId="23419"/>
    <cellStyle name="Note 2 15 7 3 3" xfId="37872"/>
    <cellStyle name="Note 2 15 7 4" xfId="8425"/>
    <cellStyle name="Note 2 15 7 4 2" xfId="25860"/>
    <cellStyle name="Note 2 15 7 4 3" xfId="40313"/>
    <cellStyle name="Note 2 15 7 5" xfId="10845"/>
    <cellStyle name="Note 2 15 7 5 2" xfId="28280"/>
    <cellStyle name="Note 2 15 7 5 3" xfId="42733"/>
    <cellStyle name="Note 2 15 7 6" xfId="17852"/>
    <cellStyle name="Note 2 15 8" xfId="1012"/>
    <cellStyle name="Note 2 15 8 2" xfId="3523"/>
    <cellStyle name="Note 2 15 8 2 2" xfId="20959"/>
    <cellStyle name="Note 2 15 8 2 3" xfId="35412"/>
    <cellStyle name="Note 2 15 8 3" xfId="5985"/>
    <cellStyle name="Note 2 15 8 3 2" xfId="23420"/>
    <cellStyle name="Note 2 15 8 3 3" xfId="37873"/>
    <cellStyle name="Note 2 15 8 4" xfId="8426"/>
    <cellStyle name="Note 2 15 8 4 2" xfId="25861"/>
    <cellStyle name="Note 2 15 8 4 3" xfId="40314"/>
    <cellStyle name="Note 2 15 8 5" xfId="10846"/>
    <cellStyle name="Note 2 15 8 5 2" xfId="28281"/>
    <cellStyle name="Note 2 15 8 5 3" xfId="42734"/>
    <cellStyle name="Note 2 15 8 6" xfId="15023"/>
    <cellStyle name="Note 2 15 8 6 2" xfId="32458"/>
    <cellStyle name="Note 2 15 8 6 3" xfId="46911"/>
    <cellStyle name="Note 2 15 8 7" xfId="17853"/>
    <cellStyle name="Note 2 15 8 8" xfId="20185"/>
    <cellStyle name="Note 2 15 9" xfId="3504"/>
    <cellStyle name="Note 2 15 9 2" xfId="13253"/>
    <cellStyle name="Note 2 15 9 2 2" xfId="30688"/>
    <cellStyle name="Note 2 15 9 2 3" xfId="45141"/>
    <cellStyle name="Note 2 15 9 3" xfId="15714"/>
    <cellStyle name="Note 2 15 9 3 2" xfId="33149"/>
    <cellStyle name="Note 2 15 9 3 3" xfId="47602"/>
    <cellStyle name="Note 2 15 9 4" xfId="20940"/>
    <cellStyle name="Note 2 15 9 5" xfId="35393"/>
    <cellStyle name="Note 2 16" xfId="1013"/>
    <cellStyle name="Note 2 16 10" xfId="5986"/>
    <cellStyle name="Note 2 16 10 2" xfId="23421"/>
    <cellStyle name="Note 2 16 10 3" xfId="37874"/>
    <cellStyle name="Note 2 16 11" xfId="8427"/>
    <cellStyle name="Note 2 16 11 2" xfId="25862"/>
    <cellStyle name="Note 2 16 11 3" xfId="40315"/>
    <cellStyle name="Note 2 16 12" xfId="10847"/>
    <cellStyle name="Note 2 16 12 2" xfId="28282"/>
    <cellStyle name="Note 2 16 12 3" xfId="42735"/>
    <cellStyle name="Note 2 16 13" xfId="17854"/>
    <cellStyle name="Note 2 16 2" xfId="1014"/>
    <cellStyle name="Note 2 16 2 2" xfId="1015"/>
    <cellStyle name="Note 2 16 2 2 2" xfId="3526"/>
    <cellStyle name="Note 2 16 2 2 2 2" xfId="13270"/>
    <cellStyle name="Note 2 16 2 2 2 2 2" xfId="30705"/>
    <cellStyle name="Note 2 16 2 2 2 2 3" xfId="45158"/>
    <cellStyle name="Note 2 16 2 2 2 3" xfId="15731"/>
    <cellStyle name="Note 2 16 2 2 2 3 2" xfId="33166"/>
    <cellStyle name="Note 2 16 2 2 2 3 3" xfId="47619"/>
    <cellStyle name="Note 2 16 2 2 2 4" xfId="20962"/>
    <cellStyle name="Note 2 16 2 2 2 5" xfId="35415"/>
    <cellStyle name="Note 2 16 2 2 3" xfId="5988"/>
    <cellStyle name="Note 2 16 2 2 3 2" xfId="23423"/>
    <cellStyle name="Note 2 16 2 2 3 3" xfId="37876"/>
    <cellStyle name="Note 2 16 2 2 4" xfId="8429"/>
    <cellStyle name="Note 2 16 2 2 4 2" xfId="25864"/>
    <cellStyle name="Note 2 16 2 2 4 3" xfId="40317"/>
    <cellStyle name="Note 2 16 2 2 5" xfId="10849"/>
    <cellStyle name="Note 2 16 2 2 5 2" xfId="28284"/>
    <cellStyle name="Note 2 16 2 2 5 3" xfId="42737"/>
    <cellStyle name="Note 2 16 2 2 6" xfId="17856"/>
    <cellStyle name="Note 2 16 2 3" xfId="1016"/>
    <cellStyle name="Note 2 16 2 3 2" xfId="3527"/>
    <cellStyle name="Note 2 16 2 3 2 2" xfId="13271"/>
    <cellStyle name="Note 2 16 2 3 2 2 2" xfId="30706"/>
    <cellStyle name="Note 2 16 2 3 2 2 3" xfId="45159"/>
    <cellStyle name="Note 2 16 2 3 2 3" xfId="15732"/>
    <cellStyle name="Note 2 16 2 3 2 3 2" xfId="33167"/>
    <cellStyle name="Note 2 16 2 3 2 3 3" xfId="47620"/>
    <cellStyle name="Note 2 16 2 3 2 4" xfId="20963"/>
    <cellStyle name="Note 2 16 2 3 2 5" xfId="35416"/>
    <cellStyle name="Note 2 16 2 3 3" xfId="5989"/>
    <cellStyle name="Note 2 16 2 3 3 2" xfId="23424"/>
    <cellStyle name="Note 2 16 2 3 3 3" xfId="37877"/>
    <cellStyle name="Note 2 16 2 3 4" xfId="8430"/>
    <cellStyle name="Note 2 16 2 3 4 2" xfId="25865"/>
    <cellStyle name="Note 2 16 2 3 4 3" xfId="40318"/>
    <cellStyle name="Note 2 16 2 3 5" xfId="10850"/>
    <cellStyle name="Note 2 16 2 3 5 2" xfId="28285"/>
    <cellStyle name="Note 2 16 2 3 5 3" xfId="42738"/>
    <cellStyle name="Note 2 16 2 3 6" xfId="17857"/>
    <cellStyle name="Note 2 16 2 4" xfId="1017"/>
    <cellStyle name="Note 2 16 2 4 2" xfId="3528"/>
    <cellStyle name="Note 2 16 2 4 2 2" xfId="20964"/>
    <cellStyle name="Note 2 16 2 4 2 3" xfId="35417"/>
    <cellStyle name="Note 2 16 2 4 3" xfId="5990"/>
    <cellStyle name="Note 2 16 2 4 3 2" xfId="23425"/>
    <cellStyle name="Note 2 16 2 4 3 3" xfId="37878"/>
    <cellStyle name="Note 2 16 2 4 4" xfId="8431"/>
    <cellStyle name="Note 2 16 2 4 4 2" xfId="25866"/>
    <cellStyle name="Note 2 16 2 4 4 3" xfId="40319"/>
    <cellStyle name="Note 2 16 2 4 5" xfId="10851"/>
    <cellStyle name="Note 2 16 2 4 5 2" xfId="28286"/>
    <cellStyle name="Note 2 16 2 4 5 3" xfId="42739"/>
    <cellStyle name="Note 2 16 2 4 6" xfId="15024"/>
    <cellStyle name="Note 2 16 2 4 6 2" xfId="32459"/>
    <cellStyle name="Note 2 16 2 4 6 3" xfId="46912"/>
    <cellStyle name="Note 2 16 2 4 7" xfId="17858"/>
    <cellStyle name="Note 2 16 2 4 8" xfId="20186"/>
    <cellStyle name="Note 2 16 2 5" xfId="3525"/>
    <cellStyle name="Note 2 16 2 5 2" xfId="13269"/>
    <cellStyle name="Note 2 16 2 5 2 2" xfId="30704"/>
    <cellStyle name="Note 2 16 2 5 2 3" xfId="45157"/>
    <cellStyle name="Note 2 16 2 5 3" xfId="15730"/>
    <cellStyle name="Note 2 16 2 5 3 2" xfId="33165"/>
    <cellStyle name="Note 2 16 2 5 3 3" xfId="47618"/>
    <cellStyle name="Note 2 16 2 5 4" xfId="20961"/>
    <cellStyle name="Note 2 16 2 5 5" xfId="35414"/>
    <cellStyle name="Note 2 16 2 6" xfId="5987"/>
    <cellStyle name="Note 2 16 2 6 2" xfId="23422"/>
    <cellStyle name="Note 2 16 2 6 3" xfId="37875"/>
    <cellStyle name="Note 2 16 2 7" xfId="8428"/>
    <cellStyle name="Note 2 16 2 7 2" xfId="25863"/>
    <cellStyle name="Note 2 16 2 7 3" xfId="40316"/>
    <cellStyle name="Note 2 16 2 8" xfId="10848"/>
    <cellStyle name="Note 2 16 2 8 2" xfId="28283"/>
    <cellStyle name="Note 2 16 2 8 3" xfId="42736"/>
    <cellStyle name="Note 2 16 2 9" xfId="17855"/>
    <cellStyle name="Note 2 16 3" xfId="1018"/>
    <cellStyle name="Note 2 16 3 2" xfId="1019"/>
    <cellStyle name="Note 2 16 3 2 2" xfId="3530"/>
    <cellStyle name="Note 2 16 3 2 2 2" xfId="13273"/>
    <cellStyle name="Note 2 16 3 2 2 2 2" xfId="30708"/>
    <cellStyle name="Note 2 16 3 2 2 2 3" xfId="45161"/>
    <cellStyle name="Note 2 16 3 2 2 3" xfId="15734"/>
    <cellStyle name="Note 2 16 3 2 2 3 2" xfId="33169"/>
    <cellStyle name="Note 2 16 3 2 2 3 3" xfId="47622"/>
    <cellStyle name="Note 2 16 3 2 2 4" xfId="20966"/>
    <cellStyle name="Note 2 16 3 2 2 5" xfId="35419"/>
    <cellStyle name="Note 2 16 3 2 3" xfId="5992"/>
    <cellStyle name="Note 2 16 3 2 3 2" xfId="23427"/>
    <cellStyle name="Note 2 16 3 2 3 3" xfId="37880"/>
    <cellStyle name="Note 2 16 3 2 4" xfId="8433"/>
    <cellStyle name="Note 2 16 3 2 4 2" xfId="25868"/>
    <cellStyle name="Note 2 16 3 2 4 3" xfId="40321"/>
    <cellStyle name="Note 2 16 3 2 5" xfId="10853"/>
    <cellStyle name="Note 2 16 3 2 5 2" xfId="28288"/>
    <cellStyle name="Note 2 16 3 2 5 3" xfId="42741"/>
    <cellStyle name="Note 2 16 3 2 6" xfId="17860"/>
    <cellStyle name="Note 2 16 3 3" xfId="1020"/>
    <cellStyle name="Note 2 16 3 3 2" xfId="3531"/>
    <cellStyle name="Note 2 16 3 3 2 2" xfId="13274"/>
    <cellStyle name="Note 2 16 3 3 2 2 2" xfId="30709"/>
    <cellStyle name="Note 2 16 3 3 2 2 3" xfId="45162"/>
    <cellStyle name="Note 2 16 3 3 2 3" xfId="15735"/>
    <cellStyle name="Note 2 16 3 3 2 3 2" xfId="33170"/>
    <cellStyle name="Note 2 16 3 3 2 3 3" xfId="47623"/>
    <cellStyle name="Note 2 16 3 3 2 4" xfId="20967"/>
    <cellStyle name="Note 2 16 3 3 2 5" xfId="35420"/>
    <cellStyle name="Note 2 16 3 3 3" xfId="5993"/>
    <cellStyle name="Note 2 16 3 3 3 2" xfId="23428"/>
    <cellStyle name="Note 2 16 3 3 3 3" xfId="37881"/>
    <cellStyle name="Note 2 16 3 3 4" xfId="8434"/>
    <cellStyle name="Note 2 16 3 3 4 2" xfId="25869"/>
    <cellStyle name="Note 2 16 3 3 4 3" xfId="40322"/>
    <cellStyle name="Note 2 16 3 3 5" xfId="10854"/>
    <cellStyle name="Note 2 16 3 3 5 2" xfId="28289"/>
    <cellStyle name="Note 2 16 3 3 5 3" xfId="42742"/>
    <cellStyle name="Note 2 16 3 3 6" xfId="17861"/>
    <cellStyle name="Note 2 16 3 4" xfId="1021"/>
    <cellStyle name="Note 2 16 3 4 2" xfId="3532"/>
    <cellStyle name="Note 2 16 3 4 2 2" xfId="20968"/>
    <cellStyle name="Note 2 16 3 4 2 3" xfId="35421"/>
    <cellStyle name="Note 2 16 3 4 3" xfId="5994"/>
    <cellStyle name="Note 2 16 3 4 3 2" xfId="23429"/>
    <cellStyle name="Note 2 16 3 4 3 3" xfId="37882"/>
    <cellStyle name="Note 2 16 3 4 4" xfId="8435"/>
    <cellStyle name="Note 2 16 3 4 4 2" xfId="25870"/>
    <cellStyle name="Note 2 16 3 4 4 3" xfId="40323"/>
    <cellStyle name="Note 2 16 3 4 5" xfId="10855"/>
    <cellStyle name="Note 2 16 3 4 5 2" xfId="28290"/>
    <cellStyle name="Note 2 16 3 4 5 3" xfId="42743"/>
    <cellStyle name="Note 2 16 3 4 6" xfId="15025"/>
    <cellStyle name="Note 2 16 3 4 6 2" xfId="32460"/>
    <cellStyle name="Note 2 16 3 4 6 3" xfId="46913"/>
    <cellStyle name="Note 2 16 3 4 7" xfId="17862"/>
    <cellStyle name="Note 2 16 3 4 8" xfId="20187"/>
    <cellStyle name="Note 2 16 3 5" xfId="3529"/>
    <cellStyle name="Note 2 16 3 5 2" xfId="13272"/>
    <cellStyle name="Note 2 16 3 5 2 2" xfId="30707"/>
    <cellStyle name="Note 2 16 3 5 2 3" xfId="45160"/>
    <cellStyle name="Note 2 16 3 5 3" xfId="15733"/>
    <cellStyle name="Note 2 16 3 5 3 2" xfId="33168"/>
    <cellStyle name="Note 2 16 3 5 3 3" xfId="47621"/>
    <cellStyle name="Note 2 16 3 5 4" xfId="20965"/>
    <cellStyle name="Note 2 16 3 5 5" xfId="35418"/>
    <cellStyle name="Note 2 16 3 6" xfId="5991"/>
    <cellStyle name="Note 2 16 3 6 2" xfId="23426"/>
    <cellStyle name="Note 2 16 3 6 3" xfId="37879"/>
    <cellStyle name="Note 2 16 3 7" xfId="8432"/>
    <cellStyle name="Note 2 16 3 7 2" xfId="25867"/>
    <cellStyle name="Note 2 16 3 7 3" xfId="40320"/>
    <cellStyle name="Note 2 16 3 8" xfId="10852"/>
    <cellStyle name="Note 2 16 3 8 2" xfId="28287"/>
    <cellStyle name="Note 2 16 3 8 3" xfId="42740"/>
    <cellStyle name="Note 2 16 3 9" xfId="17859"/>
    <cellStyle name="Note 2 16 4" xfId="1022"/>
    <cellStyle name="Note 2 16 4 2" xfId="1023"/>
    <cellStyle name="Note 2 16 4 2 2" xfId="3534"/>
    <cellStyle name="Note 2 16 4 2 2 2" xfId="13276"/>
    <cellStyle name="Note 2 16 4 2 2 2 2" xfId="30711"/>
    <cellStyle name="Note 2 16 4 2 2 2 3" xfId="45164"/>
    <cellStyle name="Note 2 16 4 2 2 3" xfId="15737"/>
    <cellStyle name="Note 2 16 4 2 2 3 2" xfId="33172"/>
    <cellStyle name="Note 2 16 4 2 2 3 3" xfId="47625"/>
    <cellStyle name="Note 2 16 4 2 2 4" xfId="20970"/>
    <cellStyle name="Note 2 16 4 2 2 5" xfId="35423"/>
    <cellStyle name="Note 2 16 4 2 3" xfId="5996"/>
    <cellStyle name="Note 2 16 4 2 3 2" xfId="23431"/>
    <cellStyle name="Note 2 16 4 2 3 3" xfId="37884"/>
    <cellStyle name="Note 2 16 4 2 4" xfId="8437"/>
    <cellStyle name="Note 2 16 4 2 4 2" xfId="25872"/>
    <cellStyle name="Note 2 16 4 2 4 3" xfId="40325"/>
    <cellStyle name="Note 2 16 4 2 5" xfId="10857"/>
    <cellStyle name="Note 2 16 4 2 5 2" xfId="28292"/>
    <cellStyle name="Note 2 16 4 2 5 3" xfId="42745"/>
    <cellStyle name="Note 2 16 4 2 6" xfId="17864"/>
    <cellStyle name="Note 2 16 4 3" xfId="1024"/>
    <cellStyle name="Note 2 16 4 3 2" xfId="3535"/>
    <cellStyle name="Note 2 16 4 3 2 2" xfId="13277"/>
    <cellStyle name="Note 2 16 4 3 2 2 2" xfId="30712"/>
    <cellStyle name="Note 2 16 4 3 2 2 3" xfId="45165"/>
    <cellStyle name="Note 2 16 4 3 2 3" xfId="15738"/>
    <cellStyle name="Note 2 16 4 3 2 3 2" xfId="33173"/>
    <cellStyle name="Note 2 16 4 3 2 3 3" xfId="47626"/>
    <cellStyle name="Note 2 16 4 3 2 4" xfId="20971"/>
    <cellStyle name="Note 2 16 4 3 2 5" xfId="35424"/>
    <cellStyle name="Note 2 16 4 3 3" xfId="5997"/>
    <cellStyle name="Note 2 16 4 3 3 2" xfId="23432"/>
    <cellStyle name="Note 2 16 4 3 3 3" xfId="37885"/>
    <cellStyle name="Note 2 16 4 3 4" xfId="8438"/>
    <cellStyle name="Note 2 16 4 3 4 2" xfId="25873"/>
    <cellStyle name="Note 2 16 4 3 4 3" xfId="40326"/>
    <cellStyle name="Note 2 16 4 3 5" xfId="10858"/>
    <cellStyle name="Note 2 16 4 3 5 2" xfId="28293"/>
    <cellStyle name="Note 2 16 4 3 5 3" xfId="42746"/>
    <cellStyle name="Note 2 16 4 3 6" xfId="17865"/>
    <cellStyle name="Note 2 16 4 4" xfId="1025"/>
    <cellStyle name="Note 2 16 4 4 2" xfId="3536"/>
    <cellStyle name="Note 2 16 4 4 2 2" xfId="20972"/>
    <cellStyle name="Note 2 16 4 4 2 3" xfId="35425"/>
    <cellStyle name="Note 2 16 4 4 3" xfId="5998"/>
    <cellStyle name="Note 2 16 4 4 3 2" xfId="23433"/>
    <cellStyle name="Note 2 16 4 4 3 3" xfId="37886"/>
    <cellStyle name="Note 2 16 4 4 4" xfId="8439"/>
    <cellStyle name="Note 2 16 4 4 4 2" xfId="25874"/>
    <cellStyle name="Note 2 16 4 4 4 3" xfId="40327"/>
    <cellStyle name="Note 2 16 4 4 5" xfId="10859"/>
    <cellStyle name="Note 2 16 4 4 5 2" xfId="28294"/>
    <cellStyle name="Note 2 16 4 4 5 3" xfId="42747"/>
    <cellStyle name="Note 2 16 4 4 6" xfId="15026"/>
    <cellStyle name="Note 2 16 4 4 6 2" xfId="32461"/>
    <cellStyle name="Note 2 16 4 4 6 3" xfId="46914"/>
    <cellStyle name="Note 2 16 4 4 7" xfId="17866"/>
    <cellStyle name="Note 2 16 4 4 8" xfId="20188"/>
    <cellStyle name="Note 2 16 4 5" xfId="3533"/>
    <cellStyle name="Note 2 16 4 5 2" xfId="13275"/>
    <cellStyle name="Note 2 16 4 5 2 2" xfId="30710"/>
    <cellStyle name="Note 2 16 4 5 2 3" xfId="45163"/>
    <cellStyle name="Note 2 16 4 5 3" xfId="15736"/>
    <cellStyle name="Note 2 16 4 5 3 2" xfId="33171"/>
    <cellStyle name="Note 2 16 4 5 3 3" xfId="47624"/>
    <cellStyle name="Note 2 16 4 5 4" xfId="20969"/>
    <cellStyle name="Note 2 16 4 5 5" xfId="35422"/>
    <cellStyle name="Note 2 16 4 6" xfId="5995"/>
    <cellStyle name="Note 2 16 4 6 2" xfId="23430"/>
    <cellStyle name="Note 2 16 4 6 3" xfId="37883"/>
    <cellStyle name="Note 2 16 4 7" xfId="8436"/>
    <cellStyle name="Note 2 16 4 7 2" xfId="25871"/>
    <cellStyle name="Note 2 16 4 7 3" xfId="40324"/>
    <cellStyle name="Note 2 16 4 8" xfId="10856"/>
    <cellStyle name="Note 2 16 4 8 2" xfId="28291"/>
    <cellStyle name="Note 2 16 4 8 3" xfId="42744"/>
    <cellStyle name="Note 2 16 4 9" xfId="17863"/>
    <cellStyle name="Note 2 16 5" xfId="1026"/>
    <cellStyle name="Note 2 16 5 2" xfId="1027"/>
    <cellStyle name="Note 2 16 5 2 2" xfId="3538"/>
    <cellStyle name="Note 2 16 5 2 2 2" xfId="13279"/>
    <cellStyle name="Note 2 16 5 2 2 2 2" xfId="30714"/>
    <cellStyle name="Note 2 16 5 2 2 2 3" xfId="45167"/>
    <cellStyle name="Note 2 16 5 2 2 3" xfId="15740"/>
    <cellStyle name="Note 2 16 5 2 2 3 2" xfId="33175"/>
    <cellStyle name="Note 2 16 5 2 2 3 3" xfId="47628"/>
    <cellStyle name="Note 2 16 5 2 2 4" xfId="20974"/>
    <cellStyle name="Note 2 16 5 2 2 5" xfId="35427"/>
    <cellStyle name="Note 2 16 5 2 3" xfId="6000"/>
    <cellStyle name="Note 2 16 5 2 3 2" xfId="23435"/>
    <cellStyle name="Note 2 16 5 2 3 3" xfId="37888"/>
    <cellStyle name="Note 2 16 5 2 4" xfId="8441"/>
    <cellStyle name="Note 2 16 5 2 4 2" xfId="25876"/>
    <cellStyle name="Note 2 16 5 2 4 3" xfId="40329"/>
    <cellStyle name="Note 2 16 5 2 5" xfId="10861"/>
    <cellStyle name="Note 2 16 5 2 5 2" xfId="28296"/>
    <cellStyle name="Note 2 16 5 2 5 3" xfId="42749"/>
    <cellStyle name="Note 2 16 5 2 6" xfId="17868"/>
    <cellStyle name="Note 2 16 5 3" xfId="1028"/>
    <cellStyle name="Note 2 16 5 3 2" xfId="3539"/>
    <cellStyle name="Note 2 16 5 3 2 2" xfId="13280"/>
    <cellStyle name="Note 2 16 5 3 2 2 2" xfId="30715"/>
    <cellStyle name="Note 2 16 5 3 2 2 3" xfId="45168"/>
    <cellStyle name="Note 2 16 5 3 2 3" xfId="15741"/>
    <cellStyle name="Note 2 16 5 3 2 3 2" xfId="33176"/>
    <cellStyle name="Note 2 16 5 3 2 3 3" xfId="47629"/>
    <cellStyle name="Note 2 16 5 3 2 4" xfId="20975"/>
    <cellStyle name="Note 2 16 5 3 2 5" xfId="35428"/>
    <cellStyle name="Note 2 16 5 3 3" xfId="6001"/>
    <cellStyle name="Note 2 16 5 3 3 2" xfId="23436"/>
    <cellStyle name="Note 2 16 5 3 3 3" xfId="37889"/>
    <cellStyle name="Note 2 16 5 3 4" xfId="8442"/>
    <cellStyle name="Note 2 16 5 3 4 2" xfId="25877"/>
    <cellStyle name="Note 2 16 5 3 4 3" xfId="40330"/>
    <cellStyle name="Note 2 16 5 3 5" xfId="10862"/>
    <cellStyle name="Note 2 16 5 3 5 2" xfId="28297"/>
    <cellStyle name="Note 2 16 5 3 5 3" xfId="42750"/>
    <cellStyle name="Note 2 16 5 3 6" xfId="17869"/>
    <cellStyle name="Note 2 16 5 4" xfId="1029"/>
    <cellStyle name="Note 2 16 5 4 2" xfId="3540"/>
    <cellStyle name="Note 2 16 5 4 2 2" xfId="20976"/>
    <cellStyle name="Note 2 16 5 4 2 3" xfId="35429"/>
    <cellStyle name="Note 2 16 5 4 3" xfId="6002"/>
    <cellStyle name="Note 2 16 5 4 3 2" xfId="23437"/>
    <cellStyle name="Note 2 16 5 4 3 3" xfId="37890"/>
    <cellStyle name="Note 2 16 5 4 4" xfId="8443"/>
    <cellStyle name="Note 2 16 5 4 4 2" xfId="25878"/>
    <cellStyle name="Note 2 16 5 4 4 3" xfId="40331"/>
    <cellStyle name="Note 2 16 5 4 5" xfId="10863"/>
    <cellStyle name="Note 2 16 5 4 5 2" xfId="28298"/>
    <cellStyle name="Note 2 16 5 4 5 3" xfId="42751"/>
    <cellStyle name="Note 2 16 5 4 6" xfId="15027"/>
    <cellStyle name="Note 2 16 5 4 6 2" xfId="32462"/>
    <cellStyle name="Note 2 16 5 4 6 3" xfId="46915"/>
    <cellStyle name="Note 2 16 5 4 7" xfId="17870"/>
    <cellStyle name="Note 2 16 5 4 8" xfId="20189"/>
    <cellStyle name="Note 2 16 5 5" xfId="3537"/>
    <cellStyle name="Note 2 16 5 5 2" xfId="13278"/>
    <cellStyle name="Note 2 16 5 5 2 2" xfId="30713"/>
    <cellStyle name="Note 2 16 5 5 2 3" xfId="45166"/>
    <cellStyle name="Note 2 16 5 5 3" xfId="15739"/>
    <cellStyle name="Note 2 16 5 5 3 2" xfId="33174"/>
    <cellStyle name="Note 2 16 5 5 3 3" xfId="47627"/>
    <cellStyle name="Note 2 16 5 5 4" xfId="20973"/>
    <cellStyle name="Note 2 16 5 5 5" xfId="35426"/>
    <cellStyle name="Note 2 16 5 6" xfId="5999"/>
    <cellStyle name="Note 2 16 5 6 2" xfId="23434"/>
    <cellStyle name="Note 2 16 5 6 3" xfId="37887"/>
    <cellStyle name="Note 2 16 5 7" xfId="8440"/>
    <cellStyle name="Note 2 16 5 7 2" xfId="25875"/>
    <cellStyle name="Note 2 16 5 7 3" xfId="40328"/>
    <cellStyle name="Note 2 16 5 8" xfId="10860"/>
    <cellStyle name="Note 2 16 5 8 2" xfId="28295"/>
    <cellStyle name="Note 2 16 5 8 3" xfId="42748"/>
    <cellStyle name="Note 2 16 5 9" xfId="17867"/>
    <cellStyle name="Note 2 16 6" xfId="1030"/>
    <cellStyle name="Note 2 16 6 2" xfId="3541"/>
    <cellStyle name="Note 2 16 6 2 2" xfId="13281"/>
    <cellStyle name="Note 2 16 6 2 2 2" xfId="30716"/>
    <cellStyle name="Note 2 16 6 2 2 3" xfId="45169"/>
    <cellStyle name="Note 2 16 6 2 3" xfId="15742"/>
    <cellStyle name="Note 2 16 6 2 3 2" xfId="33177"/>
    <cellStyle name="Note 2 16 6 2 3 3" xfId="47630"/>
    <cellStyle name="Note 2 16 6 2 4" xfId="20977"/>
    <cellStyle name="Note 2 16 6 2 5" xfId="35430"/>
    <cellStyle name="Note 2 16 6 3" xfId="6003"/>
    <cellStyle name="Note 2 16 6 3 2" xfId="23438"/>
    <cellStyle name="Note 2 16 6 3 3" xfId="37891"/>
    <cellStyle name="Note 2 16 6 4" xfId="8444"/>
    <cellStyle name="Note 2 16 6 4 2" xfId="25879"/>
    <cellStyle name="Note 2 16 6 4 3" xfId="40332"/>
    <cellStyle name="Note 2 16 6 5" xfId="10864"/>
    <cellStyle name="Note 2 16 6 5 2" xfId="28299"/>
    <cellStyle name="Note 2 16 6 5 3" xfId="42752"/>
    <cellStyle name="Note 2 16 6 6" xfId="17871"/>
    <cellStyle name="Note 2 16 7" xfId="1031"/>
    <cellStyle name="Note 2 16 7 2" xfId="3542"/>
    <cellStyle name="Note 2 16 7 2 2" xfId="13282"/>
    <cellStyle name="Note 2 16 7 2 2 2" xfId="30717"/>
    <cellStyle name="Note 2 16 7 2 2 3" xfId="45170"/>
    <cellStyle name="Note 2 16 7 2 3" xfId="15743"/>
    <cellStyle name="Note 2 16 7 2 3 2" xfId="33178"/>
    <cellStyle name="Note 2 16 7 2 3 3" xfId="47631"/>
    <cellStyle name="Note 2 16 7 2 4" xfId="20978"/>
    <cellStyle name="Note 2 16 7 2 5" xfId="35431"/>
    <cellStyle name="Note 2 16 7 3" xfId="6004"/>
    <cellStyle name="Note 2 16 7 3 2" xfId="23439"/>
    <cellStyle name="Note 2 16 7 3 3" xfId="37892"/>
    <cellStyle name="Note 2 16 7 4" xfId="8445"/>
    <cellStyle name="Note 2 16 7 4 2" xfId="25880"/>
    <cellStyle name="Note 2 16 7 4 3" xfId="40333"/>
    <cellStyle name="Note 2 16 7 5" xfId="10865"/>
    <cellStyle name="Note 2 16 7 5 2" xfId="28300"/>
    <cellStyle name="Note 2 16 7 5 3" xfId="42753"/>
    <cellStyle name="Note 2 16 7 6" xfId="17872"/>
    <cellStyle name="Note 2 16 8" xfId="1032"/>
    <cellStyle name="Note 2 16 8 2" xfId="3543"/>
    <cellStyle name="Note 2 16 8 2 2" xfId="20979"/>
    <cellStyle name="Note 2 16 8 2 3" xfId="35432"/>
    <cellStyle name="Note 2 16 8 3" xfId="6005"/>
    <cellStyle name="Note 2 16 8 3 2" xfId="23440"/>
    <cellStyle name="Note 2 16 8 3 3" xfId="37893"/>
    <cellStyle name="Note 2 16 8 4" xfId="8446"/>
    <cellStyle name="Note 2 16 8 4 2" xfId="25881"/>
    <cellStyle name="Note 2 16 8 4 3" xfId="40334"/>
    <cellStyle name="Note 2 16 8 5" xfId="10866"/>
    <cellStyle name="Note 2 16 8 5 2" xfId="28301"/>
    <cellStyle name="Note 2 16 8 5 3" xfId="42754"/>
    <cellStyle name="Note 2 16 8 6" xfId="15028"/>
    <cellStyle name="Note 2 16 8 6 2" xfId="32463"/>
    <cellStyle name="Note 2 16 8 6 3" xfId="46916"/>
    <cellStyle name="Note 2 16 8 7" xfId="17873"/>
    <cellStyle name="Note 2 16 8 8" xfId="20190"/>
    <cellStyle name="Note 2 16 9" xfId="3524"/>
    <cellStyle name="Note 2 16 9 2" xfId="13268"/>
    <cellStyle name="Note 2 16 9 2 2" xfId="30703"/>
    <cellStyle name="Note 2 16 9 2 3" xfId="45156"/>
    <cellStyle name="Note 2 16 9 3" xfId="15729"/>
    <cellStyle name="Note 2 16 9 3 2" xfId="33164"/>
    <cellStyle name="Note 2 16 9 3 3" xfId="47617"/>
    <cellStyle name="Note 2 16 9 4" xfId="20960"/>
    <cellStyle name="Note 2 16 9 5" xfId="35413"/>
    <cellStyle name="Note 2 17" xfId="1033"/>
    <cellStyle name="Note 2 17 10" xfId="6006"/>
    <cellStyle name="Note 2 17 10 2" xfId="23441"/>
    <cellStyle name="Note 2 17 10 3" xfId="37894"/>
    <cellStyle name="Note 2 17 11" xfId="8447"/>
    <cellStyle name="Note 2 17 11 2" xfId="25882"/>
    <cellStyle name="Note 2 17 11 3" xfId="40335"/>
    <cellStyle name="Note 2 17 12" xfId="10867"/>
    <cellStyle name="Note 2 17 12 2" xfId="28302"/>
    <cellStyle name="Note 2 17 12 3" xfId="42755"/>
    <cellStyle name="Note 2 17 13" xfId="17874"/>
    <cellStyle name="Note 2 17 2" xfId="1034"/>
    <cellStyle name="Note 2 17 2 2" xfId="1035"/>
    <cellStyle name="Note 2 17 2 2 2" xfId="3546"/>
    <cellStyle name="Note 2 17 2 2 2 2" xfId="13285"/>
    <cellStyle name="Note 2 17 2 2 2 2 2" xfId="30720"/>
    <cellStyle name="Note 2 17 2 2 2 2 3" xfId="45173"/>
    <cellStyle name="Note 2 17 2 2 2 3" xfId="15746"/>
    <cellStyle name="Note 2 17 2 2 2 3 2" xfId="33181"/>
    <cellStyle name="Note 2 17 2 2 2 3 3" xfId="47634"/>
    <cellStyle name="Note 2 17 2 2 2 4" xfId="20982"/>
    <cellStyle name="Note 2 17 2 2 2 5" xfId="35435"/>
    <cellStyle name="Note 2 17 2 2 3" xfId="6008"/>
    <cellStyle name="Note 2 17 2 2 3 2" xfId="23443"/>
    <cellStyle name="Note 2 17 2 2 3 3" xfId="37896"/>
    <cellStyle name="Note 2 17 2 2 4" xfId="8449"/>
    <cellStyle name="Note 2 17 2 2 4 2" xfId="25884"/>
    <cellStyle name="Note 2 17 2 2 4 3" xfId="40337"/>
    <cellStyle name="Note 2 17 2 2 5" xfId="10869"/>
    <cellStyle name="Note 2 17 2 2 5 2" xfId="28304"/>
    <cellStyle name="Note 2 17 2 2 5 3" xfId="42757"/>
    <cellStyle name="Note 2 17 2 2 6" xfId="17876"/>
    <cellStyle name="Note 2 17 2 3" xfId="1036"/>
    <cellStyle name="Note 2 17 2 3 2" xfId="3547"/>
    <cellStyle name="Note 2 17 2 3 2 2" xfId="13286"/>
    <cellStyle name="Note 2 17 2 3 2 2 2" xfId="30721"/>
    <cellStyle name="Note 2 17 2 3 2 2 3" xfId="45174"/>
    <cellStyle name="Note 2 17 2 3 2 3" xfId="15747"/>
    <cellStyle name="Note 2 17 2 3 2 3 2" xfId="33182"/>
    <cellStyle name="Note 2 17 2 3 2 3 3" xfId="47635"/>
    <cellStyle name="Note 2 17 2 3 2 4" xfId="20983"/>
    <cellStyle name="Note 2 17 2 3 2 5" xfId="35436"/>
    <cellStyle name="Note 2 17 2 3 3" xfId="6009"/>
    <cellStyle name="Note 2 17 2 3 3 2" xfId="23444"/>
    <cellStyle name="Note 2 17 2 3 3 3" xfId="37897"/>
    <cellStyle name="Note 2 17 2 3 4" xfId="8450"/>
    <cellStyle name="Note 2 17 2 3 4 2" xfId="25885"/>
    <cellStyle name="Note 2 17 2 3 4 3" xfId="40338"/>
    <cellStyle name="Note 2 17 2 3 5" xfId="10870"/>
    <cellStyle name="Note 2 17 2 3 5 2" xfId="28305"/>
    <cellStyle name="Note 2 17 2 3 5 3" xfId="42758"/>
    <cellStyle name="Note 2 17 2 3 6" xfId="17877"/>
    <cellStyle name="Note 2 17 2 4" xfId="1037"/>
    <cellStyle name="Note 2 17 2 4 2" xfId="3548"/>
    <cellStyle name="Note 2 17 2 4 2 2" xfId="20984"/>
    <cellStyle name="Note 2 17 2 4 2 3" xfId="35437"/>
    <cellStyle name="Note 2 17 2 4 3" xfId="6010"/>
    <cellStyle name="Note 2 17 2 4 3 2" xfId="23445"/>
    <cellStyle name="Note 2 17 2 4 3 3" xfId="37898"/>
    <cellStyle name="Note 2 17 2 4 4" xfId="8451"/>
    <cellStyle name="Note 2 17 2 4 4 2" xfId="25886"/>
    <cellStyle name="Note 2 17 2 4 4 3" xfId="40339"/>
    <cellStyle name="Note 2 17 2 4 5" xfId="10871"/>
    <cellStyle name="Note 2 17 2 4 5 2" xfId="28306"/>
    <cellStyle name="Note 2 17 2 4 5 3" xfId="42759"/>
    <cellStyle name="Note 2 17 2 4 6" xfId="15029"/>
    <cellStyle name="Note 2 17 2 4 6 2" xfId="32464"/>
    <cellStyle name="Note 2 17 2 4 6 3" xfId="46917"/>
    <cellStyle name="Note 2 17 2 4 7" xfId="17878"/>
    <cellStyle name="Note 2 17 2 4 8" xfId="20191"/>
    <cellStyle name="Note 2 17 2 5" xfId="3545"/>
    <cellStyle name="Note 2 17 2 5 2" xfId="13284"/>
    <cellStyle name="Note 2 17 2 5 2 2" xfId="30719"/>
    <cellStyle name="Note 2 17 2 5 2 3" xfId="45172"/>
    <cellStyle name="Note 2 17 2 5 3" xfId="15745"/>
    <cellStyle name="Note 2 17 2 5 3 2" xfId="33180"/>
    <cellStyle name="Note 2 17 2 5 3 3" xfId="47633"/>
    <cellStyle name="Note 2 17 2 5 4" xfId="20981"/>
    <cellStyle name="Note 2 17 2 5 5" xfId="35434"/>
    <cellStyle name="Note 2 17 2 6" xfId="6007"/>
    <cellStyle name="Note 2 17 2 6 2" xfId="23442"/>
    <cellStyle name="Note 2 17 2 6 3" xfId="37895"/>
    <cellStyle name="Note 2 17 2 7" xfId="8448"/>
    <cellStyle name="Note 2 17 2 7 2" xfId="25883"/>
    <cellStyle name="Note 2 17 2 7 3" xfId="40336"/>
    <cellStyle name="Note 2 17 2 8" xfId="10868"/>
    <cellStyle name="Note 2 17 2 8 2" xfId="28303"/>
    <cellStyle name="Note 2 17 2 8 3" xfId="42756"/>
    <cellStyle name="Note 2 17 2 9" xfId="17875"/>
    <cellStyle name="Note 2 17 3" xfId="1038"/>
    <cellStyle name="Note 2 17 3 2" xfId="1039"/>
    <cellStyle name="Note 2 17 3 2 2" xfId="3550"/>
    <cellStyle name="Note 2 17 3 2 2 2" xfId="13288"/>
    <cellStyle name="Note 2 17 3 2 2 2 2" xfId="30723"/>
    <cellStyle name="Note 2 17 3 2 2 2 3" xfId="45176"/>
    <cellStyle name="Note 2 17 3 2 2 3" xfId="15749"/>
    <cellStyle name="Note 2 17 3 2 2 3 2" xfId="33184"/>
    <cellStyle name="Note 2 17 3 2 2 3 3" xfId="47637"/>
    <cellStyle name="Note 2 17 3 2 2 4" xfId="20986"/>
    <cellStyle name="Note 2 17 3 2 2 5" xfId="35439"/>
    <cellStyle name="Note 2 17 3 2 3" xfId="6012"/>
    <cellStyle name="Note 2 17 3 2 3 2" xfId="23447"/>
    <cellStyle name="Note 2 17 3 2 3 3" xfId="37900"/>
    <cellStyle name="Note 2 17 3 2 4" xfId="8453"/>
    <cellStyle name="Note 2 17 3 2 4 2" xfId="25888"/>
    <cellStyle name="Note 2 17 3 2 4 3" xfId="40341"/>
    <cellStyle name="Note 2 17 3 2 5" xfId="10873"/>
    <cellStyle name="Note 2 17 3 2 5 2" xfId="28308"/>
    <cellStyle name="Note 2 17 3 2 5 3" xfId="42761"/>
    <cellStyle name="Note 2 17 3 2 6" xfId="17880"/>
    <cellStyle name="Note 2 17 3 3" xfId="1040"/>
    <cellStyle name="Note 2 17 3 3 2" xfId="3551"/>
    <cellStyle name="Note 2 17 3 3 2 2" xfId="13289"/>
    <cellStyle name="Note 2 17 3 3 2 2 2" xfId="30724"/>
    <cellStyle name="Note 2 17 3 3 2 2 3" xfId="45177"/>
    <cellStyle name="Note 2 17 3 3 2 3" xfId="15750"/>
    <cellStyle name="Note 2 17 3 3 2 3 2" xfId="33185"/>
    <cellStyle name="Note 2 17 3 3 2 3 3" xfId="47638"/>
    <cellStyle name="Note 2 17 3 3 2 4" xfId="20987"/>
    <cellStyle name="Note 2 17 3 3 2 5" xfId="35440"/>
    <cellStyle name="Note 2 17 3 3 3" xfId="6013"/>
    <cellStyle name="Note 2 17 3 3 3 2" xfId="23448"/>
    <cellStyle name="Note 2 17 3 3 3 3" xfId="37901"/>
    <cellStyle name="Note 2 17 3 3 4" xfId="8454"/>
    <cellStyle name="Note 2 17 3 3 4 2" xfId="25889"/>
    <cellStyle name="Note 2 17 3 3 4 3" xfId="40342"/>
    <cellStyle name="Note 2 17 3 3 5" xfId="10874"/>
    <cellStyle name="Note 2 17 3 3 5 2" xfId="28309"/>
    <cellStyle name="Note 2 17 3 3 5 3" xfId="42762"/>
    <cellStyle name="Note 2 17 3 3 6" xfId="17881"/>
    <cellStyle name="Note 2 17 3 4" xfId="1041"/>
    <cellStyle name="Note 2 17 3 4 2" xfId="3552"/>
    <cellStyle name="Note 2 17 3 4 2 2" xfId="20988"/>
    <cellStyle name="Note 2 17 3 4 2 3" xfId="35441"/>
    <cellStyle name="Note 2 17 3 4 3" xfId="6014"/>
    <cellStyle name="Note 2 17 3 4 3 2" xfId="23449"/>
    <cellStyle name="Note 2 17 3 4 3 3" xfId="37902"/>
    <cellStyle name="Note 2 17 3 4 4" xfId="8455"/>
    <cellStyle name="Note 2 17 3 4 4 2" xfId="25890"/>
    <cellStyle name="Note 2 17 3 4 4 3" xfId="40343"/>
    <cellStyle name="Note 2 17 3 4 5" xfId="10875"/>
    <cellStyle name="Note 2 17 3 4 5 2" xfId="28310"/>
    <cellStyle name="Note 2 17 3 4 5 3" xfId="42763"/>
    <cellStyle name="Note 2 17 3 4 6" xfId="15030"/>
    <cellStyle name="Note 2 17 3 4 6 2" xfId="32465"/>
    <cellStyle name="Note 2 17 3 4 6 3" xfId="46918"/>
    <cellStyle name="Note 2 17 3 4 7" xfId="17882"/>
    <cellStyle name="Note 2 17 3 4 8" xfId="20192"/>
    <cellStyle name="Note 2 17 3 5" xfId="3549"/>
    <cellStyle name="Note 2 17 3 5 2" xfId="13287"/>
    <cellStyle name="Note 2 17 3 5 2 2" xfId="30722"/>
    <cellStyle name="Note 2 17 3 5 2 3" xfId="45175"/>
    <cellStyle name="Note 2 17 3 5 3" xfId="15748"/>
    <cellStyle name="Note 2 17 3 5 3 2" xfId="33183"/>
    <cellStyle name="Note 2 17 3 5 3 3" xfId="47636"/>
    <cellStyle name="Note 2 17 3 5 4" xfId="20985"/>
    <cellStyle name="Note 2 17 3 5 5" xfId="35438"/>
    <cellStyle name="Note 2 17 3 6" xfId="6011"/>
    <cellStyle name="Note 2 17 3 6 2" xfId="23446"/>
    <cellStyle name="Note 2 17 3 6 3" xfId="37899"/>
    <cellStyle name="Note 2 17 3 7" xfId="8452"/>
    <cellStyle name="Note 2 17 3 7 2" xfId="25887"/>
    <cellStyle name="Note 2 17 3 7 3" xfId="40340"/>
    <cellStyle name="Note 2 17 3 8" xfId="10872"/>
    <cellStyle name="Note 2 17 3 8 2" xfId="28307"/>
    <cellStyle name="Note 2 17 3 8 3" xfId="42760"/>
    <cellStyle name="Note 2 17 3 9" xfId="17879"/>
    <cellStyle name="Note 2 17 4" xfId="1042"/>
    <cellStyle name="Note 2 17 4 2" xfId="1043"/>
    <cellStyle name="Note 2 17 4 2 2" xfId="3554"/>
    <cellStyle name="Note 2 17 4 2 2 2" xfId="13291"/>
    <cellStyle name="Note 2 17 4 2 2 2 2" xfId="30726"/>
    <cellStyle name="Note 2 17 4 2 2 2 3" xfId="45179"/>
    <cellStyle name="Note 2 17 4 2 2 3" xfId="15752"/>
    <cellStyle name="Note 2 17 4 2 2 3 2" xfId="33187"/>
    <cellStyle name="Note 2 17 4 2 2 3 3" xfId="47640"/>
    <cellStyle name="Note 2 17 4 2 2 4" xfId="20990"/>
    <cellStyle name="Note 2 17 4 2 2 5" xfId="35443"/>
    <cellStyle name="Note 2 17 4 2 3" xfId="6016"/>
    <cellStyle name="Note 2 17 4 2 3 2" xfId="23451"/>
    <cellStyle name="Note 2 17 4 2 3 3" xfId="37904"/>
    <cellStyle name="Note 2 17 4 2 4" xfId="8457"/>
    <cellStyle name="Note 2 17 4 2 4 2" xfId="25892"/>
    <cellStyle name="Note 2 17 4 2 4 3" xfId="40345"/>
    <cellStyle name="Note 2 17 4 2 5" xfId="10877"/>
    <cellStyle name="Note 2 17 4 2 5 2" xfId="28312"/>
    <cellStyle name="Note 2 17 4 2 5 3" xfId="42765"/>
    <cellStyle name="Note 2 17 4 2 6" xfId="17884"/>
    <cellStyle name="Note 2 17 4 3" xfId="1044"/>
    <cellStyle name="Note 2 17 4 3 2" xfId="3555"/>
    <cellStyle name="Note 2 17 4 3 2 2" xfId="13292"/>
    <cellStyle name="Note 2 17 4 3 2 2 2" xfId="30727"/>
    <cellStyle name="Note 2 17 4 3 2 2 3" xfId="45180"/>
    <cellStyle name="Note 2 17 4 3 2 3" xfId="15753"/>
    <cellStyle name="Note 2 17 4 3 2 3 2" xfId="33188"/>
    <cellStyle name="Note 2 17 4 3 2 3 3" xfId="47641"/>
    <cellStyle name="Note 2 17 4 3 2 4" xfId="20991"/>
    <cellStyle name="Note 2 17 4 3 2 5" xfId="35444"/>
    <cellStyle name="Note 2 17 4 3 3" xfId="6017"/>
    <cellStyle name="Note 2 17 4 3 3 2" xfId="23452"/>
    <cellStyle name="Note 2 17 4 3 3 3" xfId="37905"/>
    <cellStyle name="Note 2 17 4 3 4" xfId="8458"/>
    <cellStyle name="Note 2 17 4 3 4 2" xfId="25893"/>
    <cellStyle name="Note 2 17 4 3 4 3" xfId="40346"/>
    <cellStyle name="Note 2 17 4 3 5" xfId="10878"/>
    <cellStyle name="Note 2 17 4 3 5 2" xfId="28313"/>
    <cellStyle name="Note 2 17 4 3 5 3" xfId="42766"/>
    <cellStyle name="Note 2 17 4 3 6" xfId="17885"/>
    <cellStyle name="Note 2 17 4 4" xfId="1045"/>
    <cellStyle name="Note 2 17 4 4 2" xfId="3556"/>
    <cellStyle name="Note 2 17 4 4 2 2" xfId="20992"/>
    <cellStyle name="Note 2 17 4 4 2 3" xfId="35445"/>
    <cellStyle name="Note 2 17 4 4 3" xfId="6018"/>
    <cellStyle name="Note 2 17 4 4 3 2" xfId="23453"/>
    <cellStyle name="Note 2 17 4 4 3 3" xfId="37906"/>
    <cellStyle name="Note 2 17 4 4 4" xfId="8459"/>
    <cellStyle name="Note 2 17 4 4 4 2" xfId="25894"/>
    <cellStyle name="Note 2 17 4 4 4 3" xfId="40347"/>
    <cellStyle name="Note 2 17 4 4 5" xfId="10879"/>
    <cellStyle name="Note 2 17 4 4 5 2" xfId="28314"/>
    <cellStyle name="Note 2 17 4 4 5 3" xfId="42767"/>
    <cellStyle name="Note 2 17 4 4 6" xfId="15031"/>
    <cellStyle name="Note 2 17 4 4 6 2" xfId="32466"/>
    <cellStyle name="Note 2 17 4 4 6 3" xfId="46919"/>
    <cellStyle name="Note 2 17 4 4 7" xfId="17886"/>
    <cellStyle name="Note 2 17 4 4 8" xfId="20193"/>
    <cellStyle name="Note 2 17 4 5" xfId="3553"/>
    <cellStyle name="Note 2 17 4 5 2" xfId="13290"/>
    <cellStyle name="Note 2 17 4 5 2 2" xfId="30725"/>
    <cellStyle name="Note 2 17 4 5 2 3" xfId="45178"/>
    <cellStyle name="Note 2 17 4 5 3" xfId="15751"/>
    <cellStyle name="Note 2 17 4 5 3 2" xfId="33186"/>
    <cellStyle name="Note 2 17 4 5 3 3" xfId="47639"/>
    <cellStyle name="Note 2 17 4 5 4" xfId="20989"/>
    <cellStyle name="Note 2 17 4 5 5" xfId="35442"/>
    <cellStyle name="Note 2 17 4 6" xfId="6015"/>
    <cellStyle name="Note 2 17 4 6 2" xfId="23450"/>
    <cellStyle name="Note 2 17 4 6 3" xfId="37903"/>
    <cellStyle name="Note 2 17 4 7" xfId="8456"/>
    <cellStyle name="Note 2 17 4 7 2" xfId="25891"/>
    <cellStyle name="Note 2 17 4 7 3" xfId="40344"/>
    <cellStyle name="Note 2 17 4 8" xfId="10876"/>
    <cellStyle name="Note 2 17 4 8 2" xfId="28311"/>
    <cellStyle name="Note 2 17 4 8 3" xfId="42764"/>
    <cellStyle name="Note 2 17 4 9" xfId="17883"/>
    <cellStyle name="Note 2 17 5" xfId="1046"/>
    <cellStyle name="Note 2 17 5 2" xfId="1047"/>
    <cellStyle name="Note 2 17 5 2 2" xfId="3558"/>
    <cellStyle name="Note 2 17 5 2 2 2" xfId="13294"/>
    <cellStyle name="Note 2 17 5 2 2 2 2" xfId="30729"/>
    <cellStyle name="Note 2 17 5 2 2 2 3" xfId="45182"/>
    <cellStyle name="Note 2 17 5 2 2 3" xfId="15755"/>
    <cellStyle name="Note 2 17 5 2 2 3 2" xfId="33190"/>
    <cellStyle name="Note 2 17 5 2 2 3 3" xfId="47643"/>
    <cellStyle name="Note 2 17 5 2 2 4" xfId="20994"/>
    <cellStyle name="Note 2 17 5 2 2 5" xfId="35447"/>
    <cellStyle name="Note 2 17 5 2 3" xfId="6020"/>
    <cellStyle name="Note 2 17 5 2 3 2" xfId="23455"/>
    <cellStyle name="Note 2 17 5 2 3 3" xfId="37908"/>
    <cellStyle name="Note 2 17 5 2 4" xfId="8461"/>
    <cellStyle name="Note 2 17 5 2 4 2" xfId="25896"/>
    <cellStyle name="Note 2 17 5 2 4 3" xfId="40349"/>
    <cellStyle name="Note 2 17 5 2 5" xfId="10881"/>
    <cellStyle name="Note 2 17 5 2 5 2" xfId="28316"/>
    <cellStyle name="Note 2 17 5 2 5 3" xfId="42769"/>
    <cellStyle name="Note 2 17 5 2 6" xfId="17888"/>
    <cellStyle name="Note 2 17 5 3" xfId="1048"/>
    <cellStyle name="Note 2 17 5 3 2" xfId="3559"/>
    <cellStyle name="Note 2 17 5 3 2 2" xfId="13295"/>
    <cellStyle name="Note 2 17 5 3 2 2 2" xfId="30730"/>
    <cellStyle name="Note 2 17 5 3 2 2 3" xfId="45183"/>
    <cellStyle name="Note 2 17 5 3 2 3" xfId="15756"/>
    <cellStyle name="Note 2 17 5 3 2 3 2" xfId="33191"/>
    <cellStyle name="Note 2 17 5 3 2 3 3" xfId="47644"/>
    <cellStyle name="Note 2 17 5 3 2 4" xfId="20995"/>
    <cellStyle name="Note 2 17 5 3 2 5" xfId="35448"/>
    <cellStyle name="Note 2 17 5 3 3" xfId="6021"/>
    <cellStyle name="Note 2 17 5 3 3 2" xfId="23456"/>
    <cellStyle name="Note 2 17 5 3 3 3" xfId="37909"/>
    <cellStyle name="Note 2 17 5 3 4" xfId="8462"/>
    <cellStyle name="Note 2 17 5 3 4 2" xfId="25897"/>
    <cellStyle name="Note 2 17 5 3 4 3" xfId="40350"/>
    <cellStyle name="Note 2 17 5 3 5" xfId="10882"/>
    <cellStyle name="Note 2 17 5 3 5 2" xfId="28317"/>
    <cellStyle name="Note 2 17 5 3 5 3" xfId="42770"/>
    <cellStyle name="Note 2 17 5 3 6" xfId="17889"/>
    <cellStyle name="Note 2 17 5 4" xfId="1049"/>
    <cellStyle name="Note 2 17 5 4 2" xfId="3560"/>
    <cellStyle name="Note 2 17 5 4 2 2" xfId="20996"/>
    <cellStyle name="Note 2 17 5 4 2 3" xfId="35449"/>
    <cellStyle name="Note 2 17 5 4 3" xfId="6022"/>
    <cellStyle name="Note 2 17 5 4 3 2" xfId="23457"/>
    <cellStyle name="Note 2 17 5 4 3 3" xfId="37910"/>
    <cellStyle name="Note 2 17 5 4 4" xfId="8463"/>
    <cellStyle name="Note 2 17 5 4 4 2" xfId="25898"/>
    <cellStyle name="Note 2 17 5 4 4 3" xfId="40351"/>
    <cellStyle name="Note 2 17 5 4 5" xfId="10883"/>
    <cellStyle name="Note 2 17 5 4 5 2" xfId="28318"/>
    <cellStyle name="Note 2 17 5 4 5 3" xfId="42771"/>
    <cellStyle name="Note 2 17 5 4 6" xfId="15032"/>
    <cellStyle name="Note 2 17 5 4 6 2" xfId="32467"/>
    <cellStyle name="Note 2 17 5 4 6 3" xfId="46920"/>
    <cellStyle name="Note 2 17 5 4 7" xfId="17890"/>
    <cellStyle name="Note 2 17 5 4 8" xfId="20194"/>
    <cellStyle name="Note 2 17 5 5" xfId="3557"/>
    <cellStyle name="Note 2 17 5 5 2" xfId="13293"/>
    <cellStyle name="Note 2 17 5 5 2 2" xfId="30728"/>
    <cellStyle name="Note 2 17 5 5 2 3" xfId="45181"/>
    <cellStyle name="Note 2 17 5 5 3" xfId="15754"/>
    <cellStyle name="Note 2 17 5 5 3 2" xfId="33189"/>
    <cellStyle name="Note 2 17 5 5 3 3" xfId="47642"/>
    <cellStyle name="Note 2 17 5 5 4" xfId="20993"/>
    <cellStyle name="Note 2 17 5 5 5" xfId="35446"/>
    <cellStyle name="Note 2 17 5 6" xfId="6019"/>
    <cellStyle name="Note 2 17 5 6 2" xfId="23454"/>
    <cellStyle name="Note 2 17 5 6 3" xfId="37907"/>
    <cellStyle name="Note 2 17 5 7" xfId="8460"/>
    <cellStyle name="Note 2 17 5 7 2" xfId="25895"/>
    <cellStyle name="Note 2 17 5 7 3" xfId="40348"/>
    <cellStyle name="Note 2 17 5 8" xfId="10880"/>
    <cellStyle name="Note 2 17 5 8 2" xfId="28315"/>
    <cellStyle name="Note 2 17 5 8 3" xfId="42768"/>
    <cellStyle name="Note 2 17 5 9" xfId="17887"/>
    <cellStyle name="Note 2 17 6" xfId="1050"/>
    <cellStyle name="Note 2 17 6 2" xfId="3561"/>
    <cellStyle name="Note 2 17 6 2 2" xfId="13296"/>
    <cellStyle name="Note 2 17 6 2 2 2" xfId="30731"/>
    <cellStyle name="Note 2 17 6 2 2 3" xfId="45184"/>
    <cellStyle name="Note 2 17 6 2 3" xfId="15757"/>
    <cellStyle name="Note 2 17 6 2 3 2" xfId="33192"/>
    <cellStyle name="Note 2 17 6 2 3 3" xfId="47645"/>
    <cellStyle name="Note 2 17 6 2 4" xfId="20997"/>
    <cellStyle name="Note 2 17 6 2 5" xfId="35450"/>
    <cellStyle name="Note 2 17 6 3" xfId="6023"/>
    <cellStyle name="Note 2 17 6 3 2" xfId="23458"/>
    <cellStyle name="Note 2 17 6 3 3" xfId="37911"/>
    <cellStyle name="Note 2 17 6 4" xfId="8464"/>
    <cellStyle name="Note 2 17 6 4 2" xfId="25899"/>
    <cellStyle name="Note 2 17 6 4 3" xfId="40352"/>
    <cellStyle name="Note 2 17 6 5" xfId="10884"/>
    <cellStyle name="Note 2 17 6 5 2" xfId="28319"/>
    <cellStyle name="Note 2 17 6 5 3" xfId="42772"/>
    <cellStyle name="Note 2 17 6 6" xfId="17891"/>
    <cellStyle name="Note 2 17 7" xfId="1051"/>
    <cellStyle name="Note 2 17 7 2" xfId="3562"/>
    <cellStyle name="Note 2 17 7 2 2" xfId="13297"/>
    <cellStyle name="Note 2 17 7 2 2 2" xfId="30732"/>
    <cellStyle name="Note 2 17 7 2 2 3" xfId="45185"/>
    <cellStyle name="Note 2 17 7 2 3" xfId="15758"/>
    <cellStyle name="Note 2 17 7 2 3 2" xfId="33193"/>
    <cellStyle name="Note 2 17 7 2 3 3" xfId="47646"/>
    <cellStyle name="Note 2 17 7 2 4" xfId="20998"/>
    <cellStyle name="Note 2 17 7 2 5" xfId="35451"/>
    <cellStyle name="Note 2 17 7 3" xfId="6024"/>
    <cellStyle name="Note 2 17 7 3 2" xfId="23459"/>
    <cellStyle name="Note 2 17 7 3 3" xfId="37912"/>
    <cellStyle name="Note 2 17 7 4" xfId="8465"/>
    <cellStyle name="Note 2 17 7 4 2" xfId="25900"/>
    <cellStyle name="Note 2 17 7 4 3" xfId="40353"/>
    <cellStyle name="Note 2 17 7 5" xfId="10885"/>
    <cellStyle name="Note 2 17 7 5 2" xfId="28320"/>
    <cellStyle name="Note 2 17 7 5 3" xfId="42773"/>
    <cellStyle name="Note 2 17 7 6" xfId="17892"/>
    <cellStyle name="Note 2 17 8" xfId="1052"/>
    <cellStyle name="Note 2 17 8 2" xfId="3563"/>
    <cellStyle name="Note 2 17 8 2 2" xfId="20999"/>
    <cellStyle name="Note 2 17 8 2 3" xfId="35452"/>
    <cellStyle name="Note 2 17 8 3" xfId="6025"/>
    <cellStyle name="Note 2 17 8 3 2" xfId="23460"/>
    <cellStyle name="Note 2 17 8 3 3" xfId="37913"/>
    <cellStyle name="Note 2 17 8 4" xfId="8466"/>
    <cellStyle name="Note 2 17 8 4 2" xfId="25901"/>
    <cellStyle name="Note 2 17 8 4 3" xfId="40354"/>
    <cellStyle name="Note 2 17 8 5" xfId="10886"/>
    <cellStyle name="Note 2 17 8 5 2" xfId="28321"/>
    <cellStyle name="Note 2 17 8 5 3" xfId="42774"/>
    <cellStyle name="Note 2 17 8 6" xfId="15033"/>
    <cellStyle name="Note 2 17 8 6 2" xfId="32468"/>
    <cellStyle name="Note 2 17 8 6 3" xfId="46921"/>
    <cellStyle name="Note 2 17 8 7" xfId="17893"/>
    <cellStyle name="Note 2 17 8 8" xfId="20195"/>
    <cellStyle name="Note 2 17 9" xfId="3544"/>
    <cellStyle name="Note 2 17 9 2" xfId="13283"/>
    <cellStyle name="Note 2 17 9 2 2" xfId="30718"/>
    <cellStyle name="Note 2 17 9 2 3" xfId="45171"/>
    <cellStyle name="Note 2 17 9 3" xfId="15744"/>
    <cellStyle name="Note 2 17 9 3 2" xfId="33179"/>
    <cellStyle name="Note 2 17 9 3 3" xfId="47632"/>
    <cellStyle name="Note 2 17 9 4" xfId="20980"/>
    <cellStyle name="Note 2 17 9 5" xfId="35433"/>
    <cellStyle name="Note 2 18" xfId="1053"/>
    <cellStyle name="Note 2 18 10" xfId="6026"/>
    <cellStyle name="Note 2 18 10 2" xfId="23461"/>
    <cellStyle name="Note 2 18 10 3" xfId="37914"/>
    <cellStyle name="Note 2 18 11" xfId="8467"/>
    <cellStyle name="Note 2 18 11 2" xfId="25902"/>
    <cellStyle name="Note 2 18 11 3" xfId="40355"/>
    <cellStyle name="Note 2 18 12" xfId="10887"/>
    <cellStyle name="Note 2 18 12 2" xfId="28322"/>
    <cellStyle name="Note 2 18 12 3" xfId="42775"/>
    <cellStyle name="Note 2 18 13" xfId="17894"/>
    <cellStyle name="Note 2 18 2" xfId="1054"/>
    <cellStyle name="Note 2 18 2 2" xfId="1055"/>
    <cellStyle name="Note 2 18 2 2 2" xfId="3566"/>
    <cellStyle name="Note 2 18 2 2 2 2" xfId="13300"/>
    <cellStyle name="Note 2 18 2 2 2 2 2" xfId="30735"/>
    <cellStyle name="Note 2 18 2 2 2 2 3" xfId="45188"/>
    <cellStyle name="Note 2 18 2 2 2 3" xfId="15761"/>
    <cellStyle name="Note 2 18 2 2 2 3 2" xfId="33196"/>
    <cellStyle name="Note 2 18 2 2 2 3 3" xfId="47649"/>
    <cellStyle name="Note 2 18 2 2 2 4" xfId="21002"/>
    <cellStyle name="Note 2 18 2 2 2 5" xfId="35455"/>
    <cellStyle name="Note 2 18 2 2 3" xfId="6028"/>
    <cellStyle name="Note 2 18 2 2 3 2" xfId="23463"/>
    <cellStyle name="Note 2 18 2 2 3 3" xfId="37916"/>
    <cellStyle name="Note 2 18 2 2 4" xfId="8469"/>
    <cellStyle name="Note 2 18 2 2 4 2" xfId="25904"/>
    <cellStyle name="Note 2 18 2 2 4 3" xfId="40357"/>
    <cellStyle name="Note 2 18 2 2 5" xfId="10889"/>
    <cellStyle name="Note 2 18 2 2 5 2" xfId="28324"/>
    <cellStyle name="Note 2 18 2 2 5 3" xfId="42777"/>
    <cellStyle name="Note 2 18 2 2 6" xfId="17896"/>
    <cellStyle name="Note 2 18 2 3" xfId="1056"/>
    <cellStyle name="Note 2 18 2 3 2" xfId="3567"/>
    <cellStyle name="Note 2 18 2 3 2 2" xfId="13301"/>
    <cellStyle name="Note 2 18 2 3 2 2 2" xfId="30736"/>
    <cellStyle name="Note 2 18 2 3 2 2 3" xfId="45189"/>
    <cellStyle name="Note 2 18 2 3 2 3" xfId="15762"/>
    <cellStyle name="Note 2 18 2 3 2 3 2" xfId="33197"/>
    <cellStyle name="Note 2 18 2 3 2 3 3" xfId="47650"/>
    <cellStyle name="Note 2 18 2 3 2 4" xfId="21003"/>
    <cellStyle name="Note 2 18 2 3 2 5" xfId="35456"/>
    <cellStyle name="Note 2 18 2 3 3" xfId="6029"/>
    <cellStyle name="Note 2 18 2 3 3 2" xfId="23464"/>
    <cellStyle name="Note 2 18 2 3 3 3" xfId="37917"/>
    <cellStyle name="Note 2 18 2 3 4" xfId="8470"/>
    <cellStyle name="Note 2 18 2 3 4 2" xfId="25905"/>
    <cellStyle name="Note 2 18 2 3 4 3" xfId="40358"/>
    <cellStyle name="Note 2 18 2 3 5" xfId="10890"/>
    <cellStyle name="Note 2 18 2 3 5 2" xfId="28325"/>
    <cellStyle name="Note 2 18 2 3 5 3" xfId="42778"/>
    <cellStyle name="Note 2 18 2 3 6" xfId="17897"/>
    <cellStyle name="Note 2 18 2 4" xfId="1057"/>
    <cellStyle name="Note 2 18 2 4 2" xfId="3568"/>
    <cellStyle name="Note 2 18 2 4 2 2" xfId="21004"/>
    <cellStyle name="Note 2 18 2 4 2 3" xfId="35457"/>
    <cellStyle name="Note 2 18 2 4 3" xfId="6030"/>
    <cellStyle name="Note 2 18 2 4 3 2" xfId="23465"/>
    <cellStyle name="Note 2 18 2 4 3 3" xfId="37918"/>
    <cellStyle name="Note 2 18 2 4 4" xfId="8471"/>
    <cellStyle name="Note 2 18 2 4 4 2" xfId="25906"/>
    <cellStyle name="Note 2 18 2 4 4 3" xfId="40359"/>
    <cellStyle name="Note 2 18 2 4 5" xfId="10891"/>
    <cellStyle name="Note 2 18 2 4 5 2" xfId="28326"/>
    <cellStyle name="Note 2 18 2 4 5 3" xfId="42779"/>
    <cellStyle name="Note 2 18 2 4 6" xfId="15034"/>
    <cellStyle name="Note 2 18 2 4 6 2" xfId="32469"/>
    <cellStyle name="Note 2 18 2 4 6 3" xfId="46922"/>
    <cellStyle name="Note 2 18 2 4 7" xfId="17898"/>
    <cellStyle name="Note 2 18 2 4 8" xfId="20196"/>
    <cellStyle name="Note 2 18 2 5" xfId="3565"/>
    <cellStyle name="Note 2 18 2 5 2" xfId="13299"/>
    <cellStyle name="Note 2 18 2 5 2 2" xfId="30734"/>
    <cellStyle name="Note 2 18 2 5 2 3" xfId="45187"/>
    <cellStyle name="Note 2 18 2 5 3" xfId="15760"/>
    <cellStyle name="Note 2 18 2 5 3 2" xfId="33195"/>
    <cellStyle name="Note 2 18 2 5 3 3" xfId="47648"/>
    <cellStyle name="Note 2 18 2 5 4" xfId="21001"/>
    <cellStyle name="Note 2 18 2 5 5" xfId="35454"/>
    <cellStyle name="Note 2 18 2 6" xfId="6027"/>
    <cellStyle name="Note 2 18 2 6 2" xfId="23462"/>
    <cellStyle name="Note 2 18 2 6 3" xfId="37915"/>
    <cellStyle name="Note 2 18 2 7" xfId="8468"/>
    <cellStyle name="Note 2 18 2 7 2" xfId="25903"/>
    <cellStyle name="Note 2 18 2 7 3" xfId="40356"/>
    <cellStyle name="Note 2 18 2 8" xfId="10888"/>
    <cellStyle name="Note 2 18 2 8 2" xfId="28323"/>
    <cellStyle name="Note 2 18 2 8 3" xfId="42776"/>
    <cellStyle name="Note 2 18 2 9" xfId="17895"/>
    <cellStyle name="Note 2 18 3" xfId="1058"/>
    <cellStyle name="Note 2 18 3 2" xfId="1059"/>
    <cellStyle name="Note 2 18 3 2 2" xfId="3570"/>
    <cellStyle name="Note 2 18 3 2 2 2" xfId="13303"/>
    <cellStyle name="Note 2 18 3 2 2 2 2" xfId="30738"/>
    <cellStyle name="Note 2 18 3 2 2 2 3" xfId="45191"/>
    <cellStyle name="Note 2 18 3 2 2 3" xfId="15764"/>
    <cellStyle name="Note 2 18 3 2 2 3 2" xfId="33199"/>
    <cellStyle name="Note 2 18 3 2 2 3 3" xfId="47652"/>
    <cellStyle name="Note 2 18 3 2 2 4" xfId="21006"/>
    <cellStyle name="Note 2 18 3 2 2 5" xfId="35459"/>
    <cellStyle name="Note 2 18 3 2 3" xfId="6032"/>
    <cellStyle name="Note 2 18 3 2 3 2" xfId="23467"/>
    <cellStyle name="Note 2 18 3 2 3 3" xfId="37920"/>
    <cellStyle name="Note 2 18 3 2 4" xfId="8473"/>
    <cellStyle name="Note 2 18 3 2 4 2" xfId="25908"/>
    <cellStyle name="Note 2 18 3 2 4 3" xfId="40361"/>
    <cellStyle name="Note 2 18 3 2 5" xfId="10893"/>
    <cellStyle name="Note 2 18 3 2 5 2" xfId="28328"/>
    <cellStyle name="Note 2 18 3 2 5 3" xfId="42781"/>
    <cellStyle name="Note 2 18 3 2 6" xfId="17900"/>
    <cellStyle name="Note 2 18 3 3" xfId="1060"/>
    <cellStyle name="Note 2 18 3 3 2" xfId="3571"/>
    <cellStyle name="Note 2 18 3 3 2 2" xfId="13304"/>
    <cellStyle name="Note 2 18 3 3 2 2 2" xfId="30739"/>
    <cellStyle name="Note 2 18 3 3 2 2 3" xfId="45192"/>
    <cellStyle name="Note 2 18 3 3 2 3" xfId="15765"/>
    <cellStyle name="Note 2 18 3 3 2 3 2" xfId="33200"/>
    <cellStyle name="Note 2 18 3 3 2 3 3" xfId="47653"/>
    <cellStyle name="Note 2 18 3 3 2 4" xfId="21007"/>
    <cellStyle name="Note 2 18 3 3 2 5" xfId="35460"/>
    <cellStyle name="Note 2 18 3 3 3" xfId="6033"/>
    <cellStyle name="Note 2 18 3 3 3 2" xfId="23468"/>
    <cellStyle name="Note 2 18 3 3 3 3" xfId="37921"/>
    <cellStyle name="Note 2 18 3 3 4" xfId="8474"/>
    <cellStyle name="Note 2 18 3 3 4 2" xfId="25909"/>
    <cellStyle name="Note 2 18 3 3 4 3" xfId="40362"/>
    <cellStyle name="Note 2 18 3 3 5" xfId="10894"/>
    <cellStyle name="Note 2 18 3 3 5 2" xfId="28329"/>
    <cellStyle name="Note 2 18 3 3 5 3" xfId="42782"/>
    <cellStyle name="Note 2 18 3 3 6" xfId="17901"/>
    <cellStyle name="Note 2 18 3 4" xfId="1061"/>
    <cellStyle name="Note 2 18 3 4 2" xfId="3572"/>
    <cellStyle name="Note 2 18 3 4 2 2" xfId="21008"/>
    <cellStyle name="Note 2 18 3 4 2 3" xfId="35461"/>
    <cellStyle name="Note 2 18 3 4 3" xfId="6034"/>
    <cellStyle name="Note 2 18 3 4 3 2" xfId="23469"/>
    <cellStyle name="Note 2 18 3 4 3 3" xfId="37922"/>
    <cellStyle name="Note 2 18 3 4 4" xfId="8475"/>
    <cellStyle name="Note 2 18 3 4 4 2" xfId="25910"/>
    <cellStyle name="Note 2 18 3 4 4 3" xfId="40363"/>
    <cellStyle name="Note 2 18 3 4 5" xfId="10895"/>
    <cellStyle name="Note 2 18 3 4 5 2" xfId="28330"/>
    <cellStyle name="Note 2 18 3 4 5 3" xfId="42783"/>
    <cellStyle name="Note 2 18 3 4 6" xfId="15035"/>
    <cellStyle name="Note 2 18 3 4 6 2" xfId="32470"/>
    <cellStyle name="Note 2 18 3 4 6 3" xfId="46923"/>
    <cellStyle name="Note 2 18 3 4 7" xfId="17902"/>
    <cellStyle name="Note 2 18 3 4 8" xfId="20197"/>
    <cellStyle name="Note 2 18 3 5" xfId="3569"/>
    <cellStyle name="Note 2 18 3 5 2" xfId="13302"/>
    <cellStyle name="Note 2 18 3 5 2 2" xfId="30737"/>
    <cellStyle name="Note 2 18 3 5 2 3" xfId="45190"/>
    <cellStyle name="Note 2 18 3 5 3" xfId="15763"/>
    <cellStyle name="Note 2 18 3 5 3 2" xfId="33198"/>
    <cellStyle name="Note 2 18 3 5 3 3" xfId="47651"/>
    <cellStyle name="Note 2 18 3 5 4" xfId="21005"/>
    <cellStyle name="Note 2 18 3 5 5" xfId="35458"/>
    <cellStyle name="Note 2 18 3 6" xfId="6031"/>
    <cellStyle name="Note 2 18 3 6 2" xfId="23466"/>
    <cellStyle name="Note 2 18 3 6 3" xfId="37919"/>
    <cellStyle name="Note 2 18 3 7" xfId="8472"/>
    <cellStyle name="Note 2 18 3 7 2" xfId="25907"/>
    <cellStyle name="Note 2 18 3 7 3" xfId="40360"/>
    <cellStyle name="Note 2 18 3 8" xfId="10892"/>
    <cellStyle name="Note 2 18 3 8 2" xfId="28327"/>
    <cellStyle name="Note 2 18 3 8 3" xfId="42780"/>
    <cellStyle name="Note 2 18 3 9" xfId="17899"/>
    <cellStyle name="Note 2 18 4" xfId="1062"/>
    <cellStyle name="Note 2 18 4 2" xfId="1063"/>
    <cellStyle name="Note 2 18 4 2 2" xfId="3574"/>
    <cellStyle name="Note 2 18 4 2 2 2" xfId="13306"/>
    <cellStyle name="Note 2 18 4 2 2 2 2" xfId="30741"/>
    <cellStyle name="Note 2 18 4 2 2 2 3" xfId="45194"/>
    <cellStyle name="Note 2 18 4 2 2 3" xfId="15767"/>
    <cellStyle name="Note 2 18 4 2 2 3 2" xfId="33202"/>
    <cellStyle name="Note 2 18 4 2 2 3 3" xfId="47655"/>
    <cellStyle name="Note 2 18 4 2 2 4" xfId="21010"/>
    <cellStyle name="Note 2 18 4 2 2 5" xfId="35463"/>
    <cellStyle name="Note 2 18 4 2 3" xfId="6036"/>
    <cellStyle name="Note 2 18 4 2 3 2" xfId="23471"/>
    <cellStyle name="Note 2 18 4 2 3 3" xfId="37924"/>
    <cellStyle name="Note 2 18 4 2 4" xfId="8477"/>
    <cellStyle name="Note 2 18 4 2 4 2" xfId="25912"/>
    <cellStyle name="Note 2 18 4 2 4 3" xfId="40365"/>
    <cellStyle name="Note 2 18 4 2 5" xfId="10897"/>
    <cellStyle name="Note 2 18 4 2 5 2" xfId="28332"/>
    <cellStyle name="Note 2 18 4 2 5 3" xfId="42785"/>
    <cellStyle name="Note 2 18 4 2 6" xfId="17904"/>
    <cellStyle name="Note 2 18 4 3" xfId="1064"/>
    <cellStyle name="Note 2 18 4 3 2" xfId="3575"/>
    <cellStyle name="Note 2 18 4 3 2 2" xfId="13307"/>
    <cellStyle name="Note 2 18 4 3 2 2 2" xfId="30742"/>
    <cellStyle name="Note 2 18 4 3 2 2 3" xfId="45195"/>
    <cellStyle name="Note 2 18 4 3 2 3" xfId="15768"/>
    <cellStyle name="Note 2 18 4 3 2 3 2" xfId="33203"/>
    <cellStyle name="Note 2 18 4 3 2 3 3" xfId="47656"/>
    <cellStyle name="Note 2 18 4 3 2 4" xfId="21011"/>
    <cellStyle name="Note 2 18 4 3 2 5" xfId="35464"/>
    <cellStyle name="Note 2 18 4 3 3" xfId="6037"/>
    <cellStyle name="Note 2 18 4 3 3 2" xfId="23472"/>
    <cellStyle name="Note 2 18 4 3 3 3" xfId="37925"/>
    <cellStyle name="Note 2 18 4 3 4" xfId="8478"/>
    <cellStyle name="Note 2 18 4 3 4 2" xfId="25913"/>
    <cellStyle name="Note 2 18 4 3 4 3" xfId="40366"/>
    <cellStyle name="Note 2 18 4 3 5" xfId="10898"/>
    <cellStyle name="Note 2 18 4 3 5 2" xfId="28333"/>
    <cellStyle name="Note 2 18 4 3 5 3" xfId="42786"/>
    <cellStyle name="Note 2 18 4 3 6" xfId="17905"/>
    <cellStyle name="Note 2 18 4 4" xfId="1065"/>
    <cellStyle name="Note 2 18 4 4 2" xfId="3576"/>
    <cellStyle name="Note 2 18 4 4 2 2" xfId="21012"/>
    <cellStyle name="Note 2 18 4 4 2 3" xfId="35465"/>
    <cellStyle name="Note 2 18 4 4 3" xfId="6038"/>
    <cellStyle name="Note 2 18 4 4 3 2" xfId="23473"/>
    <cellStyle name="Note 2 18 4 4 3 3" xfId="37926"/>
    <cellStyle name="Note 2 18 4 4 4" xfId="8479"/>
    <cellStyle name="Note 2 18 4 4 4 2" xfId="25914"/>
    <cellStyle name="Note 2 18 4 4 4 3" xfId="40367"/>
    <cellStyle name="Note 2 18 4 4 5" xfId="10899"/>
    <cellStyle name="Note 2 18 4 4 5 2" xfId="28334"/>
    <cellStyle name="Note 2 18 4 4 5 3" xfId="42787"/>
    <cellStyle name="Note 2 18 4 4 6" xfId="15036"/>
    <cellStyle name="Note 2 18 4 4 6 2" xfId="32471"/>
    <cellStyle name="Note 2 18 4 4 6 3" xfId="46924"/>
    <cellStyle name="Note 2 18 4 4 7" xfId="17906"/>
    <cellStyle name="Note 2 18 4 4 8" xfId="20198"/>
    <cellStyle name="Note 2 18 4 5" xfId="3573"/>
    <cellStyle name="Note 2 18 4 5 2" xfId="13305"/>
    <cellStyle name="Note 2 18 4 5 2 2" xfId="30740"/>
    <cellStyle name="Note 2 18 4 5 2 3" xfId="45193"/>
    <cellStyle name="Note 2 18 4 5 3" xfId="15766"/>
    <cellStyle name="Note 2 18 4 5 3 2" xfId="33201"/>
    <cellStyle name="Note 2 18 4 5 3 3" xfId="47654"/>
    <cellStyle name="Note 2 18 4 5 4" xfId="21009"/>
    <cellStyle name="Note 2 18 4 5 5" xfId="35462"/>
    <cellStyle name="Note 2 18 4 6" xfId="6035"/>
    <cellStyle name="Note 2 18 4 6 2" xfId="23470"/>
    <cellStyle name="Note 2 18 4 6 3" xfId="37923"/>
    <cellStyle name="Note 2 18 4 7" xfId="8476"/>
    <cellStyle name="Note 2 18 4 7 2" xfId="25911"/>
    <cellStyle name="Note 2 18 4 7 3" xfId="40364"/>
    <cellStyle name="Note 2 18 4 8" xfId="10896"/>
    <cellStyle name="Note 2 18 4 8 2" xfId="28331"/>
    <cellStyle name="Note 2 18 4 8 3" xfId="42784"/>
    <cellStyle name="Note 2 18 4 9" xfId="17903"/>
    <cellStyle name="Note 2 18 5" xfId="1066"/>
    <cellStyle name="Note 2 18 5 2" xfId="1067"/>
    <cellStyle name="Note 2 18 5 2 2" xfId="3578"/>
    <cellStyle name="Note 2 18 5 2 2 2" xfId="13309"/>
    <cellStyle name="Note 2 18 5 2 2 2 2" xfId="30744"/>
    <cellStyle name="Note 2 18 5 2 2 2 3" xfId="45197"/>
    <cellStyle name="Note 2 18 5 2 2 3" xfId="15770"/>
    <cellStyle name="Note 2 18 5 2 2 3 2" xfId="33205"/>
    <cellStyle name="Note 2 18 5 2 2 3 3" xfId="47658"/>
    <cellStyle name="Note 2 18 5 2 2 4" xfId="21014"/>
    <cellStyle name="Note 2 18 5 2 2 5" xfId="35467"/>
    <cellStyle name="Note 2 18 5 2 3" xfId="6040"/>
    <cellStyle name="Note 2 18 5 2 3 2" xfId="23475"/>
    <cellStyle name="Note 2 18 5 2 3 3" xfId="37928"/>
    <cellStyle name="Note 2 18 5 2 4" xfId="8481"/>
    <cellStyle name="Note 2 18 5 2 4 2" xfId="25916"/>
    <cellStyle name="Note 2 18 5 2 4 3" xfId="40369"/>
    <cellStyle name="Note 2 18 5 2 5" xfId="10901"/>
    <cellStyle name="Note 2 18 5 2 5 2" xfId="28336"/>
    <cellStyle name="Note 2 18 5 2 5 3" xfId="42789"/>
    <cellStyle name="Note 2 18 5 2 6" xfId="17908"/>
    <cellStyle name="Note 2 18 5 3" xfId="1068"/>
    <cellStyle name="Note 2 18 5 3 2" xfId="3579"/>
    <cellStyle name="Note 2 18 5 3 2 2" xfId="13310"/>
    <cellStyle name="Note 2 18 5 3 2 2 2" xfId="30745"/>
    <cellStyle name="Note 2 18 5 3 2 2 3" xfId="45198"/>
    <cellStyle name="Note 2 18 5 3 2 3" xfId="15771"/>
    <cellStyle name="Note 2 18 5 3 2 3 2" xfId="33206"/>
    <cellStyle name="Note 2 18 5 3 2 3 3" xfId="47659"/>
    <cellStyle name="Note 2 18 5 3 2 4" xfId="21015"/>
    <cellStyle name="Note 2 18 5 3 2 5" xfId="35468"/>
    <cellStyle name="Note 2 18 5 3 3" xfId="6041"/>
    <cellStyle name="Note 2 18 5 3 3 2" xfId="23476"/>
    <cellStyle name="Note 2 18 5 3 3 3" xfId="37929"/>
    <cellStyle name="Note 2 18 5 3 4" xfId="8482"/>
    <cellStyle name="Note 2 18 5 3 4 2" xfId="25917"/>
    <cellStyle name="Note 2 18 5 3 4 3" xfId="40370"/>
    <cellStyle name="Note 2 18 5 3 5" xfId="10902"/>
    <cellStyle name="Note 2 18 5 3 5 2" xfId="28337"/>
    <cellStyle name="Note 2 18 5 3 5 3" xfId="42790"/>
    <cellStyle name="Note 2 18 5 3 6" xfId="17909"/>
    <cellStyle name="Note 2 18 5 4" xfId="1069"/>
    <cellStyle name="Note 2 18 5 4 2" xfId="3580"/>
    <cellStyle name="Note 2 18 5 4 2 2" xfId="21016"/>
    <cellStyle name="Note 2 18 5 4 2 3" xfId="35469"/>
    <cellStyle name="Note 2 18 5 4 3" xfId="6042"/>
    <cellStyle name="Note 2 18 5 4 3 2" xfId="23477"/>
    <cellStyle name="Note 2 18 5 4 3 3" xfId="37930"/>
    <cellStyle name="Note 2 18 5 4 4" xfId="8483"/>
    <cellStyle name="Note 2 18 5 4 4 2" xfId="25918"/>
    <cellStyle name="Note 2 18 5 4 4 3" xfId="40371"/>
    <cellStyle name="Note 2 18 5 4 5" xfId="10903"/>
    <cellStyle name="Note 2 18 5 4 5 2" xfId="28338"/>
    <cellStyle name="Note 2 18 5 4 5 3" xfId="42791"/>
    <cellStyle name="Note 2 18 5 4 6" xfId="15037"/>
    <cellStyle name="Note 2 18 5 4 6 2" xfId="32472"/>
    <cellStyle name="Note 2 18 5 4 6 3" xfId="46925"/>
    <cellStyle name="Note 2 18 5 4 7" xfId="17910"/>
    <cellStyle name="Note 2 18 5 4 8" xfId="20199"/>
    <cellStyle name="Note 2 18 5 5" xfId="3577"/>
    <cellStyle name="Note 2 18 5 5 2" xfId="13308"/>
    <cellStyle name="Note 2 18 5 5 2 2" xfId="30743"/>
    <cellStyle name="Note 2 18 5 5 2 3" xfId="45196"/>
    <cellStyle name="Note 2 18 5 5 3" xfId="15769"/>
    <cellStyle name="Note 2 18 5 5 3 2" xfId="33204"/>
    <cellStyle name="Note 2 18 5 5 3 3" xfId="47657"/>
    <cellStyle name="Note 2 18 5 5 4" xfId="21013"/>
    <cellStyle name="Note 2 18 5 5 5" xfId="35466"/>
    <cellStyle name="Note 2 18 5 6" xfId="6039"/>
    <cellStyle name="Note 2 18 5 6 2" xfId="23474"/>
    <cellStyle name="Note 2 18 5 6 3" xfId="37927"/>
    <cellStyle name="Note 2 18 5 7" xfId="8480"/>
    <cellStyle name="Note 2 18 5 7 2" xfId="25915"/>
    <cellStyle name="Note 2 18 5 7 3" xfId="40368"/>
    <cellStyle name="Note 2 18 5 8" xfId="10900"/>
    <cellStyle name="Note 2 18 5 8 2" xfId="28335"/>
    <cellStyle name="Note 2 18 5 8 3" xfId="42788"/>
    <cellStyle name="Note 2 18 5 9" xfId="17907"/>
    <cellStyle name="Note 2 18 6" xfId="1070"/>
    <cellStyle name="Note 2 18 6 2" xfId="3581"/>
    <cellStyle name="Note 2 18 6 2 2" xfId="13311"/>
    <cellStyle name="Note 2 18 6 2 2 2" xfId="30746"/>
    <cellStyle name="Note 2 18 6 2 2 3" xfId="45199"/>
    <cellStyle name="Note 2 18 6 2 3" xfId="15772"/>
    <cellStyle name="Note 2 18 6 2 3 2" xfId="33207"/>
    <cellStyle name="Note 2 18 6 2 3 3" xfId="47660"/>
    <cellStyle name="Note 2 18 6 2 4" xfId="21017"/>
    <cellStyle name="Note 2 18 6 2 5" xfId="35470"/>
    <cellStyle name="Note 2 18 6 3" xfId="6043"/>
    <cellStyle name="Note 2 18 6 3 2" xfId="23478"/>
    <cellStyle name="Note 2 18 6 3 3" xfId="37931"/>
    <cellStyle name="Note 2 18 6 4" xfId="8484"/>
    <cellStyle name="Note 2 18 6 4 2" xfId="25919"/>
    <cellStyle name="Note 2 18 6 4 3" xfId="40372"/>
    <cellStyle name="Note 2 18 6 5" xfId="10904"/>
    <cellStyle name="Note 2 18 6 5 2" xfId="28339"/>
    <cellStyle name="Note 2 18 6 5 3" xfId="42792"/>
    <cellStyle name="Note 2 18 6 6" xfId="17911"/>
    <cellStyle name="Note 2 18 7" xfId="1071"/>
    <cellStyle name="Note 2 18 7 2" xfId="3582"/>
    <cellStyle name="Note 2 18 7 2 2" xfId="13312"/>
    <cellStyle name="Note 2 18 7 2 2 2" xfId="30747"/>
    <cellStyle name="Note 2 18 7 2 2 3" xfId="45200"/>
    <cellStyle name="Note 2 18 7 2 3" xfId="15773"/>
    <cellStyle name="Note 2 18 7 2 3 2" xfId="33208"/>
    <cellStyle name="Note 2 18 7 2 3 3" xfId="47661"/>
    <cellStyle name="Note 2 18 7 2 4" xfId="21018"/>
    <cellStyle name="Note 2 18 7 2 5" xfId="35471"/>
    <cellStyle name="Note 2 18 7 3" xfId="6044"/>
    <cellStyle name="Note 2 18 7 3 2" xfId="23479"/>
    <cellStyle name="Note 2 18 7 3 3" xfId="37932"/>
    <cellStyle name="Note 2 18 7 4" xfId="8485"/>
    <cellStyle name="Note 2 18 7 4 2" xfId="25920"/>
    <cellStyle name="Note 2 18 7 4 3" xfId="40373"/>
    <cellStyle name="Note 2 18 7 5" xfId="10905"/>
    <cellStyle name="Note 2 18 7 5 2" xfId="28340"/>
    <cellStyle name="Note 2 18 7 5 3" xfId="42793"/>
    <cellStyle name="Note 2 18 7 6" xfId="17912"/>
    <cellStyle name="Note 2 18 8" xfId="1072"/>
    <cellStyle name="Note 2 18 8 2" xfId="3583"/>
    <cellStyle name="Note 2 18 8 2 2" xfId="21019"/>
    <cellStyle name="Note 2 18 8 2 3" xfId="35472"/>
    <cellStyle name="Note 2 18 8 3" xfId="6045"/>
    <cellStyle name="Note 2 18 8 3 2" xfId="23480"/>
    <cellStyle name="Note 2 18 8 3 3" xfId="37933"/>
    <cellStyle name="Note 2 18 8 4" xfId="8486"/>
    <cellStyle name="Note 2 18 8 4 2" xfId="25921"/>
    <cellStyle name="Note 2 18 8 4 3" xfId="40374"/>
    <cellStyle name="Note 2 18 8 5" xfId="10906"/>
    <cellStyle name="Note 2 18 8 5 2" xfId="28341"/>
    <cellStyle name="Note 2 18 8 5 3" xfId="42794"/>
    <cellStyle name="Note 2 18 8 6" xfId="15038"/>
    <cellStyle name="Note 2 18 8 6 2" xfId="32473"/>
    <cellStyle name="Note 2 18 8 6 3" xfId="46926"/>
    <cellStyle name="Note 2 18 8 7" xfId="17913"/>
    <cellStyle name="Note 2 18 8 8" xfId="20200"/>
    <cellStyle name="Note 2 18 9" xfId="3564"/>
    <cellStyle name="Note 2 18 9 2" xfId="13298"/>
    <cellStyle name="Note 2 18 9 2 2" xfId="30733"/>
    <cellStyle name="Note 2 18 9 2 3" xfId="45186"/>
    <cellStyle name="Note 2 18 9 3" xfId="15759"/>
    <cellStyle name="Note 2 18 9 3 2" xfId="33194"/>
    <cellStyle name="Note 2 18 9 3 3" xfId="47647"/>
    <cellStyle name="Note 2 18 9 4" xfId="21000"/>
    <cellStyle name="Note 2 18 9 5" xfId="35453"/>
    <cellStyle name="Note 2 19" xfId="1073"/>
    <cellStyle name="Note 2 19 10" xfId="6046"/>
    <cellStyle name="Note 2 19 10 2" xfId="23481"/>
    <cellStyle name="Note 2 19 10 3" xfId="37934"/>
    <cellStyle name="Note 2 19 11" xfId="8487"/>
    <cellStyle name="Note 2 19 11 2" xfId="25922"/>
    <cellStyle name="Note 2 19 11 3" xfId="40375"/>
    <cellStyle name="Note 2 19 12" xfId="10907"/>
    <cellStyle name="Note 2 19 12 2" xfId="28342"/>
    <cellStyle name="Note 2 19 12 3" xfId="42795"/>
    <cellStyle name="Note 2 19 13" xfId="17914"/>
    <cellStyle name="Note 2 19 2" xfId="1074"/>
    <cellStyle name="Note 2 19 2 2" xfId="1075"/>
    <cellStyle name="Note 2 19 2 2 2" xfId="3586"/>
    <cellStyle name="Note 2 19 2 2 2 2" xfId="13315"/>
    <cellStyle name="Note 2 19 2 2 2 2 2" xfId="30750"/>
    <cellStyle name="Note 2 19 2 2 2 2 3" xfId="45203"/>
    <cellStyle name="Note 2 19 2 2 2 3" xfId="15776"/>
    <cellStyle name="Note 2 19 2 2 2 3 2" xfId="33211"/>
    <cellStyle name="Note 2 19 2 2 2 3 3" xfId="47664"/>
    <cellStyle name="Note 2 19 2 2 2 4" xfId="21022"/>
    <cellStyle name="Note 2 19 2 2 2 5" xfId="35475"/>
    <cellStyle name="Note 2 19 2 2 3" xfId="6048"/>
    <cellStyle name="Note 2 19 2 2 3 2" xfId="23483"/>
    <cellStyle name="Note 2 19 2 2 3 3" xfId="37936"/>
    <cellStyle name="Note 2 19 2 2 4" xfId="8489"/>
    <cellStyle name="Note 2 19 2 2 4 2" xfId="25924"/>
    <cellStyle name="Note 2 19 2 2 4 3" xfId="40377"/>
    <cellStyle name="Note 2 19 2 2 5" xfId="10909"/>
    <cellStyle name="Note 2 19 2 2 5 2" xfId="28344"/>
    <cellStyle name="Note 2 19 2 2 5 3" xfId="42797"/>
    <cellStyle name="Note 2 19 2 2 6" xfId="17916"/>
    <cellStyle name="Note 2 19 2 3" xfId="1076"/>
    <cellStyle name="Note 2 19 2 3 2" xfId="3587"/>
    <cellStyle name="Note 2 19 2 3 2 2" xfId="13316"/>
    <cellStyle name="Note 2 19 2 3 2 2 2" xfId="30751"/>
    <cellStyle name="Note 2 19 2 3 2 2 3" xfId="45204"/>
    <cellStyle name="Note 2 19 2 3 2 3" xfId="15777"/>
    <cellStyle name="Note 2 19 2 3 2 3 2" xfId="33212"/>
    <cellStyle name="Note 2 19 2 3 2 3 3" xfId="47665"/>
    <cellStyle name="Note 2 19 2 3 2 4" xfId="21023"/>
    <cellStyle name="Note 2 19 2 3 2 5" xfId="35476"/>
    <cellStyle name="Note 2 19 2 3 3" xfId="6049"/>
    <cellStyle name="Note 2 19 2 3 3 2" xfId="23484"/>
    <cellStyle name="Note 2 19 2 3 3 3" xfId="37937"/>
    <cellStyle name="Note 2 19 2 3 4" xfId="8490"/>
    <cellStyle name="Note 2 19 2 3 4 2" xfId="25925"/>
    <cellStyle name="Note 2 19 2 3 4 3" xfId="40378"/>
    <cellStyle name="Note 2 19 2 3 5" xfId="10910"/>
    <cellStyle name="Note 2 19 2 3 5 2" xfId="28345"/>
    <cellStyle name="Note 2 19 2 3 5 3" xfId="42798"/>
    <cellStyle name="Note 2 19 2 3 6" xfId="17917"/>
    <cellStyle name="Note 2 19 2 4" xfId="1077"/>
    <cellStyle name="Note 2 19 2 4 2" xfId="3588"/>
    <cellStyle name="Note 2 19 2 4 2 2" xfId="21024"/>
    <cellStyle name="Note 2 19 2 4 2 3" xfId="35477"/>
    <cellStyle name="Note 2 19 2 4 3" xfId="6050"/>
    <cellStyle name="Note 2 19 2 4 3 2" xfId="23485"/>
    <cellStyle name="Note 2 19 2 4 3 3" xfId="37938"/>
    <cellStyle name="Note 2 19 2 4 4" xfId="8491"/>
    <cellStyle name="Note 2 19 2 4 4 2" xfId="25926"/>
    <cellStyle name="Note 2 19 2 4 4 3" xfId="40379"/>
    <cellStyle name="Note 2 19 2 4 5" xfId="10911"/>
    <cellStyle name="Note 2 19 2 4 5 2" xfId="28346"/>
    <cellStyle name="Note 2 19 2 4 5 3" xfId="42799"/>
    <cellStyle name="Note 2 19 2 4 6" xfId="15039"/>
    <cellStyle name="Note 2 19 2 4 6 2" xfId="32474"/>
    <cellStyle name="Note 2 19 2 4 6 3" xfId="46927"/>
    <cellStyle name="Note 2 19 2 4 7" xfId="17918"/>
    <cellStyle name="Note 2 19 2 4 8" xfId="20201"/>
    <cellStyle name="Note 2 19 2 5" xfId="3585"/>
    <cellStyle name="Note 2 19 2 5 2" xfId="13314"/>
    <cellStyle name="Note 2 19 2 5 2 2" xfId="30749"/>
    <cellStyle name="Note 2 19 2 5 2 3" xfId="45202"/>
    <cellStyle name="Note 2 19 2 5 3" xfId="15775"/>
    <cellStyle name="Note 2 19 2 5 3 2" xfId="33210"/>
    <cellStyle name="Note 2 19 2 5 3 3" xfId="47663"/>
    <cellStyle name="Note 2 19 2 5 4" xfId="21021"/>
    <cellStyle name="Note 2 19 2 5 5" xfId="35474"/>
    <cellStyle name="Note 2 19 2 6" xfId="6047"/>
    <cellStyle name="Note 2 19 2 6 2" xfId="23482"/>
    <cellStyle name="Note 2 19 2 6 3" xfId="37935"/>
    <cellStyle name="Note 2 19 2 7" xfId="8488"/>
    <cellStyle name="Note 2 19 2 7 2" xfId="25923"/>
    <cellStyle name="Note 2 19 2 7 3" xfId="40376"/>
    <cellStyle name="Note 2 19 2 8" xfId="10908"/>
    <cellStyle name="Note 2 19 2 8 2" xfId="28343"/>
    <cellStyle name="Note 2 19 2 8 3" xfId="42796"/>
    <cellStyle name="Note 2 19 2 9" xfId="17915"/>
    <cellStyle name="Note 2 19 3" xfId="1078"/>
    <cellStyle name="Note 2 19 3 2" xfId="1079"/>
    <cellStyle name="Note 2 19 3 2 2" xfId="3590"/>
    <cellStyle name="Note 2 19 3 2 2 2" xfId="13318"/>
    <cellStyle name="Note 2 19 3 2 2 2 2" xfId="30753"/>
    <cellStyle name="Note 2 19 3 2 2 2 3" xfId="45206"/>
    <cellStyle name="Note 2 19 3 2 2 3" xfId="15779"/>
    <cellStyle name="Note 2 19 3 2 2 3 2" xfId="33214"/>
    <cellStyle name="Note 2 19 3 2 2 3 3" xfId="47667"/>
    <cellStyle name="Note 2 19 3 2 2 4" xfId="21026"/>
    <cellStyle name="Note 2 19 3 2 2 5" xfId="35479"/>
    <cellStyle name="Note 2 19 3 2 3" xfId="6052"/>
    <cellStyle name="Note 2 19 3 2 3 2" xfId="23487"/>
    <cellStyle name="Note 2 19 3 2 3 3" xfId="37940"/>
    <cellStyle name="Note 2 19 3 2 4" xfId="8493"/>
    <cellStyle name="Note 2 19 3 2 4 2" xfId="25928"/>
    <cellStyle name="Note 2 19 3 2 4 3" xfId="40381"/>
    <cellStyle name="Note 2 19 3 2 5" xfId="10913"/>
    <cellStyle name="Note 2 19 3 2 5 2" xfId="28348"/>
    <cellStyle name="Note 2 19 3 2 5 3" xfId="42801"/>
    <cellStyle name="Note 2 19 3 2 6" xfId="17920"/>
    <cellStyle name="Note 2 19 3 3" xfId="1080"/>
    <cellStyle name="Note 2 19 3 3 2" xfId="3591"/>
    <cellStyle name="Note 2 19 3 3 2 2" xfId="13319"/>
    <cellStyle name="Note 2 19 3 3 2 2 2" xfId="30754"/>
    <cellStyle name="Note 2 19 3 3 2 2 3" xfId="45207"/>
    <cellStyle name="Note 2 19 3 3 2 3" xfId="15780"/>
    <cellStyle name="Note 2 19 3 3 2 3 2" xfId="33215"/>
    <cellStyle name="Note 2 19 3 3 2 3 3" xfId="47668"/>
    <cellStyle name="Note 2 19 3 3 2 4" xfId="21027"/>
    <cellStyle name="Note 2 19 3 3 2 5" xfId="35480"/>
    <cellStyle name="Note 2 19 3 3 3" xfId="6053"/>
    <cellStyle name="Note 2 19 3 3 3 2" xfId="23488"/>
    <cellStyle name="Note 2 19 3 3 3 3" xfId="37941"/>
    <cellStyle name="Note 2 19 3 3 4" xfId="8494"/>
    <cellStyle name="Note 2 19 3 3 4 2" xfId="25929"/>
    <cellStyle name="Note 2 19 3 3 4 3" xfId="40382"/>
    <cellStyle name="Note 2 19 3 3 5" xfId="10914"/>
    <cellStyle name="Note 2 19 3 3 5 2" xfId="28349"/>
    <cellStyle name="Note 2 19 3 3 5 3" xfId="42802"/>
    <cellStyle name="Note 2 19 3 3 6" xfId="17921"/>
    <cellStyle name="Note 2 19 3 4" xfId="1081"/>
    <cellStyle name="Note 2 19 3 4 2" xfId="3592"/>
    <cellStyle name="Note 2 19 3 4 2 2" xfId="21028"/>
    <cellStyle name="Note 2 19 3 4 2 3" xfId="35481"/>
    <cellStyle name="Note 2 19 3 4 3" xfId="6054"/>
    <cellStyle name="Note 2 19 3 4 3 2" xfId="23489"/>
    <cellStyle name="Note 2 19 3 4 3 3" xfId="37942"/>
    <cellStyle name="Note 2 19 3 4 4" xfId="8495"/>
    <cellStyle name="Note 2 19 3 4 4 2" xfId="25930"/>
    <cellStyle name="Note 2 19 3 4 4 3" xfId="40383"/>
    <cellStyle name="Note 2 19 3 4 5" xfId="10915"/>
    <cellStyle name="Note 2 19 3 4 5 2" xfId="28350"/>
    <cellStyle name="Note 2 19 3 4 5 3" xfId="42803"/>
    <cellStyle name="Note 2 19 3 4 6" xfId="15040"/>
    <cellStyle name="Note 2 19 3 4 6 2" xfId="32475"/>
    <cellStyle name="Note 2 19 3 4 6 3" xfId="46928"/>
    <cellStyle name="Note 2 19 3 4 7" xfId="17922"/>
    <cellStyle name="Note 2 19 3 4 8" xfId="20202"/>
    <cellStyle name="Note 2 19 3 5" xfId="3589"/>
    <cellStyle name="Note 2 19 3 5 2" xfId="13317"/>
    <cellStyle name="Note 2 19 3 5 2 2" xfId="30752"/>
    <cellStyle name="Note 2 19 3 5 2 3" xfId="45205"/>
    <cellStyle name="Note 2 19 3 5 3" xfId="15778"/>
    <cellStyle name="Note 2 19 3 5 3 2" xfId="33213"/>
    <cellStyle name="Note 2 19 3 5 3 3" xfId="47666"/>
    <cellStyle name="Note 2 19 3 5 4" xfId="21025"/>
    <cellStyle name="Note 2 19 3 5 5" xfId="35478"/>
    <cellStyle name="Note 2 19 3 6" xfId="6051"/>
    <cellStyle name="Note 2 19 3 6 2" xfId="23486"/>
    <cellStyle name="Note 2 19 3 6 3" xfId="37939"/>
    <cellStyle name="Note 2 19 3 7" xfId="8492"/>
    <cellStyle name="Note 2 19 3 7 2" xfId="25927"/>
    <cellStyle name="Note 2 19 3 7 3" xfId="40380"/>
    <cellStyle name="Note 2 19 3 8" xfId="10912"/>
    <cellStyle name="Note 2 19 3 8 2" xfId="28347"/>
    <cellStyle name="Note 2 19 3 8 3" xfId="42800"/>
    <cellStyle name="Note 2 19 3 9" xfId="17919"/>
    <cellStyle name="Note 2 19 4" xfId="1082"/>
    <cellStyle name="Note 2 19 4 2" xfId="1083"/>
    <cellStyle name="Note 2 19 4 2 2" xfId="3594"/>
    <cellStyle name="Note 2 19 4 2 2 2" xfId="13321"/>
    <cellStyle name="Note 2 19 4 2 2 2 2" xfId="30756"/>
    <cellStyle name="Note 2 19 4 2 2 2 3" xfId="45209"/>
    <cellStyle name="Note 2 19 4 2 2 3" xfId="15782"/>
    <cellStyle name="Note 2 19 4 2 2 3 2" xfId="33217"/>
    <cellStyle name="Note 2 19 4 2 2 3 3" xfId="47670"/>
    <cellStyle name="Note 2 19 4 2 2 4" xfId="21030"/>
    <cellStyle name="Note 2 19 4 2 2 5" xfId="35483"/>
    <cellStyle name="Note 2 19 4 2 3" xfId="6056"/>
    <cellStyle name="Note 2 19 4 2 3 2" xfId="23491"/>
    <cellStyle name="Note 2 19 4 2 3 3" xfId="37944"/>
    <cellStyle name="Note 2 19 4 2 4" xfId="8497"/>
    <cellStyle name="Note 2 19 4 2 4 2" xfId="25932"/>
    <cellStyle name="Note 2 19 4 2 4 3" xfId="40385"/>
    <cellStyle name="Note 2 19 4 2 5" xfId="10917"/>
    <cellStyle name="Note 2 19 4 2 5 2" xfId="28352"/>
    <cellStyle name="Note 2 19 4 2 5 3" xfId="42805"/>
    <cellStyle name="Note 2 19 4 2 6" xfId="17924"/>
    <cellStyle name="Note 2 19 4 3" xfId="1084"/>
    <cellStyle name="Note 2 19 4 3 2" xfId="3595"/>
    <cellStyle name="Note 2 19 4 3 2 2" xfId="13322"/>
    <cellStyle name="Note 2 19 4 3 2 2 2" xfId="30757"/>
    <cellStyle name="Note 2 19 4 3 2 2 3" xfId="45210"/>
    <cellStyle name="Note 2 19 4 3 2 3" xfId="15783"/>
    <cellStyle name="Note 2 19 4 3 2 3 2" xfId="33218"/>
    <cellStyle name="Note 2 19 4 3 2 3 3" xfId="47671"/>
    <cellStyle name="Note 2 19 4 3 2 4" xfId="21031"/>
    <cellStyle name="Note 2 19 4 3 2 5" xfId="35484"/>
    <cellStyle name="Note 2 19 4 3 3" xfId="6057"/>
    <cellStyle name="Note 2 19 4 3 3 2" xfId="23492"/>
    <cellStyle name="Note 2 19 4 3 3 3" xfId="37945"/>
    <cellStyle name="Note 2 19 4 3 4" xfId="8498"/>
    <cellStyle name="Note 2 19 4 3 4 2" xfId="25933"/>
    <cellStyle name="Note 2 19 4 3 4 3" xfId="40386"/>
    <cellStyle name="Note 2 19 4 3 5" xfId="10918"/>
    <cellStyle name="Note 2 19 4 3 5 2" xfId="28353"/>
    <cellStyle name="Note 2 19 4 3 5 3" xfId="42806"/>
    <cellStyle name="Note 2 19 4 3 6" xfId="17925"/>
    <cellStyle name="Note 2 19 4 4" xfId="1085"/>
    <cellStyle name="Note 2 19 4 4 2" xfId="3596"/>
    <cellStyle name="Note 2 19 4 4 2 2" xfId="21032"/>
    <cellStyle name="Note 2 19 4 4 2 3" xfId="35485"/>
    <cellStyle name="Note 2 19 4 4 3" xfId="6058"/>
    <cellStyle name="Note 2 19 4 4 3 2" xfId="23493"/>
    <cellStyle name="Note 2 19 4 4 3 3" xfId="37946"/>
    <cellStyle name="Note 2 19 4 4 4" xfId="8499"/>
    <cellStyle name="Note 2 19 4 4 4 2" xfId="25934"/>
    <cellStyle name="Note 2 19 4 4 4 3" xfId="40387"/>
    <cellStyle name="Note 2 19 4 4 5" xfId="10919"/>
    <cellStyle name="Note 2 19 4 4 5 2" xfId="28354"/>
    <cellStyle name="Note 2 19 4 4 5 3" xfId="42807"/>
    <cellStyle name="Note 2 19 4 4 6" xfId="15041"/>
    <cellStyle name="Note 2 19 4 4 6 2" xfId="32476"/>
    <cellStyle name="Note 2 19 4 4 6 3" xfId="46929"/>
    <cellStyle name="Note 2 19 4 4 7" xfId="17926"/>
    <cellStyle name="Note 2 19 4 4 8" xfId="20203"/>
    <cellStyle name="Note 2 19 4 5" xfId="3593"/>
    <cellStyle name="Note 2 19 4 5 2" xfId="13320"/>
    <cellStyle name="Note 2 19 4 5 2 2" xfId="30755"/>
    <cellStyle name="Note 2 19 4 5 2 3" xfId="45208"/>
    <cellStyle name="Note 2 19 4 5 3" xfId="15781"/>
    <cellStyle name="Note 2 19 4 5 3 2" xfId="33216"/>
    <cellStyle name="Note 2 19 4 5 3 3" xfId="47669"/>
    <cellStyle name="Note 2 19 4 5 4" xfId="21029"/>
    <cellStyle name="Note 2 19 4 5 5" xfId="35482"/>
    <cellStyle name="Note 2 19 4 6" xfId="6055"/>
    <cellStyle name="Note 2 19 4 6 2" xfId="23490"/>
    <cellStyle name="Note 2 19 4 6 3" xfId="37943"/>
    <cellStyle name="Note 2 19 4 7" xfId="8496"/>
    <cellStyle name="Note 2 19 4 7 2" xfId="25931"/>
    <cellStyle name="Note 2 19 4 7 3" xfId="40384"/>
    <cellStyle name="Note 2 19 4 8" xfId="10916"/>
    <cellStyle name="Note 2 19 4 8 2" xfId="28351"/>
    <cellStyle name="Note 2 19 4 8 3" xfId="42804"/>
    <cellStyle name="Note 2 19 4 9" xfId="17923"/>
    <cellStyle name="Note 2 19 5" xfId="1086"/>
    <cellStyle name="Note 2 19 5 2" xfId="1087"/>
    <cellStyle name="Note 2 19 5 2 2" xfId="3598"/>
    <cellStyle name="Note 2 19 5 2 2 2" xfId="13324"/>
    <cellStyle name="Note 2 19 5 2 2 2 2" xfId="30759"/>
    <cellStyle name="Note 2 19 5 2 2 2 3" xfId="45212"/>
    <cellStyle name="Note 2 19 5 2 2 3" xfId="15785"/>
    <cellStyle name="Note 2 19 5 2 2 3 2" xfId="33220"/>
    <cellStyle name="Note 2 19 5 2 2 3 3" xfId="47673"/>
    <cellStyle name="Note 2 19 5 2 2 4" xfId="21034"/>
    <cellStyle name="Note 2 19 5 2 2 5" xfId="35487"/>
    <cellStyle name="Note 2 19 5 2 3" xfId="6060"/>
    <cellStyle name="Note 2 19 5 2 3 2" xfId="23495"/>
    <cellStyle name="Note 2 19 5 2 3 3" xfId="37948"/>
    <cellStyle name="Note 2 19 5 2 4" xfId="8501"/>
    <cellStyle name="Note 2 19 5 2 4 2" xfId="25936"/>
    <cellStyle name="Note 2 19 5 2 4 3" xfId="40389"/>
    <cellStyle name="Note 2 19 5 2 5" xfId="10921"/>
    <cellStyle name="Note 2 19 5 2 5 2" xfId="28356"/>
    <cellStyle name="Note 2 19 5 2 5 3" xfId="42809"/>
    <cellStyle name="Note 2 19 5 2 6" xfId="17928"/>
    <cellStyle name="Note 2 19 5 3" xfId="1088"/>
    <cellStyle name="Note 2 19 5 3 2" xfId="3599"/>
    <cellStyle name="Note 2 19 5 3 2 2" xfId="13325"/>
    <cellStyle name="Note 2 19 5 3 2 2 2" xfId="30760"/>
    <cellStyle name="Note 2 19 5 3 2 2 3" xfId="45213"/>
    <cellStyle name="Note 2 19 5 3 2 3" xfId="15786"/>
    <cellStyle name="Note 2 19 5 3 2 3 2" xfId="33221"/>
    <cellStyle name="Note 2 19 5 3 2 3 3" xfId="47674"/>
    <cellStyle name="Note 2 19 5 3 2 4" xfId="21035"/>
    <cellStyle name="Note 2 19 5 3 2 5" xfId="35488"/>
    <cellStyle name="Note 2 19 5 3 3" xfId="6061"/>
    <cellStyle name="Note 2 19 5 3 3 2" xfId="23496"/>
    <cellStyle name="Note 2 19 5 3 3 3" xfId="37949"/>
    <cellStyle name="Note 2 19 5 3 4" xfId="8502"/>
    <cellStyle name="Note 2 19 5 3 4 2" xfId="25937"/>
    <cellStyle name="Note 2 19 5 3 4 3" xfId="40390"/>
    <cellStyle name="Note 2 19 5 3 5" xfId="10922"/>
    <cellStyle name="Note 2 19 5 3 5 2" xfId="28357"/>
    <cellStyle name="Note 2 19 5 3 5 3" xfId="42810"/>
    <cellStyle name="Note 2 19 5 3 6" xfId="17929"/>
    <cellStyle name="Note 2 19 5 4" xfId="1089"/>
    <cellStyle name="Note 2 19 5 4 2" xfId="3600"/>
    <cellStyle name="Note 2 19 5 4 2 2" xfId="21036"/>
    <cellStyle name="Note 2 19 5 4 2 3" xfId="35489"/>
    <cellStyle name="Note 2 19 5 4 3" xfId="6062"/>
    <cellStyle name="Note 2 19 5 4 3 2" xfId="23497"/>
    <cellStyle name="Note 2 19 5 4 3 3" xfId="37950"/>
    <cellStyle name="Note 2 19 5 4 4" xfId="8503"/>
    <cellStyle name="Note 2 19 5 4 4 2" xfId="25938"/>
    <cellStyle name="Note 2 19 5 4 4 3" xfId="40391"/>
    <cellStyle name="Note 2 19 5 4 5" xfId="10923"/>
    <cellStyle name="Note 2 19 5 4 5 2" xfId="28358"/>
    <cellStyle name="Note 2 19 5 4 5 3" xfId="42811"/>
    <cellStyle name="Note 2 19 5 4 6" xfId="15042"/>
    <cellStyle name="Note 2 19 5 4 6 2" xfId="32477"/>
    <cellStyle name="Note 2 19 5 4 6 3" xfId="46930"/>
    <cellStyle name="Note 2 19 5 4 7" xfId="17930"/>
    <cellStyle name="Note 2 19 5 4 8" xfId="20204"/>
    <cellStyle name="Note 2 19 5 5" xfId="3597"/>
    <cellStyle name="Note 2 19 5 5 2" xfId="13323"/>
    <cellStyle name="Note 2 19 5 5 2 2" xfId="30758"/>
    <cellStyle name="Note 2 19 5 5 2 3" xfId="45211"/>
    <cellStyle name="Note 2 19 5 5 3" xfId="15784"/>
    <cellStyle name="Note 2 19 5 5 3 2" xfId="33219"/>
    <cellStyle name="Note 2 19 5 5 3 3" xfId="47672"/>
    <cellStyle name="Note 2 19 5 5 4" xfId="21033"/>
    <cellStyle name="Note 2 19 5 5 5" xfId="35486"/>
    <cellStyle name="Note 2 19 5 6" xfId="6059"/>
    <cellStyle name="Note 2 19 5 6 2" xfId="23494"/>
    <cellStyle name="Note 2 19 5 6 3" xfId="37947"/>
    <cellStyle name="Note 2 19 5 7" xfId="8500"/>
    <cellStyle name="Note 2 19 5 7 2" xfId="25935"/>
    <cellStyle name="Note 2 19 5 7 3" xfId="40388"/>
    <cellStyle name="Note 2 19 5 8" xfId="10920"/>
    <cellStyle name="Note 2 19 5 8 2" xfId="28355"/>
    <cellStyle name="Note 2 19 5 8 3" xfId="42808"/>
    <cellStyle name="Note 2 19 5 9" xfId="17927"/>
    <cellStyle name="Note 2 19 6" xfId="1090"/>
    <cellStyle name="Note 2 19 6 2" xfId="3601"/>
    <cellStyle name="Note 2 19 6 2 2" xfId="13326"/>
    <cellStyle name="Note 2 19 6 2 2 2" xfId="30761"/>
    <cellStyle name="Note 2 19 6 2 2 3" xfId="45214"/>
    <cellStyle name="Note 2 19 6 2 3" xfId="15787"/>
    <cellStyle name="Note 2 19 6 2 3 2" xfId="33222"/>
    <cellStyle name="Note 2 19 6 2 3 3" xfId="47675"/>
    <cellStyle name="Note 2 19 6 2 4" xfId="21037"/>
    <cellStyle name="Note 2 19 6 2 5" xfId="35490"/>
    <cellStyle name="Note 2 19 6 3" xfId="6063"/>
    <cellStyle name="Note 2 19 6 3 2" xfId="23498"/>
    <cellStyle name="Note 2 19 6 3 3" xfId="37951"/>
    <cellStyle name="Note 2 19 6 4" xfId="8504"/>
    <cellStyle name="Note 2 19 6 4 2" xfId="25939"/>
    <cellStyle name="Note 2 19 6 4 3" xfId="40392"/>
    <cellStyle name="Note 2 19 6 5" xfId="10924"/>
    <cellStyle name="Note 2 19 6 5 2" xfId="28359"/>
    <cellStyle name="Note 2 19 6 5 3" xfId="42812"/>
    <cellStyle name="Note 2 19 6 6" xfId="17931"/>
    <cellStyle name="Note 2 19 7" xfId="1091"/>
    <cellStyle name="Note 2 19 7 2" xfId="3602"/>
    <cellStyle name="Note 2 19 7 2 2" xfId="13327"/>
    <cellStyle name="Note 2 19 7 2 2 2" xfId="30762"/>
    <cellStyle name="Note 2 19 7 2 2 3" xfId="45215"/>
    <cellStyle name="Note 2 19 7 2 3" xfId="15788"/>
    <cellStyle name="Note 2 19 7 2 3 2" xfId="33223"/>
    <cellStyle name="Note 2 19 7 2 3 3" xfId="47676"/>
    <cellStyle name="Note 2 19 7 2 4" xfId="21038"/>
    <cellStyle name="Note 2 19 7 2 5" xfId="35491"/>
    <cellStyle name="Note 2 19 7 3" xfId="6064"/>
    <cellStyle name="Note 2 19 7 3 2" xfId="23499"/>
    <cellStyle name="Note 2 19 7 3 3" xfId="37952"/>
    <cellStyle name="Note 2 19 7 4" xfId="8505"/>
    <cellStyle name="Note 2 19 7 4 2" xfId="25940"/>
    <cellStyle name="Note 2 19 7 4 3" xfId="40393"/>
    <cellStyle name="Note 2 19 7 5" xfId="10925"/>
    <cellStyle name="Note 2 19 7 5 2" xfId="28360"/>
    <cellStyle name="Note 2 19 7 5 3" xfId="42813"/>
    <cellStyle name="Note 2 19 7 6" xfId="17932"/>
    <cellStyle name="Note 2 19 8" xfId="1092"/>
    <cellStyle name="Note 2 19 8 2" xfId="3603"/>
    <cellStyle name="Note 2 19 8 2 2" xfId="21039"/>
    <cellStyle name="Note 2 19 8 2 3" xfId="35492"/>
    <cellStyle name="Note 2 19 8 3" xfId="6065"/>
    <cellStyle name="Note 2 19 8 3 2" xfId="23500"/>
    <cellStyle name="Note 2 19 8 3 3" xfId="37953"/>
    <cellStyle name="Note 2 19 8 4" xfId="8506"/>
    <cellStyle name="Note 2 19 8 4 2" xfId="25941"/>
    <cellStyle name="Note 2 19 8 4 3" xfId="40394"/>
    <cellStyle name="Note 2 19 8 5" xfId="10926"/>
    <cellStyle name="Note 2 19 8 5 2" xfId="28361"/>
    <cellStyle name="Note 2 19 8 5 3" xfId="42814"/>
    <cellStyle name="Note 2 19 8 6" xfId="15043"/>
    <cellStyle name="Note 2 19 8 6 2" xfId="32478"/>
    <cellStyle name="Note 2 19 8 6 3" xfId="46931"/>
    <cellStyle name="Note 2 19 8 7" xfId="17933"/>
    <cellStyle name="Note 2 19 8 8" xfId="20205"/>
    <cellStyle name="Note 2 19 9" xfId="3584"/>
    <cellStyle name="Note 2 19 9 2" xfId="13313"/>
    <cellStyle name="Note 2 19 9 2 2" xfId="30748"/>
    <cellStyle name="Note 2 19 9 2 3" xfId="45201"/>
    <cellStyle name="Note 2 19 9 3" xfId="15774"/>
    <cellStyle name="Note 2 19 9 3 2" xfId="33209"/>
    <cellStyle name="Note 2 19 9 3 3" xfId="47662"/>
    <cellStyle name="Note 2 19 9 4" xfId="21020"/>
    <cellStyle name="Note 2 19 9 5" xfId="35473"/>
    <cellStyle name="Note 2 2" xfId="1093"/>
    <cellStyle name="Note 2 2 10" xfId="6066"/>
    <cellStyle name="Note 2 2 10 2" xfId="23501"/>
    <cellStyle name="Note 2 2 10 3" xfId="37954"/>
    <cellStyle name="Note 2 2 11" xfId="8507"/>
    <cellStyle name="Note 2 2 11 2" xfId="25942"/>
    <cellStyle name="Note 2 2 11 3" xfId="40395"/>
    <cellStyle name="Note 2 2 12" xfId="10927"/>
    <cellStyle name="Note 2 2 12 2" xfId="28362"/>
    <cellStyle name="Note 2 2 12 3" xfId="42815"/>
    <cellStyle name="Note 2 2 13" xfId="17934"/>
    <cellStyle name="Note 2 2 2" xfId="1094"/>
    <cellStyle name="Note 2 2 2 2" xfId="1095"/>
    <cellStyle name="Note 2 2 2 2 2" xfId="3606"/>
    <cellStyle name="Note 2 2 2 2 2 2" xfId="13330"/>
    <cellStyle name="Note 2 2 2 2 2 2 2" xfId="30765"/>
    <cellStyle name="Note 2 2 2 2 2 2 3" xfId="45218"/>
    <cellStyle name="Note 2 2 2 2 2 3" xfId="15791"/>
    <cellStyle name="Note 2 2 2 2 2 3 2" xfId="33226"/>
    <cellStyle name="Note 2 2 2 2 2 3 3" xfId="47679"/>
    <cellStyle name="Note 2 2 2 2 2 4" xfId="21042"/>
    <cellStyle name="Note 2 2 2 2 2 5" xfId="35495"/>
    <cellStyle name="Note 2 2 2 2 3" xfId="6068"/>
    <cellStyle name="Note 2 2 2 2 3 2" xfId="23503"/>
    <cellStyle name="Note 2 2 2 2 3 3" xfId="37956"/>
    <cellStyle name="Note 2 2 2 2 4" xfId="8509"/>
    <cellStyle name="Note 2 2 2 2 4 2" xfId="25944"/>
    <cellStyle name="Note 2 2 2 2 4 3" xfId="40397"/>
    <cellStyle name="Note 2 2 2 2 5" xfId="10929"/>
    <cellStyle name="Note 2 2 2 2 5 2" xfId="28364"/>
    <cellStyle name="Note 2 2 2 2 5 3" xfId="42817"/>
    <cellStyle name="Note 2 2 2 2 6" xfId="17936"/>
    <cellStyle name="Note 2 2 2 3" xfId="1096"/>
    <cellStyle name="Note 2 2 2 3 2" xfId="3607"/>
    <cellStyle name="Note 2 2 2 3 2 2" xfId="13331"/>
    <cellStyle name="Note 2 2 2 3 2 2 2" xfId="30766"/>
    <cellStyle name="Note 2 2 2 3 2 2 3" xfId="45219"/>
    <cellStyle name="Note 2 2 2 3 2 3" xfId="15792"/>
    <cellStyle name="Note 2 2 2 3 2 3 2" xfId="33227"/>
    <cellStyle name="Note 2 2 2 3 2 3 3" xfId="47680"/>
    <cellStyle name="Note 2 2 2 3 2 4" xfId="21043"/>
    <cellStyle name="Note 2 2 2 3 2 5" xfId="35496"/>
    <cellStyle name="Note 2 2 2 3 3" xfId="6069"/>
    <cellStyle name="Note 2 2 2 3 3 2" xfId="23504"/>
    <cellStyle name="Note 2 2 2 3 3 3" xfId="37957"/>
    <cellStyle name="Note 2 2 2 3 4" xfId="8510"/>
    <cellStyle name="Note 2 2 2 3 4 2" xfId="25945"/>
    <cellStyle name="Note 2 2 2 3 4 3" xfId="40398"/>
    <cellStyle name="Note 2 2 2 3 5" xfId="10930"/>
    <cellStyle name="Note 2 2 2 3 5 2" xfId="28365"/>
    <cellStyle name="Note 2 2 2 3 5 3" xfId="42818"/>
    <cellStyle name="Note 2 2 2 3 6" xfId="17937"/>
    <cellStyle name="Note 2 2 2 4" xfId="1097"/>
    <cellStyle name="Note 2 2 2 4 2" xfId="3608"/>
    <cellStyle name="Note 2 2 2 4 2 2" xfId="21044"/>
    <cellStyle name="Note 2 2 2 4 2 3" xfId="35497"/>
    <cellStyle name="Note 2 2 2 4 3" xfId="6070"/>
    <cellStyle name="Note 2 2 2 4 3 2" xfId="23505"/>
    <cellStyle name="Note 2 2 2 4 3 3" xfId="37958"/>
    <cellStyle name="Note 2 2 2 4 4" xfId="8511"/>
    <cellStyle name="Note 2 2 2 4 4 2" xfId="25946"/>
    <cellStyle name="Note 2 2 2 4 4 3" xfId="40399"/>
    <cellStyle name="Note 2 2 2 4 5" xfId="10931"/>
    <cellStyle name="Note 2 2 2 4 5 2" xfId="28366"/>
    <cellStyle name="Note 2 2 2 4 5 3" xfId="42819"/>
    <cellStyle name="Note 2 2 2 4 6" xfId="15044"/>
    <cellStyle name="Note 2 2 2 4 6 2" xfId="32479"/>
    <cellStyle name="Note 2 2 2 4 6 3" xfId="46932"/>
    <cellStyle name="Note 2 2 2 4 7" xfId="17938"/>
    <cellStyle name="Note 2 2 2 4 8" xfId="20206"/>
    <cellStyle name="Note 2 2 2 5" xfId="3605"/>
    <cellStyle name="Note 2 2 2 5 2" xfId="13329"/>
    <cellStyle name="Note 2 2 2 5 2 2" xfId="30764"/>
    <cellStyle name="Note 2 2 2 5 2 3" xfId="45217"/>
    <cellStyle name="Note 2 2 2 5 3" xfId="15790"/>
    <cellStyle name="Note 2 2 2 5 3 2" xfId="33225"/>
    <cellStyle name="Note 2 2 2 5 3 3" xfId="47678"/>
    <cellStyle name="Note 2 2 2 5 4" xfId="21041"/>
    <cellStyle name="Note 2 2 2 5 5" xfId="35494"/>
    <cellStyle name="Note 2 2 2 6" xfId="6067"/>
    <cellStyle name="Note 2 2 2 6 2" xfId="23502"/>
    <cellStyle name="Note 2 2 2 6 3" xfId="37955"/>
    <cellStyle name="Note 2 2 2 7" xfId="8508"/>
    <cellStyle name="Note 2 2 2 7 2" xfId="25943"/>
    <cellStyle name="Note 2 2 2 7 3" xfId="40396"/>
    <cellStyle name="Note 2 2 2 8" xfId="10928"/>
    <cellStyle name="Note 2 2 2 8 2" xfId="28363"/>
    <cellStyle name="Note 2 2 2 8 3" xfId="42816"/>
    <cellStyle name="Note 2 2 2 9" xfId="17935"/>
    <cellStyle name="Note 2 2 3" xfId="1098"/>
    <cellStyle name="Note 2 2 3 2" xfId="1099"/>
    <cellStyle name="Note 2 2 3 2 2" xfId="3610"/>
    <cellStyle name="Note 2 2 3 2 2 2" xfId="13333"/>
    <cellStyle name="Note 2 2 3 2 2 2 2" xfId="30768"/>
    <cellStyle name="Note 2 2 3 2 2 2 3" xfId="45221"/>
    <cellStyle name="Note 2 2 3 2 2 3" xfId="15794"/>
    <cellStyle name="Note 2 2 3 2 2 3 2" xfId="33229"/>
    <cellStyle name="Note 2 2 3 2 2 3 3" xfId="47682"/>
    <cellStyle name="Note 2 2 3 2 2 4" xfId="21046"/>
    <cellStyle name="Note 2 2 3 2 2 5" xfId="35499"/>
    <cellStyle name="Note 2 2 3 2 3" xfId="6072"/>
    <cellStyle name="Note 2 2 3 2 3 2" xfId="23507"/>
    <cellStyle name="Note 2 2 3 2 3 3" xfId="37960"/>
    <cellStyle name="Note 2 2 3 2 4" xfId="8513"/>
    <cellStyle name="Note 2 2 3 2 4 2" xfId="25948"/>
    <cellStyle name="Note 2 2 3 2 4 3" xfId="40401"/>
    <cellStyle name="Note 2 2 3 2 5" xfId="10933"/>
    <cellStyle name="Note 2 2 3 2 5 2" xfId="28368"/>
    <cellStyle name="Note 2 2 3 2 5 3" xfId="42821"/>
    <cellStyle name="Note 2 2 3 2 6" xfId="17940"/>
    <cellStyle name="Note 2 2 3 3" xfId="1100"/>
    <cellStyle name="Note 2 2 3 3 2" xfId="3611"/>
    <cellStyle name="Note 2 2 3 3 2 2" xfId="13334"/>
    <cellStyle name="Note 2 2 3 3 2 2 2" xfId="30769"/>
    <cellStyle name="Note 2 2 3 3 2 2 3" xfId="45222"/>
    <cellStyle name="Note 2 2 3 3 2 3" xfId="15795"/>
    <cellStyle name="Note 2 2 3 3 2 3 2" xfId="33230"/>
    <cellStyle name="Note 2 2 3 3 2 3 3" xfId="47683"/>
    <cellStyle name="Note 2 2 3 3 2 4" xfId="21047"/>
    <cellStyle name="Note 2 2 3 3 2 5" xfId="35500"/>
    <cellStyle name="Note 2 2 3 3 3" xfId="6073"/>
    <cellStyle name="Note 2 2 3 3 3 2" xfId="23508"/>
    <cellStyle name="Note 2 2 3 3 3 3" xfId="37961"/>
    <cellStyle name="Note 2 2 3 3 4" xfId="8514"/>
    <cellStyle name="Note 2 2 3 3 4 2" xfId="25949"/>
    <cellStyle name="Note 2 2 3 3 4 3" xfId="40402"/>
    <cellStyle name="Note 2 2 3 3 5" xfId="10934"/>
    <cellStyle name="Note 2 2 3 3 5 2" xfId="28369"/>
    <cellStyle name="Note 2 2 3 3 5 3" xfId="42822"/>
    <cellStyle name="Note 2 2 3 3 6" xfId="17941"/>
    <cellStyle name="Note 2 2 3 4" xfId="1101"/>
    <cellStyle name="Note 2 2 3 4 2" xfId="3612"/>
    <cellStyle name="Note 2 2 3 4 2 2" xfId="21048"/>
    <cellStyle name="Note 2 2 3 4 2 3" xfId="35501"/>
    <cellStyle name="Note 2 2 3 4 3" xfId="6074"/>
    <cellStyle name="Note 2 2 3 4 3 2" xfId="23509"/>
    <cellStyle name="Note 2 2 3 4 3 3" xfId="37962"/>
    <cellStyle name="Note 2 2 3 4 4" xfId="8515"/>
    <cellStyle name="Note 2 2 3 4 4 2" xfId="25950"/>
    <cellStyle name="Note 2 2 3 4 4 3" xfId="40403"/>
    <cellStyle name="Note 2 2 3 4 5" xfId="10935"/>
    <cellStyle name="Note 2 2 3 4 5 2" xfId="28370"/>
    <cellStyle name="Note 2 2 3 4 5 3" xfId="42823"/>
    <cellStyle name="Note 2 2 3 4 6" xfId="15045"/>
    <cellStyle name="Note 2 2 3 4 6 2" xfId="32480"/>
    <cellStyle name="Note 2 2 3 4 6 3" xfId="46933"/>
    <cellStyle name="Note 2 2 3 4 7" xfId="17942"/>
    <cellStyle name="Note 2 2 3 4 8" xfId="20207"/>
    <cellStyle name="Note 2 2 3 5" xfId="3609"/>
    <cellStyle name="Note 2 2 3 5 2" xfId="13332"/>
    <cellStyle name="Note 2 2 3 5 2 2" xfId="30767"/>
    <cellStyle name="Note 2 2 3 5 2 3" xfId="45220"/>
    <cellStyle name="Note 2 2 3 5 3" xfId="15793"/>
    <cellStyle name="Note 2 2 3 5 3 2" xfId="33228"/>
    <cellStyle name="Note 2 2 3 5 3 3" xfId="47681"/>
    <cellStyle name="Note 2 2 3 5 4" xfId="21045"/>
    <cellStyle name="Note 2 2 3 5 5" xfId="35498"/>
    <cellStyle name="Note 2 2 3 6" xfId="6071"/>
    <cellStyle name="Note 2 2 3 6 2" xfId="23506"/>
    <cellStyle name="Note 2 2 3 6 3" xfId="37959"/>
    <cellStyle name="Note 2 2 3 7" xfId="8512"/>
    <cellStyle name="Note 2 2 3 7 2" xfId="25947"/>
    <cellStyle name="Note 2 2 3 7 3" xfId="40400"/>
    <cellStyle name="Note 2 2 3 8" xfId="10932"/>
    <cellStyle name="Note 2 2 3 8 2" xfId="28367"/>
    <cellStyle name="Note 2 2 3 8 3" xfId="42820"/>
    <cellStyle name="Note 2 2 3 9" xfId="17939"/>
    <cellStyle name="Note 2 2 4" xfId="1102"/>
    <cellStyle name="Note 2 2 4 2" xfId="1103"/>
    <cellStyle name="Note 2 2 4 2 2" xfId="3614"/>
    <cellStyle name="Note 2 2 4 2 2 2" xfId="13336"/>
    <cellStyle name="Note 2 2 4 2 2 2 2" xfId="30771"/>
    <cellStyle name="Note 2 2 4 2 2 2 3" xfId="45224"/>
    <cellStyle name="Note 2 2 4 2 2 3" xfId="15797"/>
    <cellStyle name="Note 2 2 4 2 2 3 2" xfId="33232"/>
    <cellStyle name="Note 2 2 4 2 2 3 3" xfId="47685"/>
    <cellStyle name="Note 2 2 4 2 2 4" xfId="21050"/>
    <cellStyle name="Note 2 2 4 2 2 5" xfId="35503"/>
    <cellStyle name="Note 2 2 4 2 3" xfId="6076"/>
    <cellStyle name="Note 2 2 4 2 3 2" xfId="23511"/>
    <cellStyle name="Note 2 2 4 2 3 3" xfId="37964"/>
    <cellStyle name="Note 2 2 4 2 4" xfId="8517"/>
    <cellStyle name="Note 2 2 4 2 4 2" xfId="25952"/>
    <cellStyle name="Note 2 2 4 2 4 3" xfId="40405"/>
    <cellStyle name="Note 2 2 4 2 5" xfId="10937"/>
    <cellStyle name="Note 2 2 4 2 5 2" xfId="28372"/>
    <cellStyle name="Note 2 2 4 2 5 3" xfId="42825"/>
    <cellStyle name="Note 2 2 4 2 6" xfId="17944"/>
    <cellStyle name="Note 2 2 4 3" xfId="1104"/>
    <cellStyle name="Note 2 2 4 3 2" xfId="3615"/>
    <cellStyle name="Note 2 2 4 3 2 2" xfId="13337"/>
    <cellStyle name="Note 2 2 4 3 2 2 2" xfId="30772"/>
    <cellStyle name="Note 2 2 4 3 2 2 3" xfId="45225"/>
    <cellStyle name="Note 2 2 4 3 2 3" xfId="15798"/>
    <cellStyle name="Note 2 2 4 3 2 3 2" xfId="33233"/>
    <cellStyle name="Note 2 2 4 3 2 3 3" xfId="47686"/>
    <cellStyle name="Note 2 2 4 3 2 4" xfId="21051"/>
    <cellStyle name="Note 2 2 4 3 2 5" xfId="35504"/>
    <cellStyle name="Note 2 2 4 3 3" xfId="6077"/>
    <cellStyle name="Note 2 2 4 3 3 2" xfId="23512"/>
    <cellStyle name="Note 2 2 4 3 3 3" xfId="37965"/>
    <cellStyle name="Note 2 2 4 3 4" xfId="8518"/>
    <cellStyle name="Note 2 2 4 3 4 2" xfId="25953"/>
    <cellStyle name="Note 2 2 4 3 4 3" xfId="40406"/>
    <cellStyle name="Note 2 2 4 3 5" xfId="10938"/>
    <cellStyle name="Note 2 2 4 3 5 2" xfId="28373"/>
    <cellStyle name="Note 2 2 4 3 5 3" xfId="42826"/>
    <cellStyle name="Note 2 2 4 3 6" xfId="17945"/>
    <cellStyle name="Note 2 2 4 4" xfId="1105"/>
    <cellStyle name="Note 2 2 4 4 2" xfId="3616"/>
    <cellStyle name="Note 2 2 4 4 2 2" xfId="21052"/>
    <cellStyle name="Note 2 2 4 4 2 3" xfId="35505"/>
    <cellStyle name="Note 2 2 4 4 3" xfId="6078"/>
    <cellStyle name="Note 2 2 4 4 3 2" xfId="23513"/>
    <cellStyle name="Note 2 2 4 4 3 3" xfId="37966"/>
    <cellStyle name="Note 2 2 4 4 4" xfId="8519"/>
    <cellStyle name="Note 2 2 4 4 4 2" xfId="25954"/>
    <cellStyle name="Note 2 2 4 4 4 3" xfId="40407"/>
    <cellStyle name="Note 2 2 4 4 5" xfId="10939"/>
    <cellStyle name="Note 2 2 4 4 5 2" xfId="28374"/>
    <cellStyle name="Note 2 2 4 4 5 3" xfId="42827"/>
    <cellStyle name="Note 2 2 4 4 6" xfId="15046"/>
    <cellStyle name="Note 2 2 4 4 6 2" xfId="32481"/>
    <cellStyle name="Note 2 2 4 4 6 3" xfId="46934"/>
    <cellStyle name="Note 2 2 4 4 7" xfId="17946"/>
    <cellStyle name="Note 2 2 4 4 8" xfId="20208"/>
    <cellStyle name="Note 2 2 4 5" xfId="3613"/>
    <cellStyle name="Note 2 2 4 5 2" xfId="13335"/>
    <cellStyle name="Note 2 2 4 5 2 2" xfId="30770"/>
    <cellStyle name="Note 2 2 4 5 2 3" xfId="45223"/>
    <cellStyle name="Note 2 2 4 5 3" xfId="15796"/>
    <cellStyle name="Note 2 2 4 5 3 2" xfId="33231"/>
    <cellStyle name="Note 2 2 4 5 3 3" xfId="47684"/>
    <cellStyle name="Note 2 2 4 5 4" xfId="21049"/>
    <cellStyle name="Note 2 2 4 5 5" xfId="35502"/>
    <cellStyle name="Note 2 2 4 6" xfId="6075"/>
    <cellStyle name="Note 2 2 4 6 2" xfId="23510"/>
    <cellStyle name="Note 2 2 4 6 3" xfId="37963"/>
    <cellStyle name="Note 2 2 4 7" xfId="8516"/>
    <cellStyle name="Note 2 2 4 7 2" xfId="25951"/>
    <cellStyle name="Note 2 2 4 7 3" xfId="40404"/>
    <cellStyle name="Note 2 2 4 8" xfId="10936"/>
    <cellStyle name="Note 2 2 4 8 2" xfId="28371"/>
    <cellStyle name="Note 2 2 4 8 3" xfId="42824"/>
    <cellStyle name="Note 2 2 4 9" xfId="17943"/>
    <cellStyle name="Note 2 2 5" xfId="1106"/>
    <cellStyle name="Note 2 2 5 2" xfId="1107"/>
    <cellStyle name="Note 2 2 5 2 2" xfId="3618"/>
    <cellStyle name="Note 2 2 5 2 2 2" xfId="13339"/>
    <cellStyle name="Note 2 2 5 2 2 2 2" xfId="30774"/>
    <cellStyle name="Note 2 2 5 2 2 2 3" xfId="45227"/>
    <cellStyle name="Note 2 2 5 2 2 3" xfId="15800"/>
    <cellStyle name="Note 2 2 5 2 2 3 2" xfId="33235"/>
    <cellStyle name="Note 2 2 5 2 2 3 3" xfId="47688"/>
    <cellStyle name="Note 2 2 5 2 2 4" xfId="21054"/>
    <cellStyle name="Note 2 2 5 2 2 5" xfId="35507"/>
    <cellStyle name="Note 2 2 5 2 3" xfId="6080"/>
    <cellStyle name="Note 2 2 5 2 3 2" xfId="23515"/>
    <cellStyle name="Note 2 2 5 2 3 3" xfId="37968"/>
    <cellStyle name="Note 2 2 5 2 4" xfId="8521"/>
    <cellStyle name="Note 2 2 5 2 4 2" xfId="25956"/>
    <cellStyle name="Note 2 2 5 2 4 3" xfId="40409"/>
    <cellStyle name="Note 2 2 5 2 5" xfId="10941"/>
    <cellStyle name="Note 2 2 5 2 5 2" xfId="28376"/>
    <cellStyle name="Note 2 2 5 2 5 3" xfId="42829"/>
    <cellStyle name="Note 2 2 5 2 6" xfId="17948"/>
    <cellStyle name="Note 2 2 5 3" xfId="1108"/>
    <cellStyle name="Note 2 2 5 3 2" xfId="3619"/>
    <cellStyle name="Note 2 2 5 3 2 2" xfId="13340"/>
    <cellStyle name="Note 2 2 5 3 2 2 2" xfId="30775"/>
    <cellStyle name="Note 2 2 5 3 2 2 3" xfId="45228"/>
    <cellStyle name="Note 2 2 5 3 2 3" xfId="15801"/>
    <cellStyle name="Note 2 2 5 3 2 3 2" xfId="33236"/>
    <cellStyle name="Note 2 2 5 3 2 3 3" xfId="47689"/>
    <cellStyle name="Note 2 2 5 3 2 4" xfId="21055"/>
    <cellStyle name="Note 2 2 5 3 2 5" xfId="35508"/>
    <cellStyle name="Note 2 2 5 3 3" xfId="6081"/>
    <cellStyle name="Note 2 2 5 3 3 2" xfId="23516"/>
    <cellStyle name="Note 2 2 5 3 3 3" xfId="37969"/>
    <cellStyle name="Note 2 2 5 3 4" xfId="8522"/>
    <cellStyle name="Note 2 2 5 3 4 2" xfId="25957"/>
    <cellStyle name="Note 2 2 5 3 4 3" xfId="40410"/>
    <cellStyle name="Note 2 2 5 3 5" xfId="10942"/>
    <cellStyle name="Note 2 2 5 3 5 2" xfId="28377"/>
    <cellStyle name="Note 2 2 5 3 5 3" xfId="42830"/>
    <cellStyle name="Note 2 2 5 3 6" xfId="17949"/>
    <cellStyle name="Note 2 2 5 4" xfId="1109"/>
    <cellStyle name="Note 2 2 5 4 2" xfId="3620"/>
    <cellStyle name="Note 2 2 5 4 2 2" xfId="21056"/>
    <cellStyle name="Note 2 2 5 4 2 3" xfId="35509"/>
    <cellStyle name="Note 2 2 5 4 3" xfId="6082"/>
    <cellStyle name="Note 2 2 5 4 3 2" xfId="23517"/>
    <cellStyle name="Note 2 2 5 4 3 3" xfId="37970"/>
    <cellStyle name="Note 2 2 5 4 4" xfId="8523"/>
    <cellStyle name="Note 2 2 5 4 4 2" xfId="25958"/>
    <cellStyle name="Note 2 2 5 4 4 3" xfId="40411"/>
    <cellStyle name="Note 2 2 5 4 5" xfId="10943"/>
    <cellStyle name="Note 2 2 5 4 5 2" xfId="28378"/>
    <cellStyle name="Note 2 2 5 4 5 3" xfId="42831"/>
    <cellStyle name="Note 2 2 5 4 6" xfId="15047"/>
    <cellStyle name="Note 2 2 5 4 6 2" xfId="32482"/>
    <cellStyle name="Note 2 2 5 4 6 3" xfId="46935"/>
    <cellStyle name="Note 2 2 5 4 7" xfId="17950"/>
    <cellStyle name="Note 2 2 5 4 8" xfId="20209"/>
    <cellStyle name="Note 2 2 5 5" xfId="3617"/>
    <cellStyle name="Note 2 2 5 5 2" xfId="13338"/>
    <cellStyle name="Note 2 2 5 5 2 2" xfId="30773"/>
    <cellStyle name="Note 2 2 5 5 2 3" xfId="45226"/>
    <cellStyle name="Note 2 2 5 5 3" xfId="15799"/>
    <cellStyle name="Note 2 2 5 5 3 2" xfId="33234"/>
    <cellStyle name="Note 2 2 5 5 3 3" xfId="47687"/>
    <cellStyle name="Note 2 2 5 5 4" xfId="21053"/>
    <cellStyle name="Note 2 2 5 5 5" xfId="35506"/>
    <cellStyle name="Note 2 2 5 6" xfId="6079"/>
    <cellStyle name="Note 2 2 5 6 2" xfId="23514"/>
    <cellStyle name="Note 2 2 5 6 3" xfId="37967"/>
    <cellStyle name="Note 2 2 5 7" xfId="8520"/>
    <cellStyle name="Note 2 2 5 7 2" xfId="25955"/>
    <cellStyle name="Note 2 2 5 7 3" xfId="40408"/>
    <cellStyle name="Note 2 2 5 8" xfId="10940"/>
    <cellStyle name="Note 2 2 5 8 2" xfId="28375"/>
    <cellStyle name="Note 2 2 5 8 3" xfId="42828"/>
    <cellStyle name="Note 2 2 5 9" xfId="17947"/>
    <cellStyle name="Note 2 2 6" xfId="1110"/>
    <cellStyle name="Note 2 2 6 2" xfId="3621"/>
    <cellStyle name="Note 2 2 6 2 2" xfId="13341"/>
    <cellStyle name="Note 2 2 6 2 2 2" xfId="30776"/>
    <cellStyle name="Note 2 2 6 2 2 3" xfId="45229"/>
    <cellStyle name="Note 2 2 6 2 3" xfId="15802"/>
    <cellStyle name="Note 2 2 6 2 3 2" xfId="33237"/>
    <cellStyle name="Note 2 2 6 2 3 3" xfId="47690"/>
    <cellStyle name="Note 2 2 6 2 4" xfId="21057"/>
    <cellStyle name="Note 2 2 6 2 5" xfId="35510"/>
    <cellStyle name="Note 2 2 6 3" xfId="6083"/>
    <cellStyle name="Note 2 2 6 3 2" xfId="23518"/>
    <cellStyle name="Note 2 2 6 3 3" xfId="37971"/>
    <cellStyle name="Note 2 2 6 4" xfId="8524"/>
    <cellStyle name="Note 2 2 6 4 2" xfId="25959"/>
    <cellStyle name="Note 2 2 6 4 3" xfId="40412"/>
    <cellStyle name="Note 2 2 6 5" xfId="10944"/>
    <cellStyle name="Note 2 2 6 5 2" xfId="28379"/>
    <cellStyle name="Note 2 2 6 5 3" xfId="42832"/>
    <cellStyle name="Note 2 2 6 6" xfId="17951"/>
    <cellStyle name="Note 2 2 7" xfId="1111"/>
    <cellStyle name="Note 2 2 7 2" xfId="3622"/>
    <cellStyle name="Note 2 2 7 2 2" xfId="13342"/>
    <cellStyle name="Note 2 2 7 2 2 2" xfId="30777"/>
    <cellStyle name="Note 2 2 7 2 2 3" xfId="45230"/>
    <cellStyle name="Note 2 2 7 2 3" xfId="15803"/>
    <cellStyle name="Note 2 2 7 2 3 2" xfId="33238"/>
    <cellStyle name="Note 2 2 7 2 3 3" xfId="47691"/>
    <cellStyle name="Note 2 2 7 2 4" xfId="21058"/>
    <cellStyle name="Note 2 2 7 2 5" xfId="35511"/>
    <cellStyle name="Note 2 2 7 3" xfId="6084"/>
    <cellStyle name="Note 2 2 7 3 2" xfId="23519"/>
    <cellStyle name="Note 2 2 7 3 3" xfId="37972"/>
    <cellStyle name="Note 2 2 7 4" xfId="8525"/>
    <cellStyle name="Note 2 2 7 4 2" xfId="25960"/>
    <cellStyle name="Note 2 2 7 4 3" xfId="40413"/>
    <cellStyle name="Note 2 2 7 5" xfId="10945"/>
    <cellStyle name="Note 2 2 7 5 2" xfId="28380"/>
    <cellStyle name="Note 2 2 7 5 3" xfId="42833"/>
    <cellStyle name="Note 2 2 7 6" xfId="17952"/>
    <cellStyle name="Note 2 2 8" xfId="1112"/>
    <cellStyle name="Note 2 2 8 2" xfId="3623"/>
    <cellStyle name="Note 2 2 8 2 2" xfId="21059"/>
    <cellStyle name="Note 2 2 8 2 3" xfId="35512"/>
    <cellStyle name="Note 2 2 8 3" xfId="6085"/>
    <cellStyle name="Note 2 2 8 3 2" xfId="23520"/>
    <cellStyle name="Note 2 2 8 3 3" xfId="37973"/>
    <cellStyle name="Note 2 2 8 4" xfId="8526"/>
    <cellStyle name="Note 2 2 8 4 2" xfId="25961"/>
    <cellStyle name="Note 2 2 8 4 3" xfId="40414"/>
    <cellStyle name="Note 2 2 8 5" xfId="10946"/>
    <cellStyle name="Note 2 2 8 5 2" xfId="28381"/>
    <cellStyle name="Note 2 2 8 5 3" xfId="42834"/>
    <cellStyle name="Note 2 2 8 6" xfId="15048"/>
    <cellStyle name="Note 2 2 8 6 2" xfId="32483"/>
    <cellStyle name="Note 2 2 8 6 3" xfId="46936"/>
    <cellStyle name="Note 2 2 8 7" xfId="17953"/>
    <cellStyle name="Note 2 2 8 8" xfId="20210"/>
    <cellStyle name="Note 2 2 9" xfId="3604"/>
    <cellStyle name="Note 2 2 9 2" xfId="13328"/>
    <cellStyle name="Note 2 2 9 2 2" xfId="30763"/>
    <cellStyle name="Note 2 2 9 2 3" xfId="45216"/>
    <cellStyle name="Note 2 2 9 3" xfId="15789"/>
    <cellStyle name="Note 2 2 9 3 2" xfId="33224"/>
    <cellStyle name="Note 2 2 9 3 3" xfId="47677"/>
    <cellStyle name="Note 2 2 9 4" xfId="21040"/>
    <cellStyle name="Note 2 2 9 5" xfId="35493"/>
    <cellStyle name="Note 2 20" xfId="1113"/>
    <cellStyle name="Note 2 20 10" xfId="17954"/>
    <cellStyle name="Note 2 20 2" xfId="1114"/>
    <cellStyle name="Note 2 20 2 10" xfId="8528"/>
    <cellStyle name="Note 2 20 2 10 2" xfId="25963"/>
    <cellStyle name="Note 2 20 2 10 3" xfId="40416"/>
    <cellStyle name="Note 2 20 2 11" xfId="10948"/>
    <cellStyle name="Note 2 20 2 11 2" xfId="28383"/>
    <cellStyle name="Note 2 20 2 11 3" xfId="42836"/>
    <cellStyle name="Note 2 20 2 12" xfId="17955"/>
    <cellStyle name="Note 2 20 2 2" xfId="1115"/>
    <cellStyle name="Note 2 20 2 2 2" xfId="1116"/>
    <cellStyle name="Note 2 20 2 2 2 2" xfId="3627"/>
    <cellStyle name="Note 2 20 2 2 2 2 2" xfId="13346"/>
    <cellStyle name="Note 2 20 2 2 2 2 2 2" xfId="30781"/>
    <cellStyle name="Note 2 20 2 2 2 2 2 3" xfId="45234"/>
    <cellStyle name="Note 2 20 2 2 2 2 3" xfId="15807"/>
    <cellStyle name="Note 2 20 2 2 2 2 3 2" xfId="33242"/>
    <cellStyle name="Note 2 20 2 2 2 2 3 3" xfId="47695"/>
    <cellStyle name="Note 2 20 2 2 2 2 4" xfId="21063"/>
    <cellStyle name="Note 2 20 2 2 2 2 5" xfId="35516"/>
    <cellStyle name="Note 2 20 2 2 2 3" xfId="6089"/>
    <cellStyle name="Note 2 20 2 2 2 3 2" xfId="23524"/>
    <cellStyle name="Note 2 20 2 2 2 3 3" xfId="37977"/>
    <cellStyle name="Note 2 20 2 2 2 4" xfId="8530"/>
    <cellStyle name="Note 2 20 2 2 2 4 2" xfId="25965"/>
    <cellStyle name="Note 2 20 2 2 2 4 3" xfId="40418"/>
    <cellStyle name="Note 2 20 2 2 2 5" xfId="10950"/>
    <cellStyle name="Note 2 20 2 2 2 5 2" xfId="28385"/>
    <cellStyle name="Note 2 20 2 2 2 5 3" xfId="42838"/>
    <cellStyle name="Note 2 20 2 2 2 6" xfId="17957"/>
    <cellStyle name="Note 2 20 2 2 3" xfId="1117"/>
    <cellStyle name="Note 2 20 2 2 3 2" xfId="3628"/>
    <cellStyle name="Note 2 20 2 2 3 2 2" xfId="13347"/>
    <cellStyle name="Note 2 20 2 2 3 2 2 2" xfId="30782"/>
    <cellStyle name="Note 2 20 2 2 3 2 2 3" xfId="45235"/>
    <cellStyle name="Note 2 20 2 2 3 2 3" xfId="15808"/>
    <cellStyle name="Note 2 20 2 2 3 2 3 2" xfId="33243"/>
    <cellStyle name="Note 2 20 2 2 3 2 3 3" xfId="47696"/>
    <cellStyle name="Note 2 20 2 2 3 2 4" xfId="21064"/>
    <cellStyle name="Note 2 20 2 2 3 2 5" xfId="35517"/>
    <cellStyle name="Note 2 20 2 2 3 3" xfId="6090"/>
    <cellStyle name="Note 2 20 2 2 3 3 2" xfId="23525"/>
    <cellStyle name="Note 2 20 2 2 3 3 3" xfId="37978"/>
    <cellStyle name="Note 2 20 2 2 3 4" xfId="8531"/>
    <cellStyle name="Note 2 20 2 2 3 4 2" xfId="25966"/>
    <cellStyle name="Note 2 20 2 2 3 4 3" xfId="40419"/>
    <cellStyle name="Note 2 20 2 2 3 5" xfId="10951"/>
    <cellStyle name="Note 2 20 2 2 3 5 2" xfId="28386"/>
    <cellStyle name="Note 2 20 2 2 3 5 3" xfId="42839"/>
    <cellStyle name="Note 2 20 2 2 3 6" xfId="17958"/>
    <cellStyle name="Note 2 20 2 2 4" xfId="1118"/>
    <cellStyle name="Note 2 20 2 2 4 2" xfId="3629"/>
    <cellStyle name="Note 2 20 2 2 4 2 2" xfId="21065"/>
    <cellStyle name="Note 2 20 2 2 4 2 3" xfId="35518"/>
    <cellStyle name="Note 2 20 2 2 4 3" xfId="6091"/>
    <cellStyle name="Note 2 20 2 2 4 3 2" xfId="23526"/>
    <cellStyle name="Note 2 20 2 2 4 3 3" xfId="37979"/>
    <cellStyle name="Note 2 20 2 2 4 4" xfId="8532"/>
    <cellStyle name="Note 2 20 2 2 4 4 2" xfId="25967"/>
    <cellStyle name="Note 2 20 2 2 4 4 3" xfId="40420"/>
    <cellStyle name="Note 2 20 2 2 4 5" xfId="10952"/>
    <cellStyle name="Note 2 20 2 2 4 5 2" xfId="28387"/>
    <cellStyle name="Note 2 20 2 2 4 5 3" xfId="42840"/>
    <cellStyle name="Note 2 20 2 2 4 6" xfId="15049"/>
    <cellStyle name="Note 2 20 2 2 4 6 2" xfId="32484"/>
    <cellStyle name="Note 2 20 2 2 4 6 3" xfId="46937"/>
    <cellStyle name="Note 2 20 2 2 4 7" xfId="17959"/>
    <cellStyle name="Note 2 20 2 2 4 8" xfId="20211"/>
    <cellStyle name="Note 2 20 2 2 5" xfId="3626"/>
    <cellStyle name="Note 2 20 2 2 5 2" xfId="13345"/>
    <cellStyle name="Note 2 20 2 2 5 2 2" xfId="30780"/>
    <cellStyle name="Note 2 20 2 2 5 2 3" xfId="45233"/>
    <cellStyle name="Note 2 20 2 2 5 3" xfId="15806"/>
    <cellStyle name="Note 2 20 2 2 5 3 2" xfId="33241"/>
    <cellStyle name="Note 2 20 2 2 5 3 3" xfId="47694"/>
    <cellStyle name="Note 2 20 2 2 5 4" xfId="21062"/>
    <cellStyle name="Note 2 20 2 2 5 5" xfId="35515"/>
    <cellStyle name="Note 2 20 2 2 6" xfId="6088"/>
    <cellStyle name="Note 2 20 2 2 6 2" xfId="23523"/>
    <cellStyle name="Note 2 20 2 2 6 3" xfId="37976"/>
    <cellStyle name="Note 2 20 2 2 7" xfId="8529"/>
    <cellStyle name="Note 2 20 2 2 7 2" xfId="25964"/>
    <cellStyle name="Note 2 20 2 2 7 3" xfId="40417"/>
    <cellStyle name="Note 2 20 2 2 8" xfId="10949"/>
    <cellStyle name="Note 2 20 2 2 8 2" xfId="28384"/>
    <cellStyle name="Note 2 20 2 2 8 3" xfId="42837"/>
    <cellStyle name="Note 2 20 2 2 9" xfId="17956"/>
    <cellStyle name="Note 2 20 2 3" xfId="1119"/>
    <cellStyle name="Note 2 20 2 3 2" xfId="1120"/>
    <cellStyle name="Note 2 20 2 3 2 2" xfId="3631"/>
    <cellStyle name="Note 2 20 2 3 2 2 2" xfId="13349"/>
    <cellStyle name="Note 2 20 2 3 2 2 2 2" xfId="30784"/>
    <cellStyle name="Note 2 20 2 3 2 2 2 3" xfId="45237"/>
    <cellStyle name="Note 2 20 2 3 2 2 3" xfId="15810"/>
    <cellStyle name="Note 2 20 2 3 2 2 3 2" xfId="33245"/>
    <cellStyle name="Note 2 20 2 3 2 2 3 3" xfId="47698"/>
    <cellStyle name="Note 2 20 2 3 2 2 4" xfId="21067"/>
    <cellStyle name="Note 2 20 2 3 2 2 5" xfId="35520"/>
    <cellStyle name="Note 2 20 2 3 2 3" xfId="6093"/>
    <cellStyle name="Note 2 20 2 3 2 3 2" xfId="23528"/>
    <cellStyle name="Note 2 20 2 3 2 3 3" xfId="37981"/>
    <cellStyle name="Note 2 20 2 3 2 4" xfId="8534"/>
    <cellStyle name="Note 2 20 2 3 2 4 2" xfId="25969"/>
    <cellStyle name="Note 2 20 2 3 2 4 3" xfId="40422"/>
    <cellStyle name="Note 2 20 2 3 2 5" xfId="10954"/>
    <cellStyle name="Note 2 20 2 3 2 5 2" xfId="28389"/>
    <cellStyle name="Note 2 20 2 3 2 5 3" xfId="42842"/>
    <cellStyle name="Note 2 20 2 3 2 6" xfId="17961"/>
    <cellStyle name="Note 2 20 2 3 3" xfId="1121"/>
    <cellStyle name="Note 2 20 2 3 3 2" xfId="3632"/>
    <cellStyle name="Note 2 20 2 3 3 2 2" xfId="13350"/>
    <cellStyle name="Note 2 20 2 3 3 2 2 2" xfId="30785"/>
    <cellStyle name="Note 2 20 2 3 3 2 2 3" xfId="45238"/>
    <cellStyle name="Note 2 20 2 3 3 2 3" xfId="15811"/>
    <cellStyle name="Note 2 20 2 3 3 2 3 2" xfId="33246"/>
    <cellStyle name="Note 2 20 2 3 3 2 3 3" xfId="47699"/>
    <cellStyle name="Note 2 20 2 3 3 2 4" xfId="21068"/>
    <cellStyle name="Note 2 20 2 3 3 2 5" xfId="35521"/>
    <cellStyle name="Note 2 20 2 3 3 3" xfId="6094"/>
    <cellStyle name="Note 2 20 2 3 3 3 2" xfId="23529"/>
    <cellStyle name="Note 2 20 2 3 3 3 3" xfId="37982"/>
    <cellStyle name="Note 2 20 2 3 3 4" xfId="8535"/>
    <cellStyle name="Note 2 20 2 3 3 4 2" xfId="25970"/>
    <cellStyle name="Note 2 20 2 3 3 4 3" xfId="40423"/>
    <cellStyle name="Note 2 20 2 3 3 5" xfId="10955"/>
    <cellStyle name="Note 2 20 2 3 3 5 2" xfId="28390"/>
    <cellStyle name="Note 2 20 2 3 3 5 3" xfId="42843"/>
    <cellStyle name="Note 2 20 2 3 3 6" xfId="17962"/>
    <cellStyle name="Note 2 20 2 3 4" xfId="1122"/>
    <cellStyle name="Note 2 20 2 3 4 2" xfId="3633"/>
    <cellStyle name="Note 2 20 2 3 4 2 2" xfId="21069"/>
    <cellStyle name="Note 2 20 2 3 4 2 3" xfId="35522"/>
    <cellStyle name="Note 2 20 2 3 4 3" xfId="6095"/>
    <cellStyle name="Note 2 20 2 3 4 3 2" xfId="23530"/>
    <cellStyle name="Note 2 20 2 3 4 3 3" xfId="37983"/>
    <cellStyle name="Note 2 20 2 3 4 4" xfId="8536"/>
    <cellStyle name="Note 2 20 2 3 4 4 2" xfId="25971"/>
    <cellStyle name="Note 2 20 2 3 4 4 3" xfId="40424"/>
    <cellStyle name="Note 2 20 2 3 4 5" xfId="10956"/>
    <cellStyle name="Note 2 20 2 3 4 5 2" xfId="28391"/>
    <cellStyle name="Note 2 20 2 3 4 5 3" xfId="42844"/>
    <cellStyle name="Note 2 20 2 3 4 6" xfId="15050"/>
    <cellStyle name="Note 2 20 2 3 4 6 2" xfId="32485"/>
    <cellStyle name="Note 2 20 2 3 4 6 3" xfId="46938"/>
    <cellStyle name="Note 2 20 2 3 4 7" xfId="17963"/>
    <cellStyle name="Note 2 20 2 3 4 8" xfId="20212"/>
    <cellStyle name="Note 2 20 2 3 5" xfId="3630"/>
    <cellStyle name="Note 2 20 2 3 5 2" xfId="13348"/>
    <cellStyle name="Note 2 20 2 3 5 2 2" xfId="30783"/>
    <cellStyle name="Note 2 20 2 3 5 2 3" xfId="45236"/>
    <cellStyle name="Note 2 20 2 3 5 3" xfId="15809"/>
    <cellStyle name="Note 2 20 2 3 5 3 2" xfId="33244"/>
    <cellStyle name="Note 2 20 2 3 5 3 3" xfId="47697"/>
    <cellStyle name="Note 2 20 2 3 5 4" xfId="21066"/>
    <cellStyle name="Note 2 20 2 3 5 5" xfId="35519"/>
    <cellStyle name="Note 2 20 2 3 6" xfId="6092"/>
    <cellStyle name="Note 2 20 2 3 6 2" xfId="23527"/>
    <cellStyle name="Note 2 20 2 3 6 3" xfId="37980"/>
    <cellStyle name="Note 2 20 2 3 7" xfId="8533"/>
    <cellStyle name="Note 2 20 2 3 7 2" xfId="25968"/>
    <cellStyle name="Note 2 20 2 3 7 3" xfId="40421"/>
    <cellStyle name="Note 2 20 2 3 8" xfId="10953"/>
    <cellStyle name="Note 2 20 2 3 8 2" xfId="28388"/>
    <cellStyle name="Note 2 20 2 3 8 3" xfId="42841"/>
    <cellStyle name="Note 2 20 2 3 9" xfId="17960"/>
    <cellStyle name="Note 2 20 2 4" xfId="1123"/>
    <cellStyle name="Note 2 20 2 4 2" xfId="1124"/>
    <cellStyle name="Note 2 20 2 4 2 2" xfId="3635"/>
    <cellStyle name="Note 2 20 2 4 2 2 2" xfId="13352"/>
    <cellStyle name="Note 2 20 2 4 2 2 2 2" xfId="30787"/>
    <cellStyle name="Note 2 20 2 4 2 2 2 3" xfId="45240"/>
    <cellStyle name="Note 2 20 2 4 2 2 3" xfId="15813"/>
    <cellStyle name="Note 2 20 2 4 2 2 3 2" xfId="33248"/>
    <cellStyle name="Note 2 20 2 4 2 2 3 3" xfId="47701"/>
    <cellStyle name="Note 2 20 2 4 2 2 4" xfId="21071"/>
    <cellStyle name="Note 2 20 2 4 2 2 5" xfId="35524"/>
    <cellStyle name="Note 2 20 2 4 2 3" xfId="6097"/>
    <cellStyle name="Note 2 20 2 4 2 3 2" xfId="23532"/>
    <cellStyle name="Note 2 20 2 4 2 3 3" xfId="37985"/>
    <cellStyle name="Note 2 20 2 4 2 4" xfId="8538"/>
    <cellStyle name="Note 2 20 2 4 2 4 2" xfId="25973"/>
    <cellStyle name="Note 2 20 2 4 2 4 3" xfId="40426"/>
    <cellStyle name="Note 2 20 2 4 2 5" xfId="10958"/>
    <cellStyle name="Note 2 20 2 4 2 5 2" xfId="28393"/>
    <cellStyle name="Note 2 20 2 4 2 5 3" xfId="42846"/>
    <cellStyle name="Note 2 20 2 4 2 6" xfId="17965"/>
    <cellStyle name="Note 2 20 2 4 3" xfId="1125"/>
    <cellStyle name="Note 2 20 2 4 3 2" xfId="3636"/>
    <cellStyle name="Note 2 20 2 4 3 2 2" xfId="13353"/>
    <cellStyle name="Note 2 20 2 4 3 2 2 2" xfId="30788"/>
    <cellStyle name="Note 2 20 2 4 3 2 2 3" xfId="45241"/>
    <cellStyle name="Note 2 20 2 4 3 2 3" xfId="15814"/>
    <cellStyle name="Note 2 20 2 4 3 2 3 2" xfId="33249"/>
    <cellStyle name="Note 2 20 2 4 3 2 3 3" xfId="47702"/>
    <cellStyle name="Note 2 20 2 4 3 2 4" xfId="21072"/>
    <cellStyle name="Note 2 20 2 4 3 2 5" xfId="35525"/>
    <cellStyle name="Note 2 20 2 4 3 3" xfId="6098"/>
    <cellStyle name="Note 2 20 2 4 3 3 2" xfId="23533"/>
    <cellStyle name="Note 2 20 2 4 3 3 3" xfId="37986"/>
    <cellStyle name="Note 2 20 2 4 3 4" xfId="8539"/>
    <cellStyle name="Note 2 20 2 4 3 4 2" xfId="25974"/>
    <cellStyle name="Note 2 20 2 4 3 4 3" xfId="40427"/>
    <cellStyle name="Note 2 20 2 4 3 5" xfId="10959"/>
    <cellStyle name="Note 2 20 2 4 3 5 2" xfId="28394"/>
    <cellStyle name="Note 2 20 2 4 3 5 3" xfId="42847"/>
    <cellStyle name="Note 2 20 2 4 3 6" xfId="17966"/>
    <cellStyle name="Note 2 20 2 4 4" xfId="1126"/>
    <cellStyle name="Note 2 20 2 4 4 2" xfId="3637"/>
    <cellStyle name="Note 2 20 2 4 4 2 2" xfId="21073"/>
    <cellStyle name="Note 2 20 2 4 4 2 3" xfId="35526"/>
    <cellStyle name="Note 2 20 2 4 4 3" xfId="6099"/>
    <cellStyle name="Note 2 20 2 4 4 3 2" xfId="23534"/>
    <cellStyle name="Note 2 20 2 4 4 3 3" xfId="37987"/>
    <cellStyle name="Note 2 20 2 4 4 4" xfId="8540"/>
    <cellStyle name="Note 2 20 2 4 4 4 2" xfId="25975"/>
    <cellStyle name="Note 2 20 2 4 4 4 3" xfId="40428"/>
    <cellStyle name="Note 2 20 2 4 4 5" xfId="10960"/>
    <cellStyle name="Note 2 20 2 4 4 5 2" xfId="28395"/>
    <cellStyle name="Note 2 20 2 4 4 5 3" xfId="42848"/>
    <cellStyle name="Note 2 20 2 4 4 6" xfId="15051"/>
    <cellStyle name="Note 2 20 2 4 4 6 2" xfId="32486"/>
    <cellStyle name="Note 2 20 2 4 4 6 3" xfId="46939"/>
    <cellStyle name="Note 2 20 2 4 4 7" xfId="17967"/>
    <cellStyle name="Note 2 20 2 4 4 8" xfId="20213"/>
    <cellStyle name="Note 2 20 2 4 5" xfId="3634"/>
    <cellStyle name="Note 2 20 2 4 5 2" xfId="13351"/>
    <cellStyle name="Note 2 20 2 4 5 2 2" xfId="30786"/>
    <cellStyle name="Note 2 20 2 4 5 2 3" xfId="45239"/>
    <cellStyle name="Note 2 20 2 4 5 3" xfId="15812"/>
    <cellStyle name="Note 2 20 2 4 5 3 2" xfId="33247"/>
    <cellStyle name="Note 2 20 2 4 5 3 3" xfId="47700"/>
    <cellStyle name="Note 2 20 2 4 5 4" xfId="21070"/>
    <cellStyle name="Note 2 20 2 4 5 5" xfId="35523"/>
    <cellStyle name="Note 2 20 2 4 6" xfId="6096"/>
    <cellStyle name="Note 2 20 2 4 6 2" xfId="23531"/>
    <cellStyle name="Note 2 20 2 4 6 3" xfId="37984"/>
    <cellStyle name="Note 2 20 2 4 7" xfId="8537"/>
    <cellStyle name="Note 2 20 2 4 7 2" xfId="25972"/>
    <cellStyle name="Note 2 20 2 4 7 3" xfId="40425"/>
    <cellStyle name="Note 2 20 2 4 8" xfId="10957"/>
    <cellStyle name="Note 2 20 2 4 8 2" xfId="28392"/>
    <cellStyle name="Note 2 20 2 4 8 3" xfId="42845"/>
    <cellStyle name="Note 2 20 2 4 9" xfId="17964"/>
    <cellStyle name="Note 2 20 2 5" xfId="1127"/>
    <cellStyle name="Note 2 20 2 5 2" xfId="3638"/>
    <cellStyle name="Note 2 20 2 5 2 2" xfId="13354"/>
    <cellStyle name="Note 2 20 2 5 2 2 2" xfId="30789"/>
    <cellStyle name="Note 2 20 2 5 2 2 3" xfId="45242"/>
    <cellStyle name="Note 2 20 2 5 2 3" xfId="15815"/>
    <cellStyle name="Note 2 20 2 5 2 3 2" xfId="33250"/>
    <cellStyle name="Note 2 20 2 5 2 3 3" xfId="47703"/>
    <cellStyle name="Note 2 20 2 5 2 4" xfId="21074"/>
    <cellStyle name="Note 2 20 2 5 2 5" xfId="35527"/>
    <cellStyle name="Note 2 20 2 5 3" xfId="6100"/>
    <cellStyle name="Note 2 20 2 5 3 2" xfId="23535"/>
    <cellStyle name="Note 2 20 2 5 3 3" xfId="37988"/>
    <cellStyle name="Note 2 20 2 5 4" xfId="8541"/>
    <cellStyle name="Note 2 20 2 5 4 2" xfId="25976"/>
    <cellStyle name="Note 2 20 2 5 4 3" xfId="40429"/>
    <cellStyle name="Note 2 20 2 5 5" xfId="10961"/>
    <cellStyle name="Note 2 20 2 5 5 2" xfId="28396"/>
    <cellStyle name="Note 2 20 2 5 5 3" xfId="42849"/>
    <cellStyle name="Note 2 20 2 5 6" xfId="17968"/>
    <cellStyle name="Note 2 20 2 6" xfId="1128"/>
    <cellStyle name="Note 2 20 2 6 2" xfId="3639"/>
    <cellStyle name="Note 2 20 2 6 2 2" xfId="13355"/>
    <cellStyle name="Note 2 20 2 6 2 2 2" xfId="30790"/>
    <cellStyle name="Note 2 20 2 6 2 2 3" xfId="45243"/>
    <cellStyle name="Note 2 20 2 6 2 3" xfId="15816"/>
    <cellStyle name="Note 2 20 2 6 2 3 2" xfId="33251"/>
    <cellStyle name="Note 2 20 2 6 2 3 3" xfId="47704"/>
    <cellStyle name="Note 2 20 2 6 2 4" xfId="21075"/>
    <cellStyle name="Note 2 20 2 6 2 5" xfId="35528"/>
    <cellStyle name="Note 2 20 2 6 3" xfId="6101"/>
    <cellStyle name="Note 2 20 2 6 3 2" xfId="23536"/>
    <cellStyle name="Note 2 20 2 6 3 3" xfId="37989"/>
    <cellStyle name="Note 2 20 2 6 4" xfId="8542"/>
    <cellStyle name="Note 2 20 2 6 4 2" xfId="25977"/>
    <cellStyle name="Note 2 20 2 6 4 3" xfId="40430"/>
    <cellStyle name="Note 2 20 2 6 5" xfId="10962"/>
    <cellStyle name="Note 2 20 2 6 5 2" xfId="28397"/>
    <cellStyle name="Note 2 20 2 6 5 3" xfId="42850"/>
    <cellStyle name="Note 2 20 2 6 6" xfId="17969"/>
    <cellStyle name="Note 2 20 2 7" xfId="1129"/>
    <cellStyle name="Note 2 20 2 7 2" xfId="3640"/>
    <cellStyle name="Note 2 20 2 7 2 2" xfId="21076"/>
    <cellStyle name="Note 2 20 2 7 2 3" xfId="35529"/>
    <cellStyle name="Note 2 20 2 7 3" xfId="6102"/>
    <cellStyle name="Note 2 20 2 7 3 2" xfId="23537"/>
    <cellStyle name="Note 2 20 2 7 3 3" xfId="37990"/>
    <cellStyle name="Note 2 20 2 7 4" xfId="8543"/>
    <cellStyle name="Note 2 20 2 7 4 2" xfId="25978"/>
    <cellStyle name="Note 2 20 2 7 4 3" xfId="40431"/>
    <cellStyle name="Note 2 20 2 7 5" xfId="10963"/>
    <cellStyle name="Note 2 20 2 7 5 2" xfId="28398"/>
    <cellStyle name="Note 2 20 2 7 5 3" xfId="42851"/>
    <cellStyle name="Note 2 20 2 7 6" xfId="15052"/>
    <cellStyle name="Note 2 20 2 7 6 2" xfId="32487"/>
    <cellStyle name="Note 2 20 2 7 6 3" xfId="46940"/>
    <cellStyle name="Note 2 20 2 7 7" xfId="17970"/>
    <cellStyle name="Note 2 20 2 7 8" xfId="20214"/>
    <cellStyle name="Note 2 20 2 8" xfId="3625"/>
    <cellStyle name="Note 2 20 2 8 2" xfId="13344"/>
    <cellStyle name="Note 2 20 2 8 2 2" xfId="30779"/>
    <cellStyle name="Note 2 20 2 8 2 3" xfId="45232"/>
    <cellStyle name="Note 2 20 2 8 3" xfId="15805"/>
    <cellStyle name="Note 2 20 2 8 3 2" xfId="33240"/>
    <cellStyle name="Note 2 20 2 8 3 3" xfId="47693"/>
    <cellStyle name="Note 2 20 2 8 4" xfId="21061"/>
    <cellStyle name="Note 2 20 2 8 5" xfId="35514"/>
    <cellStyle name="Note 2 20 2 9" xfId="6087"/>
    <cellStyle name="Note 2 20 2 9 2" xfId="23522"/>
    <cellStyle name="Note 2 20 2 9 3" xfId="37975"/>
    <cellStyle name="Note 2 20 3" xfId="1130"/>
    <cellStyle name="Note 2 20 3 2" xfId="3641"/>
    <cellStyle name="Note 2 20 3 2 2" xfId="13356"/>
    <cellStyle name="Note 2 20 3 2 2 2" xfId="30791"/>
    <cellStyle name="Note 2 20 3 2 2 3" xfId="45244"/>
    <cellStyle name="Note 2 20 3 2 3" xfId="15817"/>
    <cellStyle name="Note 2 20 3 2 3 2" xfId="33252"/>
    <cellStyle name="Note 2 20 3 2 3 3" xfId="47705"/>
    <cellStyle name="Note 2 20 3 2 4" xfId="21077"/>
    <cellStyle name="Note 2 20 3 2 5" xfId="35530"/>
    <cellStyle name="Note 2 20 3 3" xfId="6103"/>
    <cellStyle name="Note 2 20 3 3 2" xfId="23538"/>
    <cellStyle name="Note 2 20 3 3 3" xfId="37991"/>
    <cellStyle name="Note 2 20 3 4" xfId="8544"/>
    <cellStyle name="Note 2 20 3 4 2" xfId="25979"/>
    <cellStyle name="Note 2 20 3 4 3" xfId="40432"/>
    <cellStyle name="Note 2 20 3 5" xfId="10964"/>
    <cellStyle name="Note 2 20 3 5 2" xfId="28399"/>
    <cellStyle name="Note 2 20 3 5 3" xfId="42852"/>
    <cellStyle name="Note 2 20 3 6" xfId="17971"/>
    <cellStyle name="Note 2 20 4" xfId="1131"/>
    <cellStyle name="Note 2 20 4 2" xfId="3642"/>
    <cellStyle name="Note 2 20 4 2 2" xfId="13357"/>
    <cellStyle name="Note 2 20 4 2 2 2" xfId="30792"/>
    <cellStyle name="Note 2 20 4 2 2 3" xfId="45245"/>
    <cellStyle name="Note 2 20 4 2 3" xfId="15818"/>
    <cellStyle name="Note 2 20 4 2 3 2" xfId="33253"/>
    <cellStyle name="Note 2 20 4 2 3 3" xfId="47706"/>
    <cellStyle name="Note 2 20 4 2 4" xfId="21078"/>
    <cellStyle name="Note 2 20 4 2 5" xfId="35531"/>
    <cellStyle name="Note 2 20 4 3" xfId="6104"/>
    <cellStyle name="Note 2 20 4 3 2" xfId="23539"/>
    <cellStyle name="Note 2 20 4 3 3" xfId="37992"/>
    <cellStyle name="Note 2 20 4 4" xfId="8545"/>
    <cellStyle name="Note 2 20 4 4 2" xfId="25980"/>
    <cellStyle name="Note 2 20 4 4 3" xfId="40433"/>
    <cellStyle name="Note 2 20 4 5" xfId="10965"/>
    <cellStyle name="Note 2 20 4 5 2" xfId="28400"/>
    <cellStyle name="Note 2 20 4 5 3" xfId="42853"/>
    <cellStyle name="Note 2 20 4 6" xfId="17972"/>
    <cellStyle name="Note 2 20 5" xfId="1132"/>
    <cellStyle name="Note 2 20 5 2" xfId="3643"/>
    <cellStyle name="Note 2 20 5 2 2" xfId="21079"/>
    <cellStyle name="Note 2 20 5 2 3" xfId="35532"/>
    <cellStyle name="Note 2 20 5 3" xfId="6105"/>
    <cellStyle name="Note 2 20 5 3 2" xfId="23540"/>
    <cellStyle name="Note 2 20 5 3 3" xfId="37993"/>
    <cellStyle name="Note 2 20 5 4" xfId="8546"/>
    <cellStyle name="Note 2 20 5 4 2" xfId="25981"/>
    <cellStyle name="Note 2 20 5 4 3" xfId="40434"/>
    <cellStyle name="Note 2 20 5 5" xfId="10966"/>
    <cellStyle name="Note 2 20 5 5 2" xfId="28401"/>
    <cellStyle name="Note 2 20 5 5 3" xfId="42854"/>
    <cellStyle name="Note 2 20 5 6" xfId="15053"/>
    <cellStyle name="Note 2 20 5 6 2" xfId="32488"/>
    <cellStyle name="Note 2 20 5 6 3" xfId="46941"/>
    <cellStyle name="Note 2 20 5 7" xfId="17973"/>
    <cellStyle name="Note 2 20 5 8" xfId="20215"/>
    <cellStyle name="Note 2 20 6" xfId="3624"/>
    <cellStyle name="Note 2 20 6 2" xfId="13343"/>
    <cellStyle name="Note 2 20 6 2 2" xfId="30778"/>
    <cellStyle name="Note 2 20 6 2 3" xfId="45231"/>
    <cellStyle name="Note 2 20 6 3" xfId="15804"/>
    <cellStyle name="Note 2 20 6 3 2" xfId="33239"/>
    <cellStyle name="Note 2 20 6 3 3" xfId="47692"/>
    <cellStyle name="Note 2 20 6 4" xfId="21060"/>
    <cellStyle name="Note 2 20 6 5" xfId="35513"/>
    <cellStyle name="Note 2 20 7" xfId="6086"/>
    <cellStyle name="Note 2 20 7 2" xfId="23521"/>
    <cellStyle name="Note 2 20 7 3" xfId="37974"/>
    <cellStyle name="Note 2 20 8" xfId="8527"/>
    <cellStyle name="Note 2 20 8 2" xfId="25962"/>
    <cellStyle name="Note 2 20 8 3" xfId="40415"/>
    <cellStyle name="Note 2 20 9" xfId="10947"/>
    <cellStyle name="Note 2 20 9 2" xfId="28382"/>
    <cellStyle name="Note 2 20 9 3" xfId="42835"/>
    <cellStyle name="Note 2 21" xfId="1133"/>
    <cellStyle name="Note 2 21 10" xfId="8547"/>
    <cellStyle name="Note 2 21 10 2" xfId="25982"/>
    <cellStyle name="Note 2 21 10 3" xfId="40435"/>
    <cellStyle name="Note 2 21 11" xfId="10967"/>
    <cellStyle name="Note 2 21 11 2" xfId="28402"/>
    <cellStyle name="Note 2 21 11 3" xfId="42855"/>
    <cellStyle name="Note 2 21 12" xfId="17974"/>
    <cellStyle name="Note 2 21 2" xfId="1134"/>
    <cellStyle name="Note 2 21 2 2" xfId="1135"/>
    <cellStyle name="Note 2 21 2 2 2" xfId="3646"/>
    <cellStyle name="Note 2 21 2 2 2 2" xfId="13360"/>
    <cellStyle name="Note 2 21 2 2 2 2 2" xfId="30795"/>
    <cellStyle name="Note 2 21 2 2 2 2 3" xfId="45248"/>
    <cellStyle name="Note 2 21 2 2 2 3" xfId="15821"/>
    <cellStyle name="Note 2 21 2 2 2 3 2" xfId="33256"/>
    <cellStyle name="Note 2 21 2 2 2 3 3" xfId="47709"/>
    <cellStyle name="Note 2 21 2 2 2 4" xfId="21082"/>
    <cellStyle name="Note 2 21 2 2 2 5" xfId="35535"/>
    <cellStyle name="Note 2 21 2 2 3" xfId="6108"/>
    <cellStyle name="Note 2 21 2 2 3 2" xfId="23543"/>
    <cellStyle name="Note 2 21 2 2 3 3" xfId="37996"/>
    <cellStyle name="Note 2 21 2 2 4" xfId="8549"/>
    <cellStyle name="Note 2 21 2 2 4 2" xfId="25984"/>
    <cellStyle name="Note 2 21 2 2 4 3" xfId="40437"/>
    <cellStyle name="Note 2 21 2 2 5" xfId="10969"/>
    <cellStyle name="Note 2 21 2 2 5 2" xfId="28404"/>
    <cellStyle name="Note 2 21 2 2 5 3" xfId="42857"/>
    <cellStyle name="Note 2 21 2 2 6" xfId="17976"/>
    <cellStyle name="Note 2 21 2 3" xfId="1136"/>
    <cellStyle name="Note 2 21 2 3 2" xfId="3647"/>
    <cellStyle name="Note 2 21 2 3 2 2" xfId="13361"/>
    <cellStyle name="Note 2 21 2 3 2 2 2" xfId="30796"/>
    <cellStyle name="Note 2 21 2 3 2 2 3" xfId="45249"/>
    <cellStyle name="Note 2 21 2 3 2 3" xfId="15822"/>
    <cellStyle name="Note 2 21 2 3 2 3 2" xfId="33257"/>
    <cellStyle name="Note 2 21 2 3 2 3 3" xfId="47710"/>
    <cellStyle name="Note 2 21 2 3 2 4" xfId="21083"/>
    <cellStyle name="Note 2 21 2 3 2 5" xfId="35536"/>
    <cellStyle name="Note 2 21 2 3 3" xfId="6109"/>
    <cellStyle name="Note 2 21 2 3 3 2" xfId="23544"/>
    <cellStyle name="Note 2 21 2 3 3 3" xfId="37997"/>
    <cellStyle name="Note 2 21 2 3 4" xfId="8550"/>
    <cellStyle name="Note 2 21 2 3 4 2" xfId="25985"/>
    <cellStyle name="Note 2 21 2 3 4 3" xfId="40438"/>
    <cellStyle name="Note 2 21 2 3 5" xfId="10970"/>
    <cellStyle name="Note 2 21 2 3 5 2" xfId="28405"/>
    <cellStyle name="Note 2 21 2 3 5 3" xfId="42858"/>
    <cellStyle name="Note 2 21 2 3 6" xfId="17977"/>
    <cellStyle name="Note 2 21 2 4" xfId="1137"/>
    <cellStyle name="Note 2 21 2 4 2" xfId="3648"/>
    <cellStyle name="Note 2 21 2 4 2 2" xfId="21084"/>
    <cellStyle name="Note 2 21 2 4 2 3" xfId="35537"/>
    <cellStyle name="Note 2 21 2 4 3" xfId="6110"/>
    <cellStyle name="Note 2 21 2 4 3 2" xfId="23545"/>
    <cellStyle name="Note 2 21 2 4 3 3" xfId="37998"/>
    <cellStyle name="Note 2 21 2 4 4" xfId="8551"/>
    <cellStyle name="Note 2 21 2 4 4 2" xfId="25986"/>
    <cellStyle name="Note 2 21 2 4 4 3" xfId="40439"/>
    <cellStyle name="Note 2 21 2 4 5" xfId="10971"/>
    <cellStyle name="Note 2 21 2 4 5 2" xfId="28406"/>
    <cellStyle name="Note 2 21 2 4 5 3" xfId="42859"/>
    <cellStyle name="Note 2 21 2 4 6" xfId="15054"/>
    <cellStyle name="Note 2 21 2 4 6 2" xfId="32489"/>
    <cellStyle name="Note 2 21 2 4 6 3" xfId="46942"/>
    <cellStyle name="Note 2 21 2 4 7" xfId="17978"/>
    <cellStyle name="Note 2 21 2 4 8" xfId="20216"/>
    <cellStyle name="Note 2 21 2 5" xfId="3645"/>
    <cellStyle name="Note 2 21 2 5 2" xfId="13359"/>
    <cellStyle name="Note 2 21 2 5 2 2" xfId="30794"/>
    <cellStyle name="Note 2 21 2 5 2 3" xfId="45247"/>
    <cellStyle name="Note 2 21 2 5 3" xfId="15820"/>
    <cellStyle name="Note 2 21 2 5 3 2" xfId="33255"/>
    <cellStyle name="Note 2 21 2 5 3 3" xfId="47708"/>
    <cellStyle name="Note 2 21 2 5 4" xfId="21081"/>
    <cellStyle name="Note 2 21 2 5 5" xfId="35534"/>
    <cellStyle name="Note 2 21 2 6" xfId="6107"/>
    <cellStyle name="Note 2 21 2 6 2" xfId="23542"/>
    <cellStyle name="Note 2 21 2 6 3" xfId="37995"/>
    <cellStyle name="Note 2 21 2 7" xfId="8548"/>
    <cellStyle name="Note 2 21 2 7 2" xfId="25983"/>
    <cellStyle name="Note 2 21 2 7 3" xfId="40436"/>
    <cellStyle name="Note 2 21 2 8" xfId="10968"/>
    <cellStyle name="Note 2 21 2 8 2" xfId="28403"/>
    <cellStyle name="Note 2 21 2 8 3" xfId="42856"/>
    <cellStyle name="Note 2 21 2 9" xfId="17975"/>
    <cellStyle name="Note 2 21 3" xfId="1138"/>
    <cellStyle name="Note 2 21 3 2" xfId="1139"/>
    <cellStyle name="Note 2 21 3 2 2" xfId="3650"/>
    <cellStyle name="Note 2 21 3 2 2 2" xfId="13363"/>
    <cellStyle name="Note 2 21 3 2 2 2 2" xfId="30798"/>
    <cellStyle name="Note 2 21 3 2 2 2 3" xfId="45251"/>
    <cellStyle name="Note 2 21 3 2 2 3" xfId="15824"/>
    <cellStyle name="Note 2 21 3 2 2 3 2" xfId="33259"/>
    <cellStyle name="Note 2 21 3 2 2 3 3" xfId="47712"/>
    <cellStyle name="Note 2 21 3 2 2 4" xfId="21086"/>
    <cellStyle name="Note 2 21 3 2 2 5" xfId="35539"/>
    <cellStyle name="Note 2 21 3 2 3" xfId="6112"/>
    <cellStyle name="Note 2 21 3 2 3 2" xfId="23547"/>
    <cellStyle name="Note 2 21 3 2 3 3" xfId="38000"/>
    <cellStyle name="Note 2 21 3 2 4" xfId="8553"/>
    <cellStyle name="Note 2 21 3 2 4 2" xfId="25988"/>
    <cellStyle name="Note 2 21 3 2 4 3" xfId="40441"/>
    <cellStyle name="Note 2 21 3 2 5" xfId="10973"/>
    <cellStyle name="Note 2 21 3 2 5 2" xfId="28408"/>
    <cellStyle name="Note 2 21 3 2 5 3" xfId="42861"/>
    <cellStyle name="Note 2 21 3 2 6" xfId="17980"/>
    <cellStyle name="Note 2 21 3 3" xfId="1140"/>
    <cellStyle name="Note 2 21 3 3 2" xfId="3651"/>
    <cellStyle name="Note 2 21 3 3 2 2" xfId="13364"/>
    <cellStyle name="Note 2 21 3 3 2 2 2" xfId="30799"/>
    <cellStyle name="Note 2 21 3 3 2 2 3" xfId="45252"/>
    <cellStyle name="Note 2 21 3 3 2 3" xfId="15825"/>
    <cellStyle name="Note 2 21 3 3 2 3 2" xfId="33260"/>
    <cellStyle name="Note 2 21 3 3 2 3 3" xfId="47713"/>
    <cellStyle name="Note 2 21 3 3 2 4" xfId="21087"/>
    <cellStyle name="Note 2 21 3 3 2 5" xfId="35540"/>
    <cellStyle name="Note 2 21 3 3 3" xfId="6113"/>
    <cellStyle name="Note 2 21 3 3 3 2" xfId="23548"/>
    <cellStyle name="Note 2 21 3 3 3 3" xfId="38001"/>
    <cellStyle name="Note 2 21 3 3 4" xfId="8554"/>
    <cellStyle name="Note 2 21 3 3 4 2" xfId="25989"/>
    <cellStyle name="Note 2 21 3 3 4 3" xfId="40442"/>
    <cellStyle name="Note 2 21 3 3 5" xfId="10974"/>
    <cellStyle name="Note 2 21 3 3 5 2" xfId="28409"/>
    <cellStyle name="Note 2 21 3 3 5 3" xfId="42862"/>
    <cellStyle name="Note 2 21 3 3 6" xfId="17981"/>
    <cellStyle name="Note 2 21 3 4" xfId="1141"/>
    <cellStyle name="Note 2 21 3 4 2" xfId="3652"/>
    <cellStyle name="Note 2 21 3 4 2 2" xfId="21088"/>
    <cellStyle name="Note 2 21 3 4 2 3" xfId="35541"/>
    <cellStyle name="Note 2 21 3 4 3" xfId="6114"/>
    <cellStyle name="Note 2 21 3 4 3 2" xfId="23549"/>
    <cellStyle name="Note 2 21 3 4 3 3" xfId="38002"/>
    <cellStyle name="Note 2 21 3 4 4" xfId="8555"/>
    <cellStyle name="Note 2 21 3 4 4 2" xfId="25990"/>
    <cellStyle name="Note 2 21 3 4 4 3" xfId="40443"/>
    <cellStyle name="Note 2 21 3 4 5" xfId="10975"/>
    <cellStyle name="Note 2 21 3 4 5 2" xfId="28410"/>
    <cellStyle name="Note 2 21 3 4 5 3" xfId="42863"/>
    <cellStyle name="Note 2 21 3 4 6" xfId="15055"/>
    <cellStyle name="Note 2 21 3 4 6 2" xfId="32490"/>
    <cellStyle name="Note 2 21 3 4 6 3" xfId="46943"/>
    <cellStyle name="Note 2 21 3 4 7" xfId="17982"/>
    <cellStyle name="Note 2 21 3 4 8" xfId="20217"/>
    <cellStyle name="Note 2 21 3 5" xfId="3649"/>
    <cellStyle name="Note 2 21 3 5 2" xfId="13362"/>
    <cellStyle name="Note 2 21 3 5 2 2" xfId="30797"/>
    <cellStyle name="Note 2 21 3 5 2 3" xfId="45250"/>
    <cellStyle name="Note 2 21 3 5 3" xfId="15823"/>
    <cellStyle name="Note 2 21 3 5 3 2" xfId="33258"/>
    <cellStyle name="Note 2 21 3 5 3 3" xfId="47711"/>
    <cellStyle name="Note 2 21 3 5 4" xfId="21085"/>
    <cellStyle name="Note 2 21 3 5 5" xfId="35538"/>
    <cellStyle name="Note 2 21 3 6" xfId="6111"/>
    <cellStyle name="Note 2 21 3 6 2" xfId="23546"/>
    <cellStyle name="Note 2 21 3 6 3" xfId="37999"/>
    <cellStyle name="Note 2 21 3 7" xfId="8552"/>
    <cellStyle name="Note 2 21 3 7 2" xfId="25987"/>
    <cellStyle name="Note 2 21 3 7 3" xfId="40440"/>
    <cellStyle name="Note 2 21 3 8" xfId="10972"/>
    <cellStyle name="Note 2 21 3 8 2" xfId="28407"/>
    <cellStyle name="Note 2 21 3 8 3" xfId="42860"/>
    <cellStyle name="Note 2 21 3 9" xfId="17979"/>
    <cellStyle name="Note 2 21 4" xfId="1142"/>
    <cellStyle name="Note 2 21 4 2" xfId="1143"/>
    <cellStyle name="Note 2 21 4 2 2" xfId="3654"/>
    <cellStyle name="Note 2 21 4 2 2 2" xfId="13366"/>
    <cellStyle name="Note 2 21 4 2 2 2 2" xfId="30801"/>
    <cellStyle name="Note 2 21 4 2 2 2 3" xfId="45254"/>
    <cellStyle name="Note 2 21 4 2 2 3" xfId="15827"/>
    <cellStyle name="Note 2 21 4 2 2 3 2" xfId="33262"/>
    <cellStyle name="Note 2 21 4 2 2 3 3" xfId="47715"/>
    <cellStyle name="Note 2 21 4 2 2 4" xfId="21090"/>
    <cellStyle name="Note 2 21 4 2 2 5" xfId="35543"/>
    <cellStyle name="Note 2 21 4 2 3" xfId="6116"/>
    <cellStyle name="Note 2 21 4 2 3 2" xfId="23551"/>
    <cellStyle name="Note 2 21 4 2 3 3" xfId="38004"/>
    <cellStyle name="Note 2 21 4 2 4" xfId="8557"/>
    <cellStyle name="Note 2 21 4 2 4 2" xfId="25992"/>
    <cellStyle name="Note 2 21 4 2 4 3" xfId="40445"/>
    <cellStyle name="Note 2 21 4 2 5" xfId="10977"/>
    <cellStyle name="Note 2 21 4 2 5 2" xfId="28412"/>
    <cellStyle name="Note 2 21 4 2 5 3" xfId="42865"/>
    <cellStyle name="Note 2 21 4 2 6" xfId="17984"/>
    <cellStyle name="Note 2 21 4 3" xfId="1144"/>
    <cellStyle name="Note 2 21 4 3 2" xfId="3655"/>
    <cellStyle name="Note 2 21 4 3 2 2" xfId="13367"/>
    <cellStyle name="Note 2 21 4 3 2 2 2" xfId="30802"/>
    <cellStyle name="Note 2 21 4 3 2 2 3" xfId="45255"/>
    <cellStyle name="Note 2 21 4 3 2 3" xfId="15828"/>
    <cellStyle name="Note 2 21 4 3 2 3 2" xfId="33263"/>
    <cellStyle name="Note 2 21 4 3 2 3 3" xfId="47716"/>
    <cellStyle name="Note 2 21 4 3 2 4" xfId="21091"/>
    <cellStyle name="Note 2 21 4 3 2 5" xfId="35544"/>
    <cellStyle name="Note 2 21 4 3 3" xfId="6117"/>
    <cellStyle name="Note 2 21 4 3 3 2" xfId="23552"/>
    <cellStyle name="Note 2 21 4 3 3 3" xfId="38005"/>
    <cellStyle name="Note 2 21 4 3 4" xfId="8558"/>
    <cellStyle name="Note 2 21 4 3 4 2" xfId="25993"/>
    <cellStyle name="Note 2 21 4 3 4 3" xfId="40446"/>
    <cellStyle name="Note 2 21 4 3 5" xfId="10978"/>
    <cellStyle name="Note 2 21 4 3 5 2" xfId="28413"/>
    <cellStyle name="Note 2 21 4 3 5 3" xfId="42866"/>
    <cellStyle name="Note 2 21 4 3 6" xfId="17985"/>
    <cellStyle name="Note 2 21 4 4" xfId="1145"/>
    <cellStyle name="Note 2 21 4 4 2" xfId="3656"/>
    <cellStyle name="Note 2 21 4 4 2 2" xfId="21092"/>
    <cellStyle name="Note 2 21 4 4 2 3" xfId="35545"/>
    <cellStyle name="Note 2 21 4 4 3" xfId="6118"/>
    <cellStyle name="Note 2 21 4 4 3 2" xfId="23553"/>
    <cellStyle name="Note 2 21 4 4 3 3" xfId="38006"/>
    <cellStyle name="Note 2 21 4 4 4" xfId="8559"/>
    <cellStyle name="Note 2 21 4 4 4 2" xfId="25994"/>
    <cellStyle name="Note 2 21 4 4 4 3" xfId="40447"/>
    <cellStyle name="Note 2 21 4 4 5" xfId="10979"/>
    <cellStyle name="Note 2 21 4 4 5 2" xfId="28414"/>
    <cellStyle name="Note 2 21 4 4 5 3" xfId="42867"/>
    <cellStyle name="Note 2 21 4 4 6" xfId="15056"/>
    <cellStyle name="Note 2 21 4 4 6 2" xfId="32491"/>
    <cellStyle name="Note 2 21 4 4 6 3" xfId="46944"/>
    <cellStyle name="Note 2 21 4 4 7" xfId="17986"/>
    <cellStyle name="Note 2 21 4 4 8" xfId="20218"/>
    <cellStyle name="Note 2 21 4 5" xfId="3653"/>
    <cellStyle name="Note 2 21 4 5 2" xfId="13365"/>
    <cellStyle name="Note 2 21 4 5 2 2" xfId="30800"/>
    <cellStyle name="Note 2 21 4 5 2 3" xfId="45253"/>
    <cellStyle name="Note 2 21 4 5 3" xfId="15826"/>
    <cellStyle name="Note 2 21 4 5 3 2" xfId="33261"/>
    <cellStyle name="Note 2 21 4 5 3 3" xfId="47714"/>
    <cellStyle name="Note 2 21 4 5 4" xfId="21089"/>
    <cellStyle name="Note 2 21 4 5 5" xfId="35542"/>
    <cellStyle name="Note 2 21 4 6" xfId="6115"/>
    <cellStyle name="Note 2 21 4 6 2" xfId="23550"/>
    <cellStyle name="Note 2 21 4 6 3" xfId="38003"/>
    <cellStyle name="Note 2 21 4 7" xfId="8556"/>
    <cellStyle name="Note 2 21 4 7 2" xfId="25991"/>
    <cellStyle name="Note 2 21 4 7 3" xfId="40444"/>
    <cellStyle name="Note 2 21 4 8" xfId="10976"/>
    <cellStyle name="Note 2 21 4 8 2" xfId="28411"/>
    <cellStyle name="Note 2 21 4 8 3" xfId="42864"/>
    <cellStyle name="Note 2 21 4 9" xfId="17983"/>
    <cellStyle name="Note 2 21 5" xfId="1146"/>
    <cellStyle name="Note 2 21 5 2" xfId="3657"/>
    <cellStyle name="Note 2 21 5 2 2" xfId="13368"/>
    <cellStyle name="Note 2 21 5 2 2 2" xfId="30803"/>
    <cellStyle name="Note 2 21 5 2 2 3" xfId="45256"/>
    <cellStyle name="Note 2 21 5 2 3" xfId="15829"/>
    <cellStyle name="Note 2 21 5 2 3 2" xfId="33264"/>
    <cellStyle name="Note 2 21 5 2 3 3" xfId="47717"/>
    <cellStyle name="Note 2 21 5 2 4" xfId="21093"/>
    <cellStyle name="Note 2 21 5 2 5" xfId="35546"/>
    <cellStyle name="Note 2 21 5 3" xfId="6119"/>
    <cellStyle name="Note 2 21 5 3 2" xfId="23554"/>
    <cellStyle name="Note 2 21 5 3 3" xfId="38007"/>
    <cellStyle name="Note 2 21 5 4" xfId="8560"/>
    <cellStyle name="Note 2 21 5 4 2" xfId="25995"/>
    <cellStyle name="Note 2 21 5 4 3" xfId="40448"/>
    <cellStyle name="Note 2 21 5 5" xfId="10980"/>
    <cellStyle name="Note 2 21 5 5 2" xfId="28415"/>
    <cellStyle name="Note 2 21 5 5 3" xfId="42868"/>
    <cellStyle name="Note 2 21 5 6" xfId="17987"/>
    <cellStyle name="Note 2 21 6" xfId="1147"/>
    <cellStyle name="Note 2 21 6 2" xfId="3658"/>
    <cellStyle name="Note 2 21 6 2 2" xfId="13369"/>
    <cellStyle name="Note 2 21 6 2 2 2" xfId="30804"/>
    <cellStyle name="Note 2 21 6 2 2 3" xfId="45257"/>
    <cellStyle name="Note 2 21 6 2 3" xfId="15830"/>
    <cellStyle name="Note 2 21 6 2 3 2" xfId="33265"/>
    <cellStyle name="Note 2 21 6 2 3 3" xfId="47718"/>
    <cellStyle name="Note 2 21 6 2 4" xfId="21094"/>
    <cellStyle name="Note 2 21 6 2 5" xfId="35547"/>
    <cellStyle name="Note 2 21 6 3" xfId="6120"/>
    <cellStyle name="Note 2 21 6 3 2" xfId="23555"/>
    <cellStyle name="Note 2 21 6 3 3" xfId="38008"/>
    <cellStyle name="Note 2 21 6 4" xfId="8561"/>
    <cellStyle name="Note 2 21 6 4 2" xfId="25996"/>
    <cellStyle name="Note 2 21 6 4 3" xfId="40449"/>
    <cellStyle name="Note 2 21 6 5" xfId="10981"/>
    <cellStyle name="Note 2 21 6 5 2" xfId="28416"/>
    <cellStyle name="Note 2 21 6 5 3" xfId="42869"/>
    <cellStyle name="Note 2 21 6 6" xfId="17988"/>
    <cellStyle name="Note 2 21 7" xfId="1148"/>
    <cellStyle name="Note 2 21 7 2" xfId="3659"/>
    <cellStyle name="Note 2 21 7 2 2" xfId="21095"/>
    <cellStyle name="Note 2 21 7 2 3" xfId="35548"/>
    <cellStyle name="Note 2 21 7 3" xfId="6121"/>
    <cellStyle name="Note 2 21 7 3 2" xfId="23556"/>
    <cellStyle name="Note 2 21 7 3 3" xfId="38009"/>
    <cellStyle name="Note 2 21 7 4" xfId="8562"/>
    <cellStyle name="Note 2 21 7 4 2" xfId="25997"/>
    <cellStyle name="Note 2 21 7 4 3" xfId="40450"/>
    <cellStyle name="Note 2 21 7 5" xfId="10982"/>
    <cellStyle name="Note 2 21 7 5 2" xfId="28417"/>
    <cellStyle name="Note 2 21 7 5 3" xfId="42870"/>
    <cellStyle name="Note 2 21 7 6" xfId="15057"/>
    <cellStyle name="Note 2 21 7 6 2" xfId="32492"/>
    <cellStyle name="Note 2 21 7 6 3" xfId="46945"/>
    <cellStyle name="Note 2 21 7 7" xfId="17989"/>
    <cellStyle name="Note 2 21 7 8" xfId="20219"/>
    <cellStyle name="Note 2 21 8" xfId="3644"/>
    <cellStyle name="Note 2 21 8 2" xfId="13358"/>
    <cellStyle name="Note 2 21 8 2 2" xfId="30793"/>
    <cellStyle name="Note 2 21 8 2 3" xfId="45246"/>
    <cellStyle name="Note 2 21 8 3" xfId="15819"/>
    <cellStyle name="Note 2 21 8 3 2" xfId="33254"/>
    <cellStyle name="Note 2 21 8 3 3" xfId="47707"/>
    <cellStyle name="Note 2 21 8 4" xfId="21080"/>
    <cellStyle name="Note 2 21 8 5" xfId="35533"/>
    <cellStyle name="Note 2 21 9" xfId="6106"/>
    <cellStyle name="Note 2 21 9 2" xfId="23541"/>
    <cellStyle name="Note 2 21 9 3" xfId="37994"/>
    <cellStyle name="Note 2 22" xfId="1149"/>
    <cellStyle name="Note 2 22 10" xfId="8563"/>
    <cellStyle name="Note 2 22 10 2" xfId="25998"/>
    <cellStyle name="Note 2 22 10 3" xfId="40451"/>
    <cellStyle name="Note 2 22 11" xfId="10983"/>
    <cellStyle name="Note 2 22 11 2" xfId="28418"/>
    <cellStyle name="Note 2 22 11 3" xfId="42871"/>
    <cellStyle name="Note 2 22 12" xfId="17990"/>
    <cellStyle name="Note 2 22 2" xfId="1150"/>
    <cellStyle name="Note 2 22 2 2" xfId="1151"/>
    <cellStyle name="Note 2 22 2 2 2" xfId="3662"/>
    <cellStyle name="Note 2 22 2 2 2 2" xfId="13372"/>
    <cellStyle name="Note 2 22 2 2 2 2 2" xfId="30807"/>
    <cellStyle name="Note 2 22 2 2 2 2 3" xfId="45260"/>
    <cellStyle name="Note 2 22 2 2 2 3" xfId="15833"/>
    <cellStyle name="Note 2 22 2 2 2 3 2" xfId="33268"/>
    <cellStyle name="Note 2 22 2 2 2 3 3" xfId="47721"/>
    <cellStyle name="Note 2 22 2 2 2 4" xfId="21098"/>
    <cellStyle name="Note 2 22 2 2 2 5" xfId="35551"/>
    <cellStyle name="Note 2 22 2 2 3" xfId="6124"/>
    <cellStyle name="Note 2 22 2 2 3 2" xfId="23559"/>
    <cellStyle name="Note 2 22 2 2 3 3" xfId="38012"/>
    <cellStyle name="Note 2 22 2 2 4" xfId="8565"/>
    <cellStyle name="Note 2 22 2 2 4 2" xfId="26000"/>
    <cellStyle name="Note 2 22 2 2 4 3" xfId="40453"/>
    <cellStyle name="Note 2 22 2 2 5" xfId="10985"/>
    <cellStyle name="Note 2 22 2 2 5 2" xfId="28420"/>
    <cellStyle name="Note 2 22 2 2 5 3" xfId="42873"/>
    <cellStyle name="Note 2 22 2 2 6" xfId="17992"/>
    <cellStyle name="Note 2 22 2 3" xfId="1152"/>
    <cellStyle name="Note 2 22 2 3 2" xfId="3663"/>
    <cellStyle name="Note 2 22 2 3 2 2" xfId="13373"/>
    <cellStyle name="Note 2 22 2 3 2 2 2" xfId="30808"/>
    <cellStyle name="Note 2 22 2 3 2 2 3" xfId="45261"/>
    <cellStyle name="Note 2 22 2 3 2 3" xfId="15834"/>
    <cellStyle name="Note 2 22 2 3 2 3 2" xfId="33269"/>
    <cellStyle name="Note 2 22 2 3 2 3 3" xfId="47722"/>
    <cellStyle name="Note 2 22 2 3 2 4" xfId="21099"/>
    <cellStyle name="Note 2 22 2 3 2 5" xfId="35552"/>
    <cellStyle name="Note 2 22 2 3 3" xfId="6125"/>
    <cellStyle name="Note 2 22 2 3 3 2" xfId="23560"/>
    <cellStyle name="Note 2 22 2 3 3 3" xfId="38013"/>
    <cellStyle name="Note 2 22 2 3 4" xfId="8566"/>
    <cellStyle name="Note 2 22 2 3 4 2" xfId="26001"/>
    <cellStyle name="Note 2 22 2 3 4 3" xfId="40454"/>
    <cellStyle name="Note 2 22 2 3 5" xfId="10986"/>
    <cellStyle name="Note 2 22 2 3 5 2" xfId="28421"/>
    <cellStyle name="Note 2 22 2 3 5 3" xfId="42874"/>
    <cellStyle name="Note 2 22 2 3 6" xfId="17993"/>
    <cellStyle name="Note 2 22 2 4" xfId="1153"/>
    <cellStyle name="Note 2 22 2 4 2" xfId="3664"/>
    <cellStyle name="Note 2 22 2 4 2 2" xfId="21100"/>
    <cellStyle name="Note 2 22 2 4 2 3" xfId="35553"/>
    <cellStyle name="Note 2 22 2 4 3" xfId="6126"/>
    <cellStyle name="Note 2 22 2 4 3 2" xfId="23561"/>
    <cellStyle name="Note 2 22 2 4 3 3" xfId="38014"/>
    <cellStyle name="Note 2 22 2 4 4" xfId="8567"/>
    <cellStyle name="Note 2 22 2 4 4 2" xfId="26002"/>
    <cellStyle name="Note 2 22 2 4 4 3" xfId="40455"/>
    <cellStyle name="Note 2 22 2 4 5" xfId="10987"/>
    <cellStyle name="Note 2 22 2 4 5 2" xfId="28422"/>
    <cellStyle name="Note 2 22 2 4 5 3" xfId="42875"/>
    <cellStyle name="Note 2 22 2 4 6" xfId="15058"/>
    <cellStyle name="Note 2 22 2 4 6 2" xfId="32493"/>
    <cellStyle name="Note 2 22 2 4 6 3" xfId="46946"/>
    <cellStyle name="Note 2 22 2 4 7" xfId="17994"/>
    <cellStyle name="Note 2 22 2 4 8" xfId="20220"/>
    <cellStyle name="Note 2 22 2 5" xfId="3661"/>
    <cellStyle name="Note 2 22 2 5 2" xfId="13371"/>
    <cellStyle name="Note 2 22 2 5 2 2" xfId="30806"/>
    <cellStyle name="Note 2 22 2 5 2 3" xfId="45259"/>
    <cellStyle name="Note 2 22 2 5 3" xfId="15832"/>
    <cellStyle name="Note 2 22 2 5 3 2" xfId="33267"/>
    <cellStyle name="Note 2 22 2 5 3 3" xfId="47720"/>
    <cellStyle name="Note 2 22 2 5 4" xfId="21097"/>
    <cellStyle name="Note 2 22 2 5 5" xfId="35550"/>
    <cellStyle name="Note 2 22 2 6" xfId="6123"/>
    <cellStyle name="Note 2 22 2 6 2" xfId="23558"/>
    <cellStyle name="Note 2 22 2 6 3" xfId="38011"/>
    <cellStyle name="Note 2 22 2 7" xfId="8564"/>
    <cellStyle name="Note 2 22 2 7 2" xfId="25999"/>
    <cellStyle name="Note 2 22 2 7 3" xfId="40452"/>
    <cellStyle name="Note 2 22 2 8" xfId="10984"/>
    <cellStyle name="Note 2 22 2 8 2" xfId="28419"/>
    <cellStyle name="Note 2 22 2 8 3" xfId="42872"/>
    <cellStyle name="Note 2 22 2 9" xfId="17991"/>
    <cellStyle name="Note 2 22 3" xfId="1154"/>
    <cellStyle name="Note 2 22 3 2" xfId="1155"/>
    <cellStyle name="Note 2 22 3 2 2" xfId="3666"/>
    <cellStyle name="Note 2 22 3 2 2 2" xfId="13375"/>
    <cellStyle name="Note 2 22 3 2 2 2 2" xfId="30810"/>
    <cellStyle name="Note 2 22 3 2 2 2 3" xfId="45263"/>
    <cellStyle name="Note 2 22 3 2 2 3" xfId="15836"/>
    <cellStyle name="Note 2 22 3 2 2 3 2" xfId="33271"/>
    <cellStyle name="Note 2 22 3 2 2 3 3" xfId="47724"/>
    <cellStyle name="Note 2 22 3 2 2 4" xfId="21102"/>
    <cellStyle name="Note 2 22 3 2 2 5" xfId="35555"/>
    <cellStyle name="Note 2 22 3 2 3" xfId="6128"/>
    <cellStyle name="Note 2 22 3 2 3 2" xfId="23563"/>
    <cellStyle name="Note 2 22 3 2 3 3" xfId="38016"/>
    <cellStyle name="Note 2 22 3 2 4" xfId="8569"/>
    <cellStyle name="Note 2 22 3 2 4 2" xfId="26004"/>
    <cellStyle name="Note 2 22 3 2 4 3" xfId="40457"/>
    <cellStyle name="Note 2 22 3 2 5" xfId="10989"/>
    <cellStyle name="Note 2 22 3 2 5 2" xfId="28424"/>
    <cellStyle name="Note 2 22 3 2 5 3" xfId="42877"/>
    <cellStyle name="Note 2 22 3 2 6" xfId="17996"/>
    <cellStyle name="Note 2 22 3 3" xfId="1156"/>
    <cellStyle name="Note 2 22 3 3 2" xfId="3667"/>
    <cellStyle name="Note 2 22 3 3 2 2" xfId="13376"/>
    <cellStyle name="Note 2 22 3 3 2 2 2" xfId="30811"/>
    <cellStyle name="Note 2 22 3 3 2 2 3" xfId="45264"/>
    <cellStyle name="Note 2 22 3 3 2 3" xfId="15837"/>
    <cellStyle name="Note 2 22 3 3 2 3 2" xfId="33272"/>
    <cellStyle name="Note 2 22 3 3 2 3 3" xfId="47725"/>
    <cellStyle name="Note 2 22 3 3 2 4" xfId="21103"/>
    <cellStyle name="Note 2 22 3 3 2 5" xfId="35556"/>
    <cellStyle name="Note 2 22 3 3 3" xfId="6129"/>
    <cellStyle name="Note 2 22 3 3 3 2" xfId="23564"/>
    <cellStyle name="Note 2 22 3 3 3 3" xfId="38017"/>
    <cellStyle name="Note 2 22 3 3 4" xfId="8570"/>
    <cellStyle name="Note 2 22 3 3 4 2" xfId="26005"/>
    <cellStyle name="Note 2 22 3 3 4 3" xfId="40458"/>
    <cellStyle name="Note 2 22 3 3 5" xfId="10990"/>
    <cellStyle name="Note 2 22 3 3 5 2" xfId="28425"/>
    <cellStyle name="Note 2 22 3 3 5 3" xfId="42878"/>
    <cellStyle name="Note 2 22 3 3 6" xfId="17997"/>
    <cellStyle name="Note 2 22 3 4" xfId="1157"/>
    <cellStyle name="Note 2 22 3 4 2" xfId="3668"/>
    <cellStyle name="Note 2 22 3 4 2 2" xfId="21104"/>
    <cellStyle name="Note 2 22 3 4 2 3" xfId="35557"/>
    <cellStyle name="Note 2 22 3 4 3" xfId="6130"/>
    <cellStyle name="Note 2 22 3 4 3 2" xfId="23565"/>
    <cellStyle name="Note 2 22 3 4 3 3" xfId="38018"/>
    <cellStyle name="Note 2 22 3 4 4" xfId="8571"/>
    <cellStyle name="Note 2 22 3 4 4 2" xfId="26006"/>
    <cellStyle name="Note 2 22 3 4 4 3" xfId="40459"/>
    <cellStyle name="Note 2 22 3 4 5" xfId="10991"/>
    <cellStyle name="Note 2 22 3 4 5 2" xfId="28426"/>
    <cellStyle name="Note 2 22 3 4 5 3" xfId="42879"/>
    <cellStyle name="Note 2 22 3 4 6" xfId="15059"/>
    <cellStyle name="Note 2 22 3 4 6 2" xfId="32494"/>
    <cellStyle name="Note 2 22 3 4 6 3" xfId="46947"/>
    <cellStyle name="Note 2 22 3 4 7" xfId="17998"/>
    <cellStyle name="Note 2 22 3 4 8" xfId="20221"/>
    <cellStyle name="Note 2 22 3 5" xfId="3665"/>
    <cellStyle name="Note 2 22 3 5 2" xfId="13374"/>
    <cellStyle name="Note 2 22 3 5 2 2" xfId="30809"/>
    <cellStyle name="Note 2 22 3 5 2 3" xfId="45262"/>
    <cellStyle name="Note 2 22 3 5 3" xfId="15835"/>
    <cellStyle name="Note 2 22 3 5 3 2" xfId="33270"/>
    <cellStyle name="Note 2 22 3 5 3 3" xfId="47723"/>
    <cellStyle name="Note 2 22 3 5 4" xfId="21101"/>
    <cellStyle name="Note 2 22 3 5 5" xfId="35554"/>
    <cellStyle name="Note 2 22 3 6" xfId="6127"/>
    <cellStyle name="Note 2 22 3 6 2" xfId="23562"/>
    <cellStyle name="Note 2 22 3 6 3" xfId="38015"/>
    <cellStyle name="Note 2 22 3 7" xfId="8568"/>
    <cellStyle name="Note 2 22 3 7 2" xfId="26003"/>
    <cellStyle name="Note 2 22 3 7 3" xfId="40456"/>
    <cellStyle name="Note 2 22 3 8" xfId="10988"/>
    <cellStyle name="Note 2 22 3 8 2" xfId="28423"/>
    <cellStyle name="Note 2 22 3 8 3" xfId="42876"/>
    <cellStyle name="Note 2 22 3 9" xfId="17995"/>
    <cellStyle name="Note 2 22 4" xfId="1158"/>
    <cellStyle name="Note 2 22 4 2" xfId="1159"/>
    <cellStyle name="Note 2 22 4 2 2" xfId="3670"/>
    <cellStyle name="Note 2 22 4 2 2 2" xfId="13378"/>
    <cellStyle name="Note 2 22 4 2 2 2 2" xfId="30813"/>
    <cellStyle name="Note 2 22 4 2 2 2 3" xfId="45266"/>
    <cellStyle name="Note 2 22 4 2 2 3" xfId="15839"/>
    <cellStyle name="Note 2 22 4 2 2 3 2" xfId="33274"/>
    <cellStyle name="Note 2 22 4 2 2 3 3" xfId="47727"/>
    <cellStyle name="Note 2 22 4 2 2 4" xfId="21106"/>
    <cellStyle name="Note 2 22 4 2 2 5" xfId="35559"/>
    <cellStyle name="Note 2 22 4 2 3" xfId="6132"/>
    <cellStyle name="Note 2 22 4 2 3 2" xfId="23567"/>
    <cellStyle name="Note 2 22 4 2 3 3" xfId="38020"/>
    <cellStyle name="Note 2 22 4 2 4" xfId="8573"/>
    <cellStyle name="Note 2 22 4 2 4 2" xfId="26008"/>
    <cellStyle name="Note 2 22 4 2 4 3" xfId="40461"/>
    <cellStyle name="Note 2 22 4 2 5" xfId="10993"/>
    <cellStyle name="Note 2 22 4 2 5 2" xfId="28428"/>
    <cellStyle name="Note 2 22 4 2 5 3" xfId="42881"/>
    <cellStyle name="Note 2 22 4 2 6" xfId="18000"/>
    <cellStyle name="Note 2 22 4 3" xfId="1160"/>
    <cellStyle name="Note 2 22 4 3 2" xfId="3671"/>
    <cellStyle name="Note 2 22 4 3 2 2" xfId="13379"/>
    <cellStyle name="Note 2 22 4 3 2 2 2" xfId="30814"/>
    <cellStyle name="Note 2 22 4 3 2 2 3" xfId="45267"/>
    <cellStyle name="Note 2 22 4 3 2 3" xfId="15840"/>
    <cellStyle name="Note 2 22 4 3 2 3 2" xfId="33275"/>
    <cellStyle name="Note 2 22 4 3 2 3 3" xfId="47728"/>
    <cellStyle name="Note 2 22 4 3 2 4" xfId="21107"/>
    <cellStyle name="Note 2 22 4 3 2 5" xfId="35560"/>
    <cellStyle name="Note 2 22 4 3 3" xfId="6133"/>
    <cellStyle name="Note 2 22 4 3 3 2" xfId="23568"/>
    <cellStyle name="Note 2 22 4 3 3 3" xfId="38021"/>
    <cellStyle name="Note 2 22 4 3 4" xfId="8574"/>
    <cellStyle name="Note 2 22 4 3 4 2" xfId="26009"/>
    <cellStyle name="Note 2 22 4 3 4 3" xfId="40462"/>
    <cellStyle name="Note 2 22 4 3 5" xfId="10994"/>
    <cellStyle name="Note 2 22 4 3 5 2" xfId="28429"/>
    <cellStyle name="Note 2 22 4 3 5 3" xfId="42882"/>
    <cellStyle name="Note 2 22 4 3 6" xfId="18001"/>
    <cellStyle name="Note 2 22 4 4" xfId="1161"/>
    <cellStyle name="Note 2 22 4 4 2" xfId="3672"/>
    <cellStyle name="Note 2 22 4 4 2 2" xfId="21108"/>
    <cellStyle name="Note 2 22 4 4 2 3" xfId="35561"/>
    <cellStyle name="Note 2 22 4 4 3" xfId="6134"/>
    <cellStyle name="Note 2 22 4 4 3 2" xfId="23569"/>
    <cellStyle name="Note 2 22 4 4 3 3" xfId="38022"/>
    <cellStyle name="Note 2 22 4 4 4" xfId="8575"/>
    <cellStyle name="Note 2 22 4 4 4 2" xfId="26010"/>
    <cellStyle name="Note 2 22 4 4 4 3" xfId="40463"/>
    <cellStyle name="Note 2 22 4 4 5" xfId="10995"/>
    <cellStyle name="Note 2 22 4 4 5 2" xfId="28430"/>
    <cellStyle name="Note 2 22 4 4 5 3" xfId="42883"/>
    <cellStyle name="Note 2 22 4 4 6" xfId="15060"/>
    <cellStyle name="Note 2 22 4 4 6 2" xfId="32495"/>
    <cellStyle name="Note 2 22 4 4 6 3" xfId="46948"/>
    <cellStyle name="Note 2 22 4 4 7" xfId="18002"/>
    <cellStyle name="Note 2 22 4 4 8" xfId="20222"/>
    <cellStyle name="Note 2 22 4 5" xfId="3669"/>
    <cellStyle name="Note 2 22 4 5 2" xfId="13377"/>
    <cellStyle name="Note 2 22 4 5 2 2" xfId="30812"/>
    <cellStyle name="Note 2 22 4 5 2 3" xfId="45265"/>
    <cellStyle name="Note 2 22 4 5 3" xfId="15838"/>
    <cellStyle name="Note 2 22 4 5 3 2" xfId="33273"/>
    <cellStyle name="Note 2 22 4 5 3 3" xfId="47726"/>
    <cellStyle name="Note 2 22 4 5 4" xfId="21105"/>
    <cellStyle name="Note 2 22 4 5 5" xfId="35558"/>
    <cellStyle name="Note 2 22 4 6" xfId="6131"/>
    <cellStyle name="Note 2 22 4 6 2" xfId="23566"/>
    <cellStyle name="Note 2 22 4 6 3" xfId="38019"/>
    <cellStyle name="Note 2 22 4 7" xfId="8572"/>
    <cellStyle name="Note 2 22 4 7 2" xfId="26007"/>
    <cellStyle name="Note 2 22 4 7 3" xfId="40460"/>
    <cellStyle name="Note 2 22 4 8" xfId="10992"/>
    <cellStyle name="Note 2 22 4 8 2" xfId="28427"/>
    <cellStyle name="Note 2 22 4 8 3" xfId="42880"/>
    <cellStyle name="Note 2 22 4 9" xfId="17999"/>
    <cellStyle name="Note 2 22 5" xfId="1162"/>
    <cellStyle name="Note 2 22 5 2" xfId="3673"/>
    <cellStyle name="Note 2 22 5 2 2" xfId="13380"/>
    <cellStyle name="Note 2 22 5 2 2 2" xfId="30815"/>
    <cellStyle name="Note 2 22 5 2 2 3" xfId="45268"/>
    <cellStyle name="Note 2 22 5 2 3" xfId="15841"/>
    <cellStyle name="Note 2 22 5 2 3 2" xfId="33276"/>
    <cellStyle name="Note 2 22 5 2 3 3" xfId="47729"/>
    <cellStyle name="Note 2 22 5 2 4" xfId="21109"/>
    <cellStyle name="Note 2 22 5 2 5" xfId="35562"/>
    <cellStyle name="Note 2 22 5 3" xfId="6135"/>
    <cellStyle name="Note 2 22 5 3 2" xfId="23570"/>
    <cellStyle name="Note 2 22 5 3 3" xfId="38023"/>
    <cellStyle name="Note 2 22 5 4" xfId="8576"/>
    <cellStyle name="Note 2 22 5 4 2" xfId="26011"/>
    <cellStyle name="Note 2 22 5 4 3" xfId="40464"/>
    <cellStyle name="Note 2 22 5 5" xfId="10996"/>
    <cellStyle name="Note 2 22 5 5 2" xfId="28431"/>
    <cellStyle name="Note 2 22 5 5 3" xfId="42884"/>
    <cellStyle name="Note 2 22 5 6" xfId="18003"/>
    <cellStyle name="Note 2 22 6" xfId="1163"/>
    <cellStyle name="Note 2 22 6 2" xfId="3674"/>
    <cellStyle name="Note 2 22 6 2 2" xfId="13381"/>
    <cellStyle name="Note 2 22 6 2 2 2" xfId="30816"/>
    <cellStyle name="Note 2 22 6 2 2 3" xfId="45269"/>
    <cellStyle name="Note 2 22 6 2 3" xfId="15842"/>
    <cellStyle name="Note 2 22 6 2 3 2" xfId="33277"/>
    <cellStyle name="Note 2 22 6 2 3 3" xfId="47730"/>
    <cellStyle name="Note 2 22 6 2 4" xfId="21110"/>
    <cellStyle name="Note 2 22 6 2 5" xfId="35563"/>
    <cellStyle name="Note 2 22 6 3" xfId="6136"/>
    <cellStyle name="Note 2 22 6 3 2" xfId="23571"/>
    <cellStyle name="Note 2 22 6 3 3" xfId="38024"/>
    <cellStyle name="Note 2 22 6 4" xfId="8577"/>
    <cellStyle name="Note 2 22 6 4 2" xfId="26012"/>
    <cellStyle name="Note 2 22 6 4 3" xfId="40465"/>
    <cellStyle name="Note 2 22 6 5" xfId="10997"/>
    <cellStyle name="Note 2 22 6 5 2" xfId="28432"/>
    <cellStyle name="Note 2 22 6 5 3" xfId="42885"/>
    <cellStyle name="Note 2 22 6 6" xfId="18004"/>
    <cellStyle name="Note 2 22 7" xfId="1164"/>
    <cellStyle name="Note 2 22 7 2" xfId="3675"/>
    <cellStyle name="Note 2 22 7 2 2" xfId="21111"/>
    <cellStyle name="Note 2 22 7 2 3" xfId="35564"/>
    <cellStyle name="Note 2 22 7 3" xfId="6137"/>
    <cellStyle name="Note 2 22 7 3 2" xfId="23572"/>
    <cellStyle name="Note 2 22 7 3 3" xfId="38025"/>
    <cellStyle name="Note 2 22 7 4" xfId="8578"/>
    <cellStyle name="Note 2 22 7 4 2" xfId="26013"/>
    <cellStyle name="Note 2 22 7 4 3" xfId="40466"/>
    <cellStyle name="Note 2 22 7 5" xfId="10998"/>
    <cellStyle name="Note 2 22 7 5 2" xfId="28433"/>
    <cellStyle name="Note 2 22 7 5 3" xfId="42886"/>
    <cellStyle name="Note 2 22 7 6" xfId="15061"/>
    <cellStyle name="Note 2 22 7 6 2" xfId="32496"/>
    <cellStyle name="Note 2 22 7 6 3" xfId="46949"/>
    <cellStyle name="Note 2 22 7 7" xfId="18005"/>
    <cellStyle name="Note 2 22 7 8" xfId="20223"/>
    <cellStyle name="Note 2 22 8" xfId="3660"/>
    <cellStyle name="Note 2 22 8 2" xfId="13370"/>
    <cellStyle name="Note 2 22 8 2 2" xfId="30805"/>
    <cellStyle name="Note 2 22 8 2 3" xfId="45258"/>
    <cellStyle name="Note 2 22 8 3" xfId="15831"/>
    <cellStyle name="Note 2 22 8 3 2" xfId="33266"/>
    <cellStyle name="Note 2 22 8 3 3" xfId="47719"/>
    <cellStyle name="Note 2 22 8 4" xfId="21096"/>
    <cellStyle name="Note 2 22 8 5" xfId="35549"/>
    <cellStyle name="Note 2 22 9" xfId="6122"/>
    <cellStyle name="Note 2 22 9 2" xfId="23557"/>
    <cellStyle name="Note 2 22 9 3" xfId="38010"/>
    <cellStyle name="Note 2 23" xfId="1165"/>
    <cellStyle name="Note 2 23 10" xfId="8579"/>
    <cellStyle name="Note 2 23 10 2" xfId="26014"/>
    <cellStyle name="Note 2 23 10 3" xfId="40467"/>
    <cellStyle name="Note 2 23 11" xfId="10999"/>
    <cellStyle name="Note 2 23 11 2" xfId="28434"/>
    <cellStyle name="Note 2 23 11 3" xfId="42887"/>
    <cellStyle name="Note 2 23 12" xfId="18006"/>
    <cellStyle name="Note 2 23 2" xfId="1166"/>
    <cellStyle name="Note 2 23 2 2" xfId="1167"/>
    <cellStyle name="Note 2 23 2 2 2" xfId="3678"/>
    <cellStyle name="Note 2 23 2 2 2 2" xfId="13384"/>
    <cellStyle name="Note 2 23 2 2 2 2 2" xfId="30819"/>
    <cellStyle name="Note 2 23 2 2 2 2 3" xfId="45272"/>
    <cellStyle name="Note 2 23 2 2 2 3" xfId="15845"/>
    <cellStyle name="Note 2 23 2 2 2 3 2" xfId="33280"/>
    <cellStyle name="Note 2 23 2 2 2 3 3" xfId="47733"/>
    <cellStyle name="Note 2 23 2 2 2 4" xfId="21114"/>
    <cellStyle name="Note 2 23 2 2 2 5" xfId="35567"/>
    <cellStyle name="Note 2 23 2 2 3" xfId="6140"/>
    <cellStyle name="Note 2 23 2 2 3 2" xfId="23575"/>
    <cellStyle name="Note 2 23 2 2 3 3" xfId="38028"/>
    <cellStyle name="Note 2 23 2 2 4" xfId="8581"/>
    <cellStyle name="Note 2 23 2 2 4 2" xfId="26016"/>
    <cellStyle name="Note 2 23 2 2 4 3" xfId="40469"/>
    <cellStyle name="Note 2 23 2 2 5" xfId="11001"/>
    <cellStyle name="Note 2 23 2 2 5 2" xfId="28436"/>
    <cellStyle name="Note 2 23 2 2 5 3" xfId="42889"/>
    <cellStyle name="Note 2 23 2 2 6" xfId="18008"/>
    <cellStyle name="Note 2 23 2 3" xfId="1168"/>
    <cellStyle name="Note 2 23 2 3 2" xfId="3679"/>
    <cellStyle name="Note 2 23 2 3 2 2" xfId="13385"/>
    <cellStyle name="Note 2 23 2 3 2 2 2" xfId="30820"/>
    <cellStyle name="Note 2 23 2 3 2 2 3" xfId="45273"/>
    <cellStyle name="Note 2 23 2 3 2 3" xfId="15846"/>
    <cellStyle name="Note 2 23 2 3 2 3 2" xfId="33281"/>
    <cellStyle name="Note 2 23 2 3 2 3 3" xfId="47734"/>
    <cellStyle name="Note 2 23 2 3 2 4" xfId="21115"/>
    <cellStyle name="Note 2 23 2 3 2 5" xfId="35568"/>
    <cellStyle name="Note 2 23 2 3 3" xfId="6141"/>
    <cellStyle name="Note 2 23 2 3 3 2" xfId="23576"/>
    <cellStyle name="Note 2 23 2 3 3 3" xfId="38029"/>
    <cellStyle name="Note 2 23 2 3 4" xfId="8582"/>
    <cellStyle name="Note 2 23 2 3 4 2" xfId="26017"/>
    <cellStyle name="Note 2 23 2 3 4 3" xfId="40470"/>
    <cellStyle name="Note 2 23 2 3 5" xfId="11002"/>
    <cellStyle name="Note 2 23 2 3 5 2" xfId="28437"/>
    <cellStyle name="Note 2 23 2 3 5 3" xfId="42890"/>
    <cellStyle name="Note 2 23 2 3 6" xfId="18009"/>
    <cellStyle name="Note 2 23 2 4" xfId="1169"/>
    <cellStyle name="Note 2 23 2 4 2" xfId="3680"/>
    <cellStyle name="Note 2 23 2 4 2 2" xfId="21116"/>
    <cellStyle name="Note 2 23 2 4 2 3" xfId="35569"/>
    <cellStyle name="Note 2 23 2 4 3" xfId="6142"/>
    <cellStyle name="Note 2 23 2 4 3 2" xfId="23577"/>
    <cellStyle name="Note 2 23 2 4 3 3" xfId="38030"/>
    <cellStyle name="Note 2 23 2 4 4" xfId="8583"/>
    <cellStyle name="Note 2 23 2 4 4 2" xfId="26018"/>
    <cellStyle name="Note 2 23 2 4 4 3" xfId="40471"/>
    <cellStyle name="Note 2 23 2 4 5" xfId="11003"/>
    <cellStyle name="Note 2 23 2 4 5 2" xfId="28438"/>
    <cellStyle name="Note 2 23 2 4 5 3" xfId="42891"/>
    <cellStyle name="Note 2 23 2 4 6" xfId="15062"/>
    <cellStyle name="Note 2 23 2 4 6 2" xfId="32497"/>
    <cellStyle name="Note 2 23 2 4 6 3" xfId="46950"/>
    <cellStyle name="Note 2 23 2 4 7" xfId="18010"/>
    <cellStyle name="Note 2 23 2 4 8" xfId="20224"/>
    <cellStyle name="Note 2 23 2 5" xfId="3677"/>
    <cellStyle name="Note 2 23 2 5 2" xfId="13383"/>
    <cellStyle name="Note 2 23 2 5 2 2" xfId="30818"/>
    <cellStyle name="Note 2 23 2 5 2 3" xfId="45271"/>
    <cellStyle name="Note 2 23 2 5 3" xfId="15844"/>
    <cellStyle name="Note 2 23 2 5 3 2" xfId="33279"/>
    <cellStyle name="Note 2 23 2 5 3 3" xfId="47732"/>
    <cellStyle name="Note 2 23 2 5 4" xfId="21113"/>
    <cellStyle name="Note 2 23 2 5 5" xfId="35566"/>
    <cellStyle name="Note 2 23 2 6" xfId="6139"/>
    <cellStyle name="Note 2 23 2 6 2" xfId="23574"/>
    <cellStyle name="Note 2 23 2 6 3" xfId="38027"/>
    <cellStyle name="Note 2 23 2 7" xfId="8580"/>
    <cellStyle name="Note 2 23 2 7 2" xfId="26015"/>
    <cellStyle name="Note 2 23 2 7 3" xfId="40468"/>
    <cellStyle name="Note 2 23 2 8" xfId="11000"/>
    <cellStyle name="Note 2 23 2 8 2" xfId="28435"/>
    <cellStyle name="Note 2 23 2 8 3" xfId="42888"/>
    <cellStyle name="Note 2 23 2 9" xfId="18007"/>
    <cellStyle name="Note 2 23 3" xfId="1170"/>
    <cellStyle name="Note 2 23 3 2" xfId="1171"/>
    <cellStyle name="Note 2 23 3 2 2" xfId="3682"/>
    <cellStyle name="Note 2 23 3 2 2 2" xfId="13387"/>
    <cellStyle name="Note 2 23 3 2 2 2 2" xfId="30822"/>
    <cellStyle name="Note 2 23 3 2 2 2 3" xfId="45275"/>
    <cellStyle name="Note 2 23 3 2 2 3" xfId="15848"/>
    <cellStyle name="Note 2 23 3 2 2 3 2" xfId="33283"/>
    <cellStyle name="Note 2 23 3 2 2 3 3" xfId="47736"/>
    <cellStyle name="Note 2 23 3 2 2 4" xfId="21118"/>
    <cellStyle name="Note 2 23 3 2 2 5" xfId="35571"/>
    <cellStyle name="Note 2 23 3 2 3" xfId="6144"/>
    <cellStyle name="Note 2 23 3 2 3 2" xfId="23579"/>
    <cellStyle name="Note 2 23 3 2 3 3" xfId="38032"/>
    <cellStyle name="Note 2 23 3 2 4" xfId="8585"/>
    <cellStyle name="Note 2 23 3 2 4 2" xfId="26020"/>
    <cellStyle name="Note 2 23 3 2 4 3" xfId="40473"/>
    <cellStyle name="Note 2 23 3 2 5" xfId="11005"/>
    <cellStyle name="Note 2 23 3 2 5 2" xfId="28440"/>
    <cellStyle name="Note 2 23 3 2 5 3" xfId="42893"/>
    <cellStyle name="Note 2 23 3 2 6" xfId="18012"/>
    <cellStyle name="Note 2 23 3 3" xfId="1172"/>
    <cellStyle name="Note 2 23 3 3 2" xfId="3683"/>
    <cellStyle name="Note 2 23 3 3 2 2" xfId="13388"/>
    <cellStyle name="Note 2 23 3 3 2 2 2" xfId="30823"/>
    <cellStyle name="Note 2 23 3 3 2 2 3" xfId="45276"/>
    <cellStyle name="Note 2 23 3 3 2 3" xfId="15849"/>
    <cellStyle name="Note 2 23 3 3 2 3 2" xfId="33284"/>
    <cellStyle name="Note 2 23 3 3 2 3 3" xfId="47737"/>
    <cellStyle name="Note 2 23 3 3 2 4" xfId="21119"/>
    <cellStyle name="Note 2 23 3 3 2 5" xfId="35572"/>
    <cellStyle name="Note 2 23 3 3 3" xfId="6145"/>
    <cellStyle name="Note 2 23 3 3 3 2" xfId="23580"/>
    <cellStyle name="Note 2 23 3 3 3 3" xfId="38033"/>
    <cellStyle name="Note 2 23 3 3 4" xfId="8586"/>
    <cellStyle name="Note 2 23 3 3 4 2" xfId="26021"/>
    <cellStyle name="Note 2 23 3 3 4 3" xfId="40474"/>
    <cellStyle name="Note 2 23 3 3 5" xfId="11006"/>
    <cellStyle name="Note 2 23 3 3 5 2" xfId="28441"/>
    <cellStyle name="Note 2 23 3 3 5 3" xfId="42894"/>
    <cellStyle name="Note 2 23 3 3 6" xfId="18013"/>
    <cellStyle name="Note 2 23 3 4" xfId="1173"/>
    <cellStyle name="Note 2 23 3 4 2" xfId="3684"/>
    <cellStyle name="Note 2 23 3 4 2 2" xfId="21120"/>
    <cellStyle name="Note 2 23 3 4 2 3" xfId="35573"/>
    <cellStyle name="Note 2 23 3 4 3" xfId="6146"/>
    <cellStyle name="Note 2 23 3 4 3 2" xfId="23581"/>
    <cellStyle name="Note 2 23 3 4 3 3" xfId="38034"/>
    <cellStyle name="Note 2 23 3 4 4" xfId="8587"/>
    <cellStyle name="Note 2 23 3 4 4 2" xfId="26022"/>
    <cellStyle name="Note 2 23 3 4 4 3" xfId="40475"/>
    <cellStyle name="Note 2 23 3 4 5" xfId="11007"/>
    <cellStyle name="Note 2 23 3 4 5 2" xfId="28442"/>
    <cellStyle name="Note 2 23 3 4 5 3" xfId="42895"/>
    <cellStyle name="Note 2 23 3 4 6" xfId="15063"/>
    <cellStyle name="Note 2 23 3 4 6 2" xfId="32498"/>
    <cellStyle name="Note 2 23 3 4 6 3" xfId="46951"/>
    <cellStyle name="Note 2 23 3 4 7" xfId="18014"/>
    <cellStyle name="Note 2 23 3 4 8" xfId="20225"/>
    <cellStyle name="Note 2 23 3 5" xfId="3681"/>
    <cellStyle name="Note 2 23 3 5 2" xfId="13386"/>
    <cellStyle name="Note 2 23 3 5 2 2" xfId="30821"/>
    <cellStyle name="Note 2 23 3 5 2 3" xfId="45274"/>
    <cellStyle name="Note 2 23 3 5 3" xfId="15847"/>
    <cellStyle name="Note 2 23 3 5 3 2" xfId="33282"/>
    <cellStyle name="Note 2 23 3 5 3 3" xfId="47735"/>
    <cellStyle name="Note 2 23 3 5 4" xfId="21117"/>
    <cellStyle name="Note 2 23 3 5 5" xfId="35570"/>
    <cellStyle name="Note 2 23 3 6" xfId="6143"/>
    <cellStyle name="Note 2 23 3 6 2" xfId="23578"/>
    <cellStyle name="Note 2 23 3 6 3" xfId="38031"/>
    <cellStyle name="Note 2 23 3 7" xfId="8584"/>
    <cellStyle name="Note 2 23 3 7 2" xfId="26019"/>
    <cellStyle name="Note 2 23 3 7 3" xfId="40472"/>
    <cellStyle name="Note 2 23 3 8" xfId="11004"/>
    <cellStyle name="Note 2 23 3 8 2" xfId="28439"/>
    <cellStyle name="Note 2 23 3 8 3" xfId="42892"/>
    <cellStyle name="Note 2 23 3 9" xfId="18011"/>
    <cellStyle name="Note 2 23 4" xfId="1174"/>
    <cellStyle name="Note 2 23 4 2" xfId="1175"/>
    <cellStyle name="Note 2 23 4 2 2" xfId="3686"/>
    <cellStyle name="Note 2 23 4 2 2 2" xfId="13390"/>
    <cellStyle name="Note 2 23 4 2 2 2 2" xfId="30825"/>
    <cellStyle name="Note 2 23 4 2 2 2 3" xfId="45278"/>
    <cellStyle name="Note 2 23 4 2 2 3" xfId="15851"/>
    <cellStyle name="Note 2 23 4 2 2 3 2" xfId="33286"/>
    <cellStyle name="Note 2 23 4 2 2 3 3" xfId="47739"/>
    <cellStyle name="Note 2 23 4 2 2 4" xfId="21122"/>
    <cellStyle name="Note 2 23 4 2 2 5" xfId="35575"/>
    <cellStyle name="Note 2 23 4 2 3" xfId="6148"/>
    <cellStyle name="Note 2 23 4 2 3 2" xfId="23583"/>
    <cellStyle name="Note 2 23 4 2 3 3" xfId="38036"/>
    <cellStyle name="Note 2 23 4 2 4" xfId="8589"/>
    <cellStyle name="Note 2 23 4 2 4 2" xfId="26024"/>
    <cellStyle name="Note 2 23 4 2 4 3" xfId="40477"/>
    <cellStyle name="Note 2 23 4 2 5" xfId="11009"/>
    <cellStyle name="Note 2 23 4 2 5 2" xfId="28444"/>
    <cellStyle name="Note 2 23 4 2 5 3" xfId="42897"/>
    <cellStyle name="Note 2 23 4 2 6" xfId="18016"/>
    <cellStyle name="Note 2 23 4 3" xfId="1176"/>
    <cellStyle name="Note 2 23 4 3 2" xfId="3687"/>
    <cellStyle name="Note 2 23 4 3 2 2" xfId="13391"/>
    <cellStyle name="Note 2 23 4 3 2 2 2" xfId="30826"/>
    <cellStyle name="Note 2 23 4 3 2 2 3" xfId="45279"/>
    <cellStyle name="Note 2 23 4 3 2 3" xfId="15852"/>
    <cellStyle name="Note 2 23 4 3 2 3 2" xfId="33287"/>
    <cellStyle name="Note 2 23 4 3 2 3 3" xfId="47740"/>
    <cellStyle name="Note 2 23 4 3 2 4" xfId="21123"/>
    <cellStyle name="Note 2 23 4 3 2 5" xfId="35576"/>
    <cellStyle name="Note 2 23 4 3 3" xfId="6149"/>
    <cellStyle name="Note 2 23 4 3 3 2" xfId="23584"/>
    <cellStyle name="Note 2 23 4 3 3 3" xfId="38037"/>
    <cellStyle name="Note 2 23 4 3 4" xfId="8590"/>
    <cellStyle name="Note 2 23 4 3 4 2" xfId="26025"/>
    <cellStyle name="Note 2 23 4 3 4 3" xfId="40478"/>
    <cellStyle name="Note 2 23 4 3 5" xfId="11010"/>
    <cellStyle name="Note 2 23 4 3 5 2" xfId="28445"/>
    <cellStyle name="Note 2 23 4 3 5 3" xfId="42898"/>
    <cellStyle name="Note 2 23 4 3 6" xfId="18017"/>
    <cellStyle name="Note 2 23 4 4" xfId="1177"/>
    <cellStyle name="Note 2 23 4 4 2" xfId="3688"/>
    <cellStyle name="Note 2 23 4 4 2 2" xfId="21124"/>
    <cellStyle name="Note 2 23 4 4 2 3" xfId="35577"/>
    <cellStyle name="Note 2 23 4 4 3" xfId="6150"/>
    <cellStyle name="Note 2 23 4 4 3 2" xfId="23585"/>
    <cellStyle name="Note 2 23 4 4 3 3" xfId="38038"/>
    <cellStyle name="Note 2 23 4 4 4" xfId="8591"/>
    <cellStyle name="Note 2 23 4 4 4 2" xfId="26026"/>
    <cellStyle name="Note 2 23 4 4 4 3" xfId="40479"/>
    <cellStyle name="Note 2 23 4 4 5" xfId="11011"/>
    <cellStyle name="Note 2 23 4 4 5 2" xfId="28446"/>
    <cellStyle name="Note 2 23 4 4 5 3" xfId="42899"/>
    <cellStyle name="Note 2 23 4 4 6" xfId="15064"/>
    <cellStyle name="Note 2 23 4 4 6 2" xfId="32499"/>
    <cellStyle name="Note 2 23 4 4 6 3" xfId="46952"/>
    <cellStyle name="Note 2 23 4 4 7" xfId="18018"/>
    <cellStyle name="Note 2 23 4 4 8" xfId="20226"/>
    <cellStyle name="Note 2 23 4 5" xfId="3685"/>
    <cellStyle name="Note 2 23 4 5 2" xfId="13389"/>
    <cellStyle name="Note 2 23 4 5 2 2" xfId="30824"/>
    <cellStyle name="Note 2 23 4 5 2 3" xfId="45277"/>
    <cellStyle name="Note 2 23 4 5 3" xfId="15850"/>
    <cellStyle name="Note 2 23 4 5 3 2" xfId="33285"/>
    <cellStyle name="Note 2 23 4 5 3 3" xfId="47738"/>
    <cellStyle name="Note 2 23 4 5 4" xfId="21121"/>
    <cellStyle name="Note 2 23 4 5 5" xfId="35574"/>
    <cellStyle name="Note 2 23 4 6" xfId="6147"/>
    <cellStyle name="Note 2 23 4 6 2" xfId="23582"/>
    <cellStyle name="Note 2 23 4 6 3" xfId="38035"/>
    <cellStyle name="Note 2 23 4 7" xfId="8588"/>
    <cellStyle name="Note 2 23 4 7 2" xfId="26023"/>
    <cellStyle name="Note 2 23 4 7 3" xfId="40476"/>
    <cellStyle name="Note 2 23 4 8" xfId="11008"/>
    <cellStyle name="Note 2 23 4 8 2" xfId="28443"/>
    <cellStyle name="Note 2 23 4 8 3" xfId="42896"/>
    <cellStyle name="Note 2 23 4 9" xfId="18015"/>
    <cellStyle name="Note 2 23 5" xfId="1178"/>
    <cellStyle name="Note 2 23 5 2" xfId="3689"/>
    <cellStyle name="Note 2 23 5 2 2" xfId="13392"/>
    <cellStyle name="Note 2 23 5 2 2 2" xfId="30827"/>
    <cellStyle name="Note 2 23 5 2 2 3" xfId="45280"/>
    <cellStyle name="Note 2 23 5 2 3" xfId="15853"/>
    <cellStyle name="Note 2 23 5 2 3 2" xfId="33288"/>
    <cellStyle name="Note 2 23 5 2 3 3" xfId="47741"/>
    <cellStyle name="Note 2 23 5 2 4" xfId="21125"/>
    <cellStyle name="Note 2 23 5 2 5" xfId="35578"/>
    <cellStyle name="Note 2 23 5 3" xfId="6151"/>
    <cellStyle name="Note 2 23 5 3 2" xfId="23586"/>
    <cellStyle name="Note 2 23 5 3 3" xfId="38039"/>
    <cellStyle name="Note 2 23 5 4" xfId="8592"/>
    <cellStyle name="Note 2 23 5 4 2" xfId="26027"/>
    <cellStyle name="Note 2 23 5 4 3" xfId="40480"/>
    <cellStyle name="Note 2 23 5 5" xfId="11012"/>
    <cellStyle name="Note 2 23 5 5 2" xfId="28447"/>
    <cellStyle name="Note 2 23 5 5 3" xfId="42900"/>
    <cellStyle name="Note 2 23 5 6" xfId="18019"/>
    <cellStyle name="Note 2 23 6" xfId="1179"/>
    <cellStyle name="Note 2 23 6 2" xfId="3690"/>
    <cellStyle name="Note 2 23 6 2 2" xfId="13393"/>
    <cellStyle name="Note 2 23 6 2 2 2" xfId="30828"/>
    <cellStyle name="Note 2 23 6 2 2 3" xfId="45281"/>
    <cellStyle name="Note 2 23 6 2 3" xfId="15854"/>
    <cellStyle name="Note 2 23 6 2 3 2" xfId="33289"/>
    <cellStyle name="Note 2 23 6 2 3 3" xfId="47742"/>
    <cellStyle name="Note 2 23 6 2 4" xfId="21126"/>
    <cellStyle name="Note 2 23 6 2 5" xfId="35579"/>
    <cellStyle name="Note 2 23 6 3" xfId="6152"/>
    <cellStyle name="Note 2 23 6 3 2" xfId="23587"/>
    <cellStyle name="Note 2 23 6 3 3" xfId="38040"/>
    <cellStyle name="Note 2 23 6 4" xfId="8593"/>
    <cellStyle name="Note 2 23 6 4 2" xfId="26028"/>
    <cellStyle name="Note 2 23 6 4 3" xfId="40481"/>
    <cellStyle name="Note 2 23 6 5" xfId="11013"/>
    <cellStyle name="Note 2 23 6 5 2" xfId="28448"/>
    <cellStyle name="Note 2 23 6 5 3" xfId="42901"/>
    <cellStyle name="Note 2 23 6 6" xfId="18020"/>
    <cellStyle name="Note 2 23 7" xfId="1180"/>
    <cellStyle name="Note 2 23 7 2" xfId="3691"/>
    <cellStyle name="Note 2 23 7 2 2" xfId="21127"/>
    <cellStyle name="Note 2 23 7 2 3" xfId="35580"/>
    <cellStyle name="Note 2 23 7 3" xfId="6153"/>
    <cellStyle name="Note 2 23 7 3 2" xfId="23588"/>
    <cellStyle name="Note 2 23 7 3 3" xfId="38041"/>
    <cellStyle name="Note 2 23 7 4" xfId="8594"/>
    <cellStyle name="Note 2 23 7 4 2" xfId="26029"/>
    <cellStyle name="Note 2 23 7 4 3" xfId="40482"/>
    <cellStyle name="Note 2 23 7 5" xfId="11014"/>
    <cellStyle name="Note 2 23 7 5 2" xfId="28449"/>
    <cellStyle name="Note 2 23 7 5 3" xfId="42902"/>
    <cellStyle name="Note 2 23 7 6" xfId="15065"/>
    <cellStyle name="Note 2 23 7 6 2" xfId="32500"/>
    <cellStyle name="Note 2 23 7 6 3" xfId="46953"/>
    <cellStyle name="Note 2 23 7 7" xfId="18021"/>
    <cellStyle name="Note 2 23 7 8" xfId="20227"/>
    <cellStyle name="Note 2 23 8" xfId="3676"/>
    <cellStyle name="Note 2 23 8 2" xfId="13382"/>
    <cellStyle name="Note 2 23 8 2 2" xfId="30817"/>
    <cellStyle name="Note 2 23 8 2 3" xfId="45270"/>
    <cellStyle name="Note 2 23 8 3" xfId="15843"/>
    <cellStyle name="Note 2 23 8 3 2" xfId="33278"/>
    <cellStyle name="Note 2 23 8 3 3" xfId="47731"/>
    <cellStyle name="Note 2 23 8 4" xfId="21112"/>
    <cellStyle name="Note 2 23 8 5" xfId="35565"/>
    <cellStyle name="Note 2 23 9" xfId="6138"/>
    <cellStyle name="Note 2 23 9 2" xfId="23573"/>
    <cellStyle name="Note 2 23 9 3" xfId="38026"/>
    <cellStyle name="Note 2 24" xfId="1181"/>
    <cellStyle name="Note 2 24 10" xfId="8595"/>
    <cellStyle name="Note 2 24 10 2" xfId="26030"/>
    <cellStyle name="Note 2 24 10 3" xfId="40483"/>
    <cellStyle name="Note 2 24 11" xfId="11015"/>
    <cellStyle name="Note 2 24 11 2" xfId="28450"/>
    <cellStyle name="Note 2 24 11 3" xfId="42903"/>
    <cellStyle name="Note 2 24 12" xfId="18022"/>
    <cellStyle name="Note 2 24 2" xfId="1182"/>
    <cellStyle name="Note 2 24 2 2" xfId="1183"/>
    <cellStyle name="Note 2 24 2 2 2" xfId="3694"/>
    <cellStyle name="Note 2 24 2 2 2 2" xfId="13396"/>
    <cellStyle name="Note 2 24 2 2 2 2 2" xfId="30831"/>
    <cellStyle name="Note 2 24 2 2 2 2 3" xfId="45284"/>
    <cellStyle name="Note 2 24 2 2 2 3" xfId="15857"/>
    <cellStyle name="Note 2 24 2 2 2 3 2" xfId="33292"/>
    <cellStyle name="Note 2 24 2 2 2 3 3" xfId="47745"/>
    <cellStyle name="Note 2 24 2 2 2 4" xfId="21130"/>
    <cellStyle name="Note 2 24 2 2 2 5" xfId="35583"/>
    <cellStyle name="Note 2 24 2 2 3" xfId="6156"/>
    <cellStyle name="Note 2 24 2 2 3 2" xfId="23591"/>
    <cellStyle name="Note 2 24 2 2 3 3" xfId="38044"/>
    <cellStyle name="Note 2 24 2 2 4" xfId="8597"/>
    <cellStyle name="Note 2 24 2 2 4 2" xfId="26032"/>
    <cellStyle name="Note 2 24 2 2 4 3" xfId="40485"/>
    <cellStyle name="Note 2 24 2 2 5" xfId="11017"/>
    <cellStyle name="Note 2 24 2 2 5 2" xfId="28452"/>
    <cellStyle name="Note 2 24 2 2 5 3" xfId="42905"/>
    <cellStyle name="Note 2 24 2 2 6" xfId="18024"/>
    <cellStyle name="Note 2 24 2 3" xfId="1184"/>
    <cellStyle name="Note 2 24 2 3 2" xfId="3695"/>
    <cellStyle name="Note 2 24 2 3 2 2" xfId="13397"/>
    <cellStyle name="Note 2 24 2 3 2 2 2" xfId="30832"/>
    <cellStyle name="Note 2 24 2 3 2 2 3" xfId="45285"/>
    <cellStyle name="Note 2 24 2 3 2 3" xfId="15858"/>
    <cellStyle name="Note 2 24 2 3 2 3 2" xfId="33293"/>
    <cellStyle name="Note 2 24 2 3 2 3 3" xfId="47746"/>
    <cellStyle name="Note 2 24 2 3 2 4" xfId="21131"/>
    <cellStyle name="Note 2 24 2 3 2 5" xfId="35584"/>
    <cellStyle name="Note 2 24 2 3 3" xfId="6157"/>
    <cellStyle name="Note 2 24 2 3 3 2" xfId="23592"/>
    <cellStyle name="Note 2 24 2 3 3 3" xfId="38045"/>
    <cellStyle name="Note 2 24 2 3 4" xfId="8598"/>
    <cellStyle name="Note 2 24 2 3 4 2" xfId="26033"/>
    <cellStyle name="Note 2 24 2 3 4 3" xfId="40486"/>
    <cellStyle name="Note 2 24 2 3 5" xfId="11018"/>
    <cellStyle name="Note 2 24 2 3 5 2" xfId="28453"/>
    <cellStyle name="Note 2 24 2 3 5 3" xfId="42906"/>
    <cellStyle name="Note 2 24 2 3 6" xfId="18025"/>
    <cellStyle name="Note 2 24 2 4" xfId="1185"/>
    <cellStyle name="Note 2 24 2 4 2" xfId="3696"/>
    <cellStyle name="Note 2 24 2 4 2 2" xfId="21132"/>
    <cellStyle name="Note 2 24 2 4 2 3" xfId="35585"/>
    <cellStyle name="Note 2 24 2 4 3" xfId="6158"/>
    <cellStyle name="Note 2 24 2 4 3 2" xfId="23593"/>
    <cellStyle name="Note 2 24 2 4 3 3" xfId="38046"/>
    <cellStyle name="Note 2 24 2 4 4" xfId="8599"/>
    <cellStyle name="Note 2 24 2 4 4 2" xfId="26034"/>
    <cellStyle name="Note 2 24 2 4 4 3" xfId="40487"/>
    <cellStyle name="Note 2 24 2 4 5" xfId="11019"/>
    <cellStyle name="Note 2 24 2 4 5 2" xfId="28454"/>
    <cellStyle name="Note 2 24 2 4 5 3" xfId="42907"/>
    <cellStyle name="Note 2 24 2 4 6" xfId="15066"/>
    <cellStyle name="Note 2 24 2 4 6 2" xfId="32501"/>
    <cellStyle name="Note 2 24 2 4 6 3" xfId="46954"/>
    <cellStyle name="Note 2 24 2 4 7" xfId="18026"/>
    <cellStyle name="Note 2 24 2 4 8" xfId="20228"/>
    <cellStyle name="Note 2 24 2 5" xfId="3693"/>
    <cellStyle name="Note 2 24 2 5 2" xfId="13395"/>
    <cellStyle name="Note 2 24 2 5 2 2" xfId="30830"/>
    <cellStyle name="Note 2 24 2 5 2 3" xfId="45283"/>
    <cellStyle name="Note 2 24 2 5 3" xfId="15856"/>
    <cellStyle name="Note 2 24 2 5 3 2" xfId="33291"/>
    <cellStyle name="Note 2 24 2 5 3 3" xfId="47744"/>
    <cellStyle name="Note 2 24 2 5 4" xfId="21129"/>
    <cellStyle name="Note 2 24 2 5 5" xfId="35582"/>
    <cellStyle name="Note 2 24 2 6" xfId="6155"/>
    <cellStyle name="Note 2 24 2 6 2" xfId="23590"/>
    <cellStyle name="Note 2 24 2 6 3" xfId="38043"/>
    <cellStyle name="Note 2 24 2 7" xfId="8596"/>
    <cellStyle name="Note 2 24 2 7 2" xfId="26031"/>
    <cellStyle name="Note 2 24 2 7 3" xfId="40484"/>
    <cellStyle name="Note 2 24 2 8" xfId="11016"/>
    <cellStyle name="Note 2 24 2 8 2" xfId="28451"/>
    <cellStyle name="Note 2 24 2 8 3" xfId="42904"/>
    <cellStyle name="Note 2 24 2 9" xfId="18023"/>
    <cellStyle name="Note 2 24 3" xfId="1186"/>
    <cellStyle name="Note 2 24 3 2" xfId="1187"/>
    <cellStyle name="Note 2 24 3 2 2" xfId="3698"/>
    <cellStyle name="Note 2 24 3 2 2 2" xfId="13399"/>
    <cellStyle name="Note 2 24 3 2 2 2 2" xfId="30834"/>
    <cellStyle name="Note 2 24 3 2 2 2 3" xfId="45287"/>
    <cellStyle name="Note 2 24 3 2 2 3" xfId="15860"/>
    <cellStyle name="Note 2 24 3 2 2 3 2" xfId="33295"/>
    <cellStyle name="Note 2 24 3 2 2 3 3" xfId="47748"/>
    <cellStyle name="Note 2 24 3 2 2 4" xfId="21134"/>
    <cellStyle name="Note 2 24 3 2 2 5" xfId="35587"/>
    <cellStyle name="Note 2 24 3 2 3" xfId="6160"/>
    <cellStyle name="Note 2 24 3 2 3 2" xfId="23595"/>
    <cellStyle name="Note 2 24 3 2 3 3" xfId="38048"/>
    <cellStyle name="Note 2 24 3 2 4" xfId="8601"/>
    <cellStyle name="Note 2 24 3 2 4 2" xfId="26036"/>
    <cellStyle name="Note 2 24 3 2 4 3" xfId="40489"/>
    <cellStyle name="Note 2 24 3 2 5" xfId="11021"/>
    <cellStyle name="Note 2 24 3 2 5 2" xfId="28456"/>
    <cellStyle name="Note 2 24 3 2 5 3" xfId="42909"/>
    <cellStyle name="Note 2 24 3 2 6" xfId="18028"/>
    <cellStyle name="Note 2 24 3 3" xfId="1188"/>
    <cellStyle name="Note 2 24 3 3 2" xfId="3699"/>
    <cellStyle name="Note 2 24 3 3 2 2" xfId="13400"/>
    <cellStyle name="Note 2 24 3 3 2 2 2" xfId="30835"/>
    <cellStyle name="Note 2 24 3 3 2 2 3" xfId="45288"/>
    <cellStyle name="Note 2 24 3 3 2 3" xfId="15861"/>
    <cellStyle name="Note 2 24 3 3 2 3 2" xfId="33296"/>
    <cellStyle name="Note 2 24 3 3 2 3 3" xfId="47749"/>
    <cellStyle name="Note 2 24 3 3 2 4" xfId="21135"/>
    <cellStyle name="Note 2 24 3 3 2 5" xfId="35588"/>
    <cellStyle name="Note 2 24 3 3 3" xfId="6161"/>
    <cellStyle name="Note 2 24 3 3 3 2" xfId="23596"/>
    <cellStyle name="Note 2 24 3 3 3 3" xfId="38049"/>
    <cellStyle name="Note 2 24 3 3 4" xfId="8602"/>
    <cellStyle name="Note 2 24 3 3 4 2" xfId="26037"/>
    <cellStyle name="Note 2 24 3 3 4 3" xfId="40490"/>
    <cellStyle name="Note 2 24 3 3 5" xfId="11022"/>
    <cellStyle name="Note 2 24 3 3 5 2" xfId="28457"/>
    <cellStyle name="Note 2 24 3 3 5 3" xfId="42910"/>
    <cellStyle name="Note 2 24 3 3 6" xfId="18029"/>
    <cellStyle name="Note 2 24 3 4" xfId="1189"/>
    <cellStyle name="Note 2 24 3 4 2" xfId="3700"/>
    <cellStyle name="Note 2 24 3 4 2 2" xfId="21136"/>
    <cellStyle name="Note 2 24 3 4 2 3" xfId="35589"/>
    <cellStyle name="Note 2 24 3 4 3" xfId="6162"/>
    <cellStyle name="Note 2 24 3 4 3 2" xfId="23597"/>
    <cellStyle name="Note 2 24 3 4 3 3" xfId="38050"/>
    <cellStyle name="Note 2 24 3 4 4" xfId="8603"/>
    <cellStyle name="Note 2 24 3 4 4 2" xfId="26038"/>
    <cellStyle name="Note 2 24 3 4 4 3" xfId="40491"/>
    <cellStyle name="Note 2 24 3 4 5" xfId="11023"/>
    <cellStyle name="Note 2 24 3 4 5 2" xfId="28458"/>
    <cellStyle name="Note 2 24 3 4 5 3" xfId="42911"/>
    <cellStyle name="Note 2 24 3 4 6" xfId="15067"/>
    <cellStyle name="Note 2 24 3 4 6 2" xfId="32502"/>
    <cellStyle name="Note 2 24 3 4 6 3" xfId="46955"/>
    <cellStyle name="Note 2 24 3 4 7" xfId="18030"/>
    <cellStyle name="Note 2 24 3 4 8" xfId="20229"/>
    <cellStyle name="Note 2 24 3 5" xfId="3697"/>
    <cellStyle name="Note 2 24 3 5 2" xfId="13398"/>
    <cellStyle name="Note 2 24 3 5 2 2" xfId="30833"/>
    <cellStyle name="Note 2 24 3 5 2 3" xfId="45286"/>
    <cellStyle name="Note 2 24 3 5 3" xfId="15859"/>
    <cellStyle name="Note 2 24 3 5 3 2" xfId="33294"/>
    <cellStyle name="Note 2 24 3 5 3 3" xfId="47747"/>
    <cellStyle name="Note 2 24 3 5 4" xfId="21133"/>
    <cellStyle name="Note 2 24 3 5 5" xfId="35586"/>
    <cellStyle name="Note 2 24 3 6" xfId="6159"/>
    <cellStyle name="Note 2 24 3 6 2" xfId="23594"/>
    <cellStyle name="Note 2 24 3 6 3" xfId="38047"/>
    <cellStyle name="Note 2 24 3 7" xfId="8600"/>
    <cellStyle name="Note 2 24 3 7 2" xfId="26035"/>
    <cellStyle name="Note 2 24 3 7 3" xfId="40488"/>
    <cellStyle name="Note 2 24 3 8" xfId="11020"/>
    <cellStyle name="Note 2 24 3 8 2" xfId="28455"/>
    <cellStyle name="Note 2 24 3 8 3" xfId="42908"/>
    <cellStyle name="Note 2 24 3 9" xfId="18027"/>
    <cellStyle name="Note 2 24 4" xfId="1190"/>
    <cellStyle name="Note 2 24 4 2" xfId="1191"/>
    <cellStyle name="Note 2 24 4 2 2" xfId="3702"/>
    <cellStyle name="Note 2 24 4 2 2 2" xfId="13402"/>
    <cellStyle name="Note 2 24 4 2 2 2 2" xfId="30837"/>
    <cellStyle name="Note 2 24 4 2 2 2 3" xfId="45290"/>
    <cellStyle name="Note 2 24 4 2 2 3" xfId="15863"/>
    <cellStyle name="Note 2 24 4 2 2 3 2" xfId="33298"/>
    <cellStyle name="Note 2 24 4 2 2 3 3" xfId="47751"/>
    <cellStyle name="Note 2 24 4 2 2 4" xfId="21138"/>
    <cellStyle name="Note 2 24 4 2 2 5" xfId="35591"/>
    <cellStyle name="Note 2 24 4 2 3" xfId="6164"/>
    <cellStyle name="Note 2 24 4 2 3 2" xfId="23599"/>
    <cellStyle name="Note 2 24 4 2 3 3" xfId="38052"/>
    <cellStyle name="Note 2 24 4 2 4" xfId="8605"/>
    <cellStyle name="Note 2 24 4 2 4 2" xfId="26040"/>
    <cellStyle name="Note 2 24 4 2 4 3" xfId="40493"/>
    <cellStyle name="Note 2 24 4 2 5" xfId="11025"/>
    <cellStyle name="Note 2 24 4 2 5 2" xfId="28460"/>
    <cellStyle name="Note 2 24 4 2 5 3" xfId="42913"/>
    <cellStyle name="Note 2 24 4 2 6" xfId="18032"/>
    <cellStyle name="Note 2 24 4 3" xfId="1192"/>
    <cellStyle name="Note 2 24 4 3 2" xfId="3703"/>
    <cellStyle name="Note 2 24 4 3 2 2" xfId="13403"/>
    <cellStyle name="Note 2 24 4 3 2 2 2" xfId="30838"/>
    <cellStyle name="Note 2 24 4 3 2 2 3" xfId="45291"/>
    <cellStyle name="Note 2 24 4 3 2 3" xfId="15864"/>
    <cellStyle name="Note 2 24 4 3 2 3 2" xfId="33299"/>
    <cellStyle name="Note 2 24 4 3 2 3 3" xfId="47752"/>
    <cellStyle name="Note 2 24 4 3 2 4" xfId="21139"/>
    <cellStyle name="Note 2 24 4 3 2 5" xfId="35592"/>
    <cellStyle name="Note 2 24 4 3 3" xfId="6165"/>
    <cellStyle name="Note 2 24 4 3 3 2" xfId="23600"/>
    <cellStyle name="Note 2 24 4 3 3 3" xfId="38053"/>
    <cellStyle name="Note 2 24 4 3 4" xfId="8606"/>
    <cellStyle name="Note 2 24 4 3 4 2" xfId="26041"/>
    <cellStyle name="Note 2 24 4 3 4 3" xfId="40494"/>
    <cellStyle name="Note 2 24 4 3 5" xfId="11026"/>
    <cellStyle name="Note 2 24 4 3 5 2" xfId="28461"/>
    <cellStyle name="Note 2 24 4 3 5 3" xfId="42914"/>
    <cellStyle name="Note 2 24 4 3 6" xfId="18033"/>
    <cellStyle name="Note 2 24 4 4" xfId="1193"/>
    <cellStyle name="Note 2 24 4 4 2" xfId="3704"/>
    <cellStyle name="Note 2 24 4 4 2 2" xfId="21140"/>
    <cellStyle name="Note 2 24 4 4 2 3" xfId="35593"/>
    <cellStyle name="Note 2 24 4 4 3" xfId="6166"/>
    <cellStyle name="Note 2 24 4 4 3 2" xfId="23601"/>
    <cellStyle name="Note 2 24 4 4 3 3" xfId="38054"/>
    <cellStyle name="Note 2 24 4 4 4" xfId="8607"/>
    <cellStyle name="Note 2 24 4 4 4 2" xfId="26042"/>
    <cellStyle name="Note 2 24 4 4 4 3" xfId="40495"/>
    <cellStyle name="Note 2 24 4 4 5" xfId="11027"/>
    <cellStyle name="Note 2 24 4 4 5 2" xfId="28462"/>
    <cellStyle name="Note 2 24 4 4 5 3" xfId="42915"/>
    <cellStyle name="Note 2 24 4 4 6" xfId="15068"/>
    <cellStyle name="Note 2 24 4 4 6 2" xfId="32503"/>
    <cellStyle name="Note 2 24 4 4 6 3" xfId="46956"/>
    <cellStyle name="Note 2 24 4 4 7" xfId="18034"/>
    <cellStyle name="Note 2 24 4 4 8" xfId="20230"/>
    <cellStyle name="Note 2 24 4 5" xfId="3701"/>
    <cellStyle name="Note 2 24 4 5 2" xfId="13401"/>
    <cellStyle name="Note 2 24 4 5 2 2" xfId="30836"/>
    <cellStyle name="Note 2 24 4 5 2 3" xfId="45289"/>
    <cellStyle name="Note 2 24 4 5 3" xfId="15862"/>
    <cellStyle name="Note 2 24 4 5 3 2" xfId="33297"/>
    <cellStyle name="Note 2 24 4 5 3 3" xfId="47750"/>
    <cellStyle name="Note 2 24 4 5 4" xfId="21137"/>
    <cellStyle name="Note 2 24 4 5 5" xfId="35590"/>
    <cellStyle name="Note 2 24 4 6" xfId="6163"/>
    <cellStyle name="Note 2 24 4 6 2" xfId="23598"/>
    <cellStyle name="Note 2 24 4 6 3" xfId="38051"/>
    <cellStyle name="Note 2 24 4 7" xfId="8604"/>
    <cellStyle name="Note 2 24 4 7 2" xfId="26039"/>
    <cellStyle name="Note 2 24 4 7 3" xfId="40492"/>
    <cellStyle name="Note 2 24 4 8" xfId="11024"/>
    <cellStyle name="Note 2 24 4 8 2" xfId="28459"/>
    <cellStyle name="Note 2 24 4 8 3" xfId="42912"/>
    <cellStyle name="Note 2 24 4 9" xfId="18031"/>
    <cellStyle name="Note 2 24 5" xfId="1194"/>
    <cellStyle name="Note 2 24 5 2" xfId="3705"/>
    <cellStyle name="Note 2 24 5 2 2" xfId="13404"/>
    <cellStyle name="Note 2 24 5 2 2 2" xfId="30839"/>
    <cellStyle name="Note 2 24 5 2 2 3" xfId="45292"/>
    <cellStyle name="Note 2 24 5 2 3" xfId="15865"/>
    <cellStyle name="Note 2 24 5 2 3 2" xfId="33300"/>
    <cellStyle name="Note 2 24 5 2 3 3" xfId="47753"/>
    <cellStyle name="Note 2 24 5 2 4" xfId="21141"/>
    <cellStyle name="Note 2 24 5 2 5" xfId="35594"/>
    <cellStyle name="Note 2 24 5 3" xfId="6167"/>
    <cellStyle name="Note 2 24 5 3 2" xfId="23602"/>
    <cellStyle name="Note 2 24 5 3 3" xfId="38055"/>
    <cellStyle name="Note 2 24 5 4" xfId="8608"/>
    <cellStyle name="Note 2 24 5 4 2" xfId="26043"/>
    <cellStyle name="Note 2 24 5 4 3" xfId="40496"/>
    <cellStyle name="Note 2 24 5 5" xfId="11028"/>
    <cellStyle name="Note 2 24 5 5 2" xfId="28463"/>
    <cellStyle name="Note 2 24 5 5 3" xfId="42916"/>
    <cellStyle name="Note 2 24 5 6" xfId="18035"/>
    <cellStyle name="Note 2 24 6" xfId="1195"/>
    <cellStyle name="Note 2 24 6 2" xfId="3706"/>
    <cellStyle name="Note 2 24 6 2 2" xfId="13405"/>
    <cellStyle name="Note 2 24 6 2 2 2" xfId="30840"/>
    <cellStyle name="Note 2 24 6 2 2 3" xfId="45293"/>
    <cellStyle name="Note 2 24 6 2 3" xfId="15866"/>
    <cellStyle name="Note 2 24 6 2 3 2" xfId="33301"/>
    <cellStyle name="Note 2 24 6 2 3 3" xfId="47754"/>
    <cellStyle name="Note 2 24 6 2 4" xfId="21142"/>
    <cellStyle name="Note 2 24 6 2 5" xfId="35595"/>
    <cellStyle name="Note 2 24 6 3" xfId="6168"/>
    <cellStyle name="Note 2 24 6 3 2" xfId="23603"/>
    <cellStyle name="Note 2 24 6 3 3" xfId="38056"/>
    <cellStyle name="Note 2 24 6 4" xfId="8609"/>
    <cellStyle name="Note 2 24 6 4 2" xfId="26044"/>
    <cellStyle name="Note 2 24 6 4 3" xfId="40497"/>
    <cellStyle name="Note 2 24 6 5" xfId="11029"/>
    <cellStyle name="Note 2 24 6 5 2" xfId="28464"/>
    <cellStyle name="Note 2 24 6 5 3" xfId="42917"/>
    <cellStyle name="Note 2 24 6 6" xfId="18036"/>
    <cellStyle name="Note 2 24 7" xfId="1196"/>
    <cellStyle name="Note 2 24 7 2" xfId="3707"/>
    <cellStyle name="Note 2 24 7 2 2" xfId="21143"/>
    <cellStyle name="Note 2 24 7 2 3" xfId="35596"/>
    <cellStyle name="Note 2 24 7 3" xfId="6169"/>
    <cellStyle name="Note 2 24 7 3 2" xfId="23604"/>
    <cellStyle name="Note 2 24 7 3 3" xfId="38057"/>
    <cellStyle name="Note 2 24 7 4" xfId="8610"/>
    <cellStyle name="Note 2 24 7 4 2" xfId="26045"/>
    <cellStyle name="Note 2 24 7 4 3" xfId="40498"/>
    <cellStyle name="Note 2 24 7 5" xfId="11030"/>
    <cellStyle name="Note 2 24 7 5 2" xfId="28465"/>
    <cellStyle name="Note 2 24 7 5 3" xfId="42918"/>
    <cellStyle name="Note 2 24 7 6" xfId="15069"/>
    <cellStyle name="Note 2 24 7 6 2" xfId="32504"/>
    <cellStyle name="Note 2 24 7 6 3" xfId="46957"/>
    <cellStyle name="Note 2 24 7 7" xfId="18037"/>
    <cellStyle name="Note 2 24 7 8" xfId="20231"/>
    <cellStyle name="Note 2 24 8" xfId="3692"/>
    <cellStyle name="Note 2 24 8 2" xfId="13394"/>
    <cellStyle name="Note 2 24 8 2 2" xfId="30829"/>
    <cellStyle name="Note 2 24 8 2 3" xfId="45282"/>
    <cellStyle name="Note 2 24 8 3" xfId="15855"/>
    <cellStyle name="Note 2 24 8 3 2" xfId="33290"/>
    <cellStyle name="Note 2 24 8 3 3" xfId="47743"/>
    <cellStyle name="Note 2 24 8 4" xfId="21128"/>
    <cellStyle name="Note 2 24 8 5" xfId="35581"/>
    <cellStyle name="Note 2 24 9" xfId="6154"/>
    <cellStyle name="Note 2 24 9 2" xfId="23589"/>
    <cellStyle name="Note 2 24 9 3" xfId="38042"/>
    <cellStyle name="Note 2 25" xfId="1197"/>
    <cellStyle name="Note 2 25 2" xfId="1198"/>
    <cellStyle name="Note 2 25 2 2" xfId="3709"/>
    <cellStyle name="Note 2 25 2 2 2" xfId="13407"/>
    <cellStyle name="Note 2 25 2 2 2 2" xfId="30842"/>
    <cellStyle name="Note 2 25 2 2 2 3" xfId="45295"/>
    <cellStyle name="Note 2 25 2 2 3" xfId="15868"/>
    <cellStyle name="Note 2 25 2 2 3 2" xfId="33303"/>
    <cellStyle name="Note 2 25 2 2 3 3" xfId="47756"/>
    <cellStyle name="Note 2 25 2 2 4" xfId="21145"/>
    <cellStyle name="Note 2 25 2 2 5" xfId="35598"/>
    <cellStyle name="Note 2 25 2 3" xfId="6171"/>
    <cellStyle name="Note 2 25 2 3 2" xfId="23606"/>
    <cellStyle name="Note 2 25 2 3 3" xfId="38059"/>
    <cellStyle name="Note 2 25 2 4" xfId="8612"/>
    <cellStyle name="Note 2 25 2 4 2" xfId="26047"/>
    <cellStyle name="Note 2 25 2 4 3" xfId="40500"/>
    <cellStyle name="Note 2 25 2 5" xfId="11032"/>
    <cellStyle name="Note 2 25 2 5 2" xfId="28467"/>
    <cellStyle name="Note 2 25 2 5 3" xfId="42920"/>
    <cellStyle name="Note 2 25 2 6" xfId="18039"/>
    <cellStyle name="Note 2 25 3" xfId="1199"/>
    <cellStyle name="Note 2 25 3 2" xfId="3710"/>
    <cellStyle name="Note 2 25 3 2 2" xfId="13408"/>
    <cellStyle name="Note 2 25 3 2 2 2" xfId="30843"/>
    <cellStyle name="Note 2 25 3 2 2 3" xfId="45296"/>
    <cellStyle name="Note 2 25 3 2 3" xfId="15869"/>
    <cellStyle name="Note 2 25 3 2 3 2" xfId="33304"/>
    <cellStyle name="Note 2 25 3 2 3 3" xfId="47757"/>
    <cellStyle name="Note 2 25 3 2 4" xfId="21146"/>
    <cellStyle name="Note 2 25 3 2 5" xfId="35599"/>
    <cellStyle name="Note 2 25 3 3" xfId="6172"/>
    <cellStyle name="Note 2 25 3 3 2" xfId="23607"/>
    <cellStyle name="Note 2 25 3 3 3" xfId="38060"/>
    <cellStyle name="Note 2 25 3 4" xfId="8613"/>
    <cellStyle name="Note 2 25 3 4 2" xfId="26048"/>
    <cellStyle name="Note 2 25 3 4 3" xfId="40501"/>
    <cellStyle name="Note 2 25 3 5" xfId="11033"/>
    <cellStyle name="Note 2 25 3 5 2" xfId="28468"/>
    <cellStyle name="Note 2 25 3 5 3" xfId="42921"/>
    <cellStyle name="Note 2 25 3 6" xfId="18040"/>
    <cellStyle name="Note 2 25 4" xfId="1200"/>
    <cellStyle name="Note 2 25 4 2" xfId="3711"/>
    <cellStyle name="Note 2 25 4 2 2" xfId="21147"/>
    <cellStyle name="Note 2 25 4 2 3" xfId="35600"/>
    <cellStyle name="Note 2 25 4 3" xfId="6173"/>
    <cellStyle name="Note 2 25 4 3 2" xfId="23608"/>
    <cellStyle name="Note 2 25 4 3 3" xfId="38061"/>
    <cellStyle name="Note 2 25 4 4" xfId="8614"/>
    <cellStyle name="Note 2 25 4 4 2" xfId="26049"/>
    <cellStyle name="Note 2 25 4 4 3" xfId="40502"/>
    <cellStyle name="Note 2 25 4 5" xfId="11034"/>
    <cellStyle name="Note 2 25 4 5 2" xfId="28469"/>
    <cellStyle name="Note 2 25 4 5 3" xfId="42922"/>
    <cellStyle name="Note 2 25 4 6" xfId="15070"/>
    <cellStyle name="Note 2 25 4 6 2" xfId="32505"/>
    <cellStyle name="Note 2 25 4 6 3" xfId="46958"/>
    <cellStyle name="Note 2 25 4 7" xfId="18041"/>
    <cellStyle name="Note 2 25 4 8" xfId="20232"/>
    <cellStyle name="Note 2 25 5" xfId="3708"/>
    <cellStyle name="Note 2 25 5 2" xfId="13406"/>
    <cellStyle name="Note 2 25 5 2 2" xfId="30841"/>
    <cellStyle name="Note 2 25 5 2 3" xfId="45294"/>
    <cellStyle name="Note 2 25 5 3" xfId="15867"/>
    <cellStyle name="Note 2 25 5 3 2" xfId="33302"/>
    <cellStyle name="Note 2 25 5 3 3" xfId="47755"/>
    <cellStyle name="Note 2 25 5 4" xfId="21144"/>
    <cellStyle name="Note 2 25 5 5" xfId="35597"/>
    <cellStyle name="Note 2 25 6" xfId="6170"/>
    <cellStyle name="Note 2 25 6 2" xfId="23605"/>
    <cellStyle name="Note 2 25 6 3" xfId="38058"/>
    <cellStyle name="Note 2 25 7" xfId="8611"/>
    <cellStyle name="Note 2 25 7 2" xfId="26046"/>
    <cellStyle name="Note 2 25 7 3" xfId="40499"/>
    <cellStyle name="Note 2 25 8" xfId="11031"/>
    <cellStyle name="Note 2 25 8 2" xfId="28466"/>
    <cellStyle name="Note 2 25 8 3" xfId="42919"/>
    <cellStyle name="Note 2 25 9" xfId="18038"/>
    <cellStyle name="Note 2 26" xfId="1201"/>
    <cellStyle name="Note 2 26 2" xfId="1202"/>
    <cellStyle name="Note 2 26 2 2" xfId="3713"/>
    <cellStyle name="Note 2 26 2 2 2" xfId="13410"/>
    <cellStyle name="Note 2 26 2 2 2 2" xfId="30845"/>
    <cellStyle name="Note 2 26 2 2 2 3" xfId="45298"/>
    <cellStyle name="Note 2 26 2 2 3" xfId="15871"/>
    <cellStyle name="Note 2 26 2 2 3 2" xfId="33306"/>
    <cellStyle name="Note 2 26 2 2 3 3" xfId="47759"/>
    <cellStyle name="Note 2 26 2 2 4" xfId="21149"/>
    <cellStyle name="Note 2 26 2 2 5" xfId="35602"/>
    <cellStyle name="Note 2 26 2 3" xfId="6175"/>
    <cellStyle name="Note 2 26 2 3 2" xfId="23610"/>
    <cellStyle name="Note 2 26 2 3 3" xfId="38063"/>
    <cellStyle name="Note 2 26 2 4" xfId="8616"/>
    <cellStyle name="Note 2 26 2 4 2" xfId="26051"/>
    <cellStyle name="Note 2 26 2 4 3" xfId="40504"/>
    <cellStyle name="Note 2 26 2 5" xfId="11036"/>
    <cellStyle name="Note 2 26 2 5 2" xfId="28471"/>
    <cellStyle name="Note 2 26 2 5 3" xfId="42924"/>
    <cellStyle name="Note 2 26 2 6" xfId="18043"/>
    <cellStyle name="Note 2 26 3" xfId="1203"/>
    <cellStyle name="Note 2 26 3 2" xfId="3714"/>
    <cellStyle name="Note 2 26 3 2 2" xfId="13411"/>
    <cellStyle name="Note 2 26 3 2 2 2" xfId="30846"/>
    <cellStyle name="Note 2 26 3 2 2 3" xfId="45299"/>
    <cellStyle name="Note 2 26 3 2 3" xfId="15872"/>
    <cellStyle name="Note 2 26 3 2 3 2" xfId="33307"/>
    <cellStyle name="Note 2 26 3 2 3 3" xfId="47760"/>
    <cellStyle name="Note 2 26 3 2 4" xfId="21150"/>
    <cellStyle name="Note 2 26 3 2 5" xfId="35603"/>
    <cellStyle name="Note 2 26 3 3" xfId="6176"/>
    <cellStyle name="Note 2 26 3 3 2" xfId="23611"/>
    <cellStyle name="Note 2 26 3 3 3" xfId="38064"/>
    <cellStyle name="Note 2 26 3 4" xfId="8617"/>
    <cellStyle name="Note 2 26 3 4 2" xfId="26052"/>
    <cellStyle name="Note 2 26 3 4 3" xfId="40505"/>
    <cellStyle name="Note 2 26 3 5" xfId="11037"/>
    <cellStyle name="Note 2 26 3 5 2" xfId="28472"/>
    <cellStyle name="Note 2 26 3 5 3" xfId="42925"/>
    <cellStyle name="Note 2 26 3 6" xfId="18044"/>
    <cellStyle name="Note 2 26 4" xfId="1204"/>
    <cellStyle name="Note 2 26 4 2" xfId="3715"/>
    <cellStyle name="Note 2 26 4 2 2" xfId="21151"/>
    <cellStyle name="Note 2 26 4 2 3" xfId="35604"/>
    <cellStyle name="Note 2 26 4 3" xfId="6177"/>
    <cellStyle name="Note 2 26 4 3 2" xfId="23612"/>
    <cellStyle name="Note 2 26 4 3 3" xfId="38065"/>
    <cellStyle name="Note 2 26 4 4" xfId="8618"/>
    <cellStyle name="Note 2 26 4 4 2" xfId="26053"/>
    <cellStyle name="Note 2 26 4 4 3" xfId="40506"/>
    <cellStyle name="Note 2 26 4 5" xfId="11038"/>
    <cellStyle name="Note 2 26 4 5 2" xfId="28473"/>
    <cellStyle name="Note 2 26 4 5 3" xfId="42926"/>
    <cellStyle name="Note 2 26 4 6" xfId="15071"/>
    <cellStyle name="Note 2 26 4 6 2" xfId="32506"/>
    <cellStyle name="Note 2 26 4 6 3" xfId="46959"/>
    <cellStyle name="Note 2 26 4 7" xfId="18045"/>
    <cellStyle name="Note 2 26 4 8" xfId="20233"/>
    <cellStyle name="Note 2 26 5" xfId="3712"/>
    <cellStyle name="Note 2 26 5 2" xfId="13409"/>
    <cellStyle name="Note 2 26 5 2 2" xfId="30844"/>
    <cellStyle name="Note 2 26 5 2 3" xfId="45297"/>
    <cellStyle name="Note 2 26 5 3" xfId="15870"/>
    <cellStyle name="Note 2 26 5 3 2" xfId="33305"/>
    <cellStyle name="Note 2 26 5 3 3" xfId="47758"/>
    <cellStyle name="Note 2 26 5 4" xfId="21148"/>
    <cellStyle name="Note 2 26 5 5" xfId="35601"/>
    <cellStyle name="Note 2 26 6" xfId="6174"/>
    <cellStyle name="Note 2 26 6 2" xfId="23609"/>
    <cellStyle name="Note 2 26 6 3" xfId="38062"/>
    <cellStyle name="Note 2 26 7" xfId="8615"/>
    <cellStyle name="Note 2 26 7 2" xfId="26050"/>
    <cellStyle name="Note 2 26 7 3" xfId="40503"/>
    <cellStyle name="Note 2 26 8" xfId="11035"/>
    <cellStyle name="Note 2 26 8 2" xfId="28470"/>
    <cellStyle name="Note 2 26 8 3" xfId="42923"/>
    <cellStyle name="Note 2 26 9" xfId="18042"/>
    <cellStyle name="Note 2 27" xfId="1205"/>
    <cellStyle name="Note 2 27 2" xfId="1206"/>
    <cellStyle name="Note 2 27 2 2" xfId="3717"/>
    <cellStyle name="Note 2 27 2 2 2" xfId="13413"/>
    <cellStyle name="Note 2 27 2 2 2 2" xfId="30848"/>
    <cellStyle name="Note 2 27 2 2 2 3" xfId="45301"/>
    <cellStyle name="Note 2 27 2 2 3" xfId="15874"/>
    <cellStyle name="Note 2 27 2 2 3 2" xfId="33309"/>
    <cellStyle name="Note 2 27 2 2 3 3" xfId="47762"/>
    <cellStyle name="Note 2 27 2 2 4" xfId="21153"/>
    <cellStyle name="Note 2 27 2 2 5" xfId="35606"/>
    <cellStyle name="Note 2 27 2 3" xfId="6179"/>
    <cellStyle name="Note 2 27 2 3 2" xfId="23614"/>
    <cellStyle name="Note 2 27 2 3 3" xfId="38067"/>
    <cellStyle name="Note 2 27 2 4" xfId="8620"/>
    <cellStyle name="Note 2 27 2 4 2" xfId="26055"/>
    <cellStyle name="Note 2 27 2 4 3" xfId="40508"/>
    <cellStyle name="Note 2 27 2 5" xfId="11040"/>
    <cellStyle name="Note 2 27 2 5 2" xfId="28475"/>
    <cellStyle name="Note 2 27 2 5 3" xfId="42928"/>
    <cellStyle name="Note 2 27 2 6" xfId="18047"/>
    <cellStyle name="Note 2 27 3" xfId="1207"/>
    <cellStyle name="Note 2 27 3 2" xfId="3718"/>
    <cellStyle name="Note 2 27 3 2 2" xfId="13414"/>
    <cellStyle name="Note 2 27 3 2 2 2" xfId="30849"/>
    <cellStyle name="Note 2 27 3 2 2 3" xfId="45302"/>
    <cellStyle name="Note 2 27 3 2 3" xfId="15875"/>
    <cellStyle name="Note 2 27 3 2 3 2" xfId="33310"/>
    <cellStyle name="Note 2 27 3 2 3 3" xfId="47763"/>
    <cellStyle name="Note 2 27 3 2 4" xfId="21154"/>
    <cellStyle name="Note 2 27 3 2 5" xfId="35607"/>
    <cellStyle name="Note 2 27 3 3" xfId="6180"/>
    <cellStyle name="Note 2 27 3 3 2" xfId="23615"/>
    <cellStyle name="Note 2 27 3 3 3" xfId="38068"/>
    <cellStyle name="Note 2 27 3 4" xfId="8621"/>
    <cellStyle name="Note 2 27 3 4 2" xfId="26056"/>
    <cellStyle name="Note 2 27 3 4 3" xfId="40509"/>
    <cellStyle name="Note 2 27 3 5" xfId="11041"/>
    <cellStyle name="Note 2 27 3 5 2" xfId="28476"/>
    <cellStyle name="Note 2 27 3 5 3" xfId="42929"/>
    <cellStyle name="Note 2 27 3 6" xfId="18048"/>
    <cellStyle name="Note 2 27 4" xfId="1208"/>
    <cellStyle name="Note 2 27 4 2" xfId="3719"/>
    <cellStyle name="Note 2 27 4 2 2" xfId="21155"/>
    <cellStyle name="Note 2 27 4 2 3" xfId="35608"/>
    <cellStyle name="Note 2 27 4 3" xfId="6181"/>
    <cellStyle name="Note 2 27 4 3 2" xfId="23616"/>
    <cellStyle name="Note 2 27 4 3 3" xfId="38069"/>
    <cellStyle name="Note 2 27 4 4" xfId="8622"/>
    <cellStyle name="Note 2 27 4 4 2" xfId="26057"/>
    <cellStyle name="Note 2 27 4 4 3" xfId="40510"/>
    <cellStyle name="Note 2 27 4 5" xfId="11042"/>
    <cellStyle name="Note 2 27 4 5 2" xfId="28477"/>
    <cellStyle name="Note 2 27 4 5 3" xfId="42930"/>
    <cellStyle name="Note 2 27 4 6" xfId="15072"/>
    <cellStyle name="Note 2 27 4 6 2" xfId="32507"/>
    <cellStyle name="Note 2 27 4 6 3" xfId="46960"/>
    <cellStyle name="Note 2 27 4 7" xfId="18049"/>
    <cellStyle name="Note 2 27 4 8" xfId="20234"/>
    <cellStyle name="Note 2 27 5" xfId="3716"/>
    <cellStyle name="Note 2 27 5 2" xfId="13412"/>
    <cellStyle name="Note 2 27 5 2 2" xfId="30847"/>
    <cellStyle name="Note 2 27 5 2 3" xfId="45300"/>
    <cellStyle name="Note 2 27 5 3" xfId="15873"/>
    <cellStyle name="Note 2 27 5 3 2" xfId="33308"/>
    <cellStyle name="Note 2 27 5 3 3" xfId="47761"/>
    <cellStyle name="Note 2 27 5 4" xfId="21152"/>
    <cellStyle name="Note 2 27 5 5" xfId="35605"/>
    <cellStyle name="Note 2 27 6" xfId="6178"/>
    <cellStyle name="Note 2 27 6 2" xfId="23613"/>
    <cellStyle name="Note 2 27 6 3" xfId="38066"/>
    <cellStyle name="Note 2 27 7" xfId="8619"/>
    <cellStyle name="Note 2 27 7 2" xfId="26054"/>
    <cellStyle name="Note 2 27 7 3" xfId="40507"/>
    <cellStyle name="Note 2 27 8" xfId="11039"/>
    <cellStyle name="Note 2 27 8 2" xfId="28474"/>
    <cellStyle name="Note 2 27 8 3" xfId="42927"/>
    <cellStyle name="Note 2 27 9" xfId="18046"/>
    <cellStyle name="Note 2 28" xfId="1209"/>
    <cellStyle name="Note 2 28 2" xfId="1210"/>
    <cellStyle name="Note 2 28 2 2" xfId="3721"/>
    <cellStyle name="Note 2 28 2 2 2" xfId="13416"/>
    <cellStyle name="Note 2 28 2 2 2 2" xfId="30851"/>
    <cellStyle name="Note 2 28 2 2 2 3" xfId="45304"/>
    <cellStyle name="Note 2 28 2 2 3" xfId="15877"/>
    <cellStyle name="Note 2 28 2 2 3 2" xfId="33312"/>
    <cellStyle name="Note 2 28 2 2 3 3" xfId="47765"/>
    <cellStyle name="Note 2 28 2 2 4" xfId="21157"/>
    <cellStyle name="Note 2 28 2 2 5" xfId="35610"/>
    <cellStyle name="Note 2 28 2 3" xfId="6183"/>
    <cellStyle name="Note 2 28 2 3 2" xfId="23618"/>
    <cellStyle name="Note 2 28 2 3 3" xfId="38071"/>
    <cellStyle name="Note 2 28 2 4" xfId="8624"/>
    <cellStyle name="Note 2 28 2 4 2" xfId="26059"/>
    <cellStyle name="Note 2 28 2 4 3" xfId="40512"/>
    <cellStyle name="Note 2 28 2 5" xfId="11044"/>
    <cellStyle name="Note 2 28 2 5 2" xfId="28479"/>
    <cellStyle name="Note 2 28 2 5 3" xfId="42932"/>
    <cellStyle name="Note 2 28 2 6" xfId="18051"/>
    <cellStyle name="Note 2 28 3" xfId="1211"/>
    <cellStyle name="Note 2 28 3 2" xfId="3722"/>
    <cellStyle name="Note 2 28 3 2 2" xfId="13417"/>
    <cellStyle name="Note 2 28 3 2 2 2" xfId="30852"/>
    <cellStyle name="Note 2 28 3 2 2 3" xfId="45305"/>
    <cellStyle name="Note 2 28 3 2 3" xfId="15878"/>
    <cellStyle name="Note 2 28 3 2 3 2" xfId="33313"/>
    <cellStyle name="Note 2 28 3 2 3 3" xfId="47766"/>
    <cellStyle name="Note 2 28 3 2 4" xfId="21158"/>
    <cellStyle name="Note 2 28 3 2 5" xfId="35611"/>
    <cellStyle name="Note 2 28 3 3" xfId="6184"/>
    <cellStyle name="Note 2 28 3 3 2" xfId="23619"/>
    <cellStyle name="Note 2 28 3 3 3" xfId="38072"/>
    <cellStyle name="Note 2 28 3 4" xfId="8625"/>
    <cellStyle name="Note 2 28 3 4 2" xfId="26060"/>
    <cellStyle name="Note 2 28 3 4 3" xfId="40513"/>
    <cellStyle name="Note 2 28 3 5" xfId="11045"/>
    <cellStyle name="Note 2 28 3 5 2" xfId="28480"/>
    <cellStyle name="Note 2 28 3 5 3" xfId="42933"/>
    <cellStyle name="Note 2 28 3 6" xfId="18052"/>
    <cellStyle name="Note 2 28 4" xfId="1212"/>
    <cellStyle name="Note 2 28 4 2" xfId="3723"/>
    <cellStyle name="Note 2 28 4 2 2" xfId="21159"/>
    <cellStyle name="Note 2 28 4 2 3" xfId="35612"/>
    <cellStyle name="Note 2 28 4 3" xfId="6185"/>
    <cellStyle name="Note 2 28 4 3 2" xfId="23620"/>
    <cellStyle name="Note 2 28 4 3 3" xfId="38073"/>
    <cellStyle name="Note 2 28 4 4" xfId="8626"/>
    <cellStyle name="Note 2 28 4 4 2" xfId="26061"/>
    <cellStyle name="Note 2 28 4 4 3" xfId="40514"/>
    <cellStyle name="Note 2 28 4 5" xfId="11046"/>
    <cellStyle name="Note 2 28 4 5 2" xfId="28481"/>
    <cellStyle name="Note 2 28 4 5 3" xfId="42934"/>
    <cellStyle name="Note 2 28 4 6" xfId="15073"/>
    <cellStyle name="Note 2 28 4 6 2" xfId="32508"/>
    <cellStyle name="Note 2 28 4 6 3" xfId="46961"/>
    <cellStyle name="Note 2 28 4 7" xfId="18053"/>
    <cellStyle name="Note 2 28 4 8" xfId="20235"/>
    <cellStyle name="Note 2 28 5" xfId="3720"/>
    <cellStyle name="Note 2 28 5 2" xfId="13415"/>
    <cellStyle name="Note 2 28 5 2 2" xfId="30850"/>
    <cellStyle name="Note 2 28 5 2 3" xfId="45303"/>
    <cellStyle name="Note 2 28 5 3" xfId="15876"/>
    <cellStyle name="Note 2 28 5 3 2" xfId="33311"/>
    <cellStyle name="Note 2 28 5 3 3" xfId="47764"/>
    <cellStyle name="Note 2 28 5 4" xfId="21156"/>
    <cellStyle name="Note 2 28 5 5" xfId="35609"/>
    <cellStyle name="Note 2 28 6" xfId="6182"/>
    <cellStyle name="Note 2 28 6 2" xfId="23617"/>
    <cellStyle name="Note 2 28 6 3" xfId="38070"/>
    <cellStyle name="Note 2 28 7" xfId="8623"/>
    <cellStyle name="Note 2 28 7 2" xfId="26058"/>
    <cellStyle name="Note 2 28 7 3" xfId="40511"/>
    <cellStyle name="Note 2 28 8" xfId="11043"/>
    <cellStyle name="Note 2 28 8 2" xfId="28478"/>
    <cellStyle name="Note 2 28 8 3" xfId="42931"/>
    <cellStyle name="Note 2 28 9" xfId="18050"/>
    <cellStyle name="Note 2 29" xfId="3403"/>
    <cellStyle name="Note 2 29 2" xfId="13177"/>
    <cellStyle name="Note 2 29 2 2" xfId="30612"/>
    <cellStyle name="Note 2 29 2 3" xfId="45065"/>
    <cellStyle name="Note 2 29 3" xfId="15638"/>
    <cellStyle name="Note 2 29 3 2" xfId="33073"/>
    <cellStyle name="Note 2 29 3 3" xfId="47526"/>
    <cellStyle name="Note 2 29 4" xfId="20839"/>
    <cellStyle name="Note 2 29 5" xfId="35292"/>
    <cellStyle name="Note 2 3" xfId="1213"/>
    <cellStyle name="Note 2 3 10" xfId="6186"/>
    <cellStyle name="Note 2 3 10 2" xfId="23621"/>
    <cellStyle name="Note 2 3 10 3" xfId="38074"/>
    <cellStyle name="Note 2 3 11" xfId="8627"/>
    <cellStyle name="Note 2 3 11 2" xfId="26062"/>
    <cellStyle name="Note 2 3 11 3" xfId="40515"/>
    <cellStyle name="Note 2 3 12" xfId="11047"/>
    <cellStyle name="Note 2 3 12 2" xfId="28482"/>
    <cellStyle name="Note 2 3 12 3" xfId="42935"/>
    <cellStyle name="Note 2 3 13" xfId="18054"/>
    <cellStyle name="Note 2 3 2" xfId="1214"/>
    <cellStyle name="Note 2 3 2 2" xfId="1215"/>
    <cellStyle name="Note 2 3 2 2 2" xfId="3726"/>
    <cellStyle name="Note 2 3 2 2 2 2" xfId="13420"/>
    <cellStyle name="Note 2 3 2 2 2 2 2" xfId="30855"/>
    <cellStyle name="Note 2 3 2 2 2 2 3" xfId="45308"/>
    <cellStyle name="Note 2 3 2 2 2 3" xfId="15881"/>
    <cellStyle name="Note 2 3 2 2 2 3 2" xfId="33316"/>
    <cellStyle name="Note 2 3 2 2 2 3 3" xfId="47769"/>
    <cellStyle name="Note 2 3 2 2 2 4" xfId="21162"/>
    <cellStyle name="Note 2 3 2 2 2 5" xfId="35615"/>
    <cellStyle name="Note 2 3 2 2 3" xfId="6188"/>
    <cellStyle name="Note 2 3 2 2 3 2" xfId="23623"/>
    <cellStyle name="Note 2 3 2 2 3 3" xfId="38076"/>
    <cellStyle name="Note 2 3 2 2 4" xfId="8629"/>
    <cellStyle name="Note 2 3 2 2 4 2" xfId="26064"/>
    <cellStyle name="Note 2 3 2 2 4 3" xfId="40517"/>
    <cellStyle name="Note 2 3 2 2 5" xfId="11049"/>
    <cellStyle name="Note 2 3 2 2 5 2" xfId="28484"/>
    <cellStyle name="Note 2 3 2 2 5 3" xfId="42937"/>
    <cellStyle name="Note 2 3 2 2 6" xfId="18056"/>
    <cellStyle name="Note 2 3 2 3" xfId="1216"/>
    <cellStyle name="Note 2 3 2 3 2" xfId="3727"/>
    <cellStyle name="Note 2 3 2 3 2 2" xfId="13421"/>
    <cellStyle name="Note 2 3 2 3 2 2 2" xfId="30856"/>
    <cellStyle name="Note 2 3 2 3 2 2 3" xfId="45309"/>
    <cellStyle name="Note 2 3 2 3 2 3" xfId="15882"/>
    <cellStyle name="Note 2 3 2 3 2 3 2" xfId="33317"/>
    <cellStyle name="Note 2 3 2 3 2 3 3" xfId="47770"/>
    <cellStyle name="Note 2 3 2 3 2 4" xfId="21163"/>
    <cellStyle name="Note 2 3 2 3 2 5" xfId="35616"/>
    <cellStyle name="Note 2 3 2 3 3" xfId="6189"/>
    <cellStyle name="Note 2 3 2 3 3 2" xfId="23624"/>
    <cellStyle name="Note 2 3 2 3 3 3" xfId="38077"/>
    <cellStyle name="Note 2 3 2 3 4" xfId="8630"/>
    <cellStyle name="Note 2 3 2 3 4 2" xfId="26065"/>
    <cellStyle name="Note 2 3 2 3 4 3" xfId="40518"/>
    <cellStyle name="Note 2 3 2 3 5" xfId="11050"/>
    <cellStyle name="Note 2 3 2 3 5 2" xfId="28485"/>
    <cellStyle name="Note 2 3 2 3 5 3" xfId="42938"/>
    <cellStyle name="Note 2 3 2 3 6" xfId="18057"/>
    <cellStyle name="Note 2 3 2 4" xfId="1217"/>
    <cellStyle name="Note 2 3 2 4 2" xfId="3728"/>
    <cellStyle name="Note 2 3 2 4 2 2" xfId="21164"/>
    <cellStyle name="Note 2 3 2 4 2 3" xfId="35617"/>
    <cellStyle name="Note 2 3 2 4 3" xfId="6190"/>
    <cellStyle name="Note 2 3 2 4 3 2" xfId="23625"/>
    <cellStyle name="Note 2 3 2 4 3 3" xfId="38078"/>
    <cellStyle name="Note 2 3 2 4 4" xfId="8631"/>
    <cellStyle name="Note 2 3 2 4 4 2" xfId="26066"/>
    <cellStyle name="Note 2 3 2 4 4 3" xfId="40519"/>
    <cellStyle name="Note 2 3 2 4 5" xfId="11051"/>
    <cellStyle name="Note 2 3 2 4 5 2" xfId="28486"/>
    <cellStyle name="Note 2 3 2 4 5 3" xfId="42939"/>
    <cellStyle name="Note 2 3 2 4 6" xfId="15074"/>
    <cellStyle name="Note 2 3 2 4 6 2" xfId="32509"/>
    <cellStyle name="Note 2 3 2 4 6 3" xfId="46962"/>
    <cellStyle name="Note 2 3 2 4 7" xfId="18058"/>
    <cellStyle name="Note 2 3 2 4 8" xfId="20236"/>
    <cellStyle name="Note 2 3 2 5" xfId="3725"/>
    <cellStyle name="Note 2 3 2 5 2" xfId="13419"/>
    <cellStyle name="Note 2 3 2 5 2 2" xfId="30854"/>
    <cellStyle name="Note 2 3 2 5 2 3" xfId="45307"/>
    <cellStyle name="Note 2 3 2 5 3" xfId="15880"/>
    <cellStyle name="Note 2 3 2 5 3 2" xfId="33315"/>
    <cellStyle name="Note 2 3 2 5 3 3" xfId="47768"/>
    <cellStyle name="Note 2 3 2 5 4" xfId="21161"/>
    <cellStyle name="Note 2 3 2 5 5" xfId="35614"/>
    <cellStyle name="Note 2 3 2 6" xfId="6187"/>
    <cellStyle name="Note 2 3 2 6 2" xfId="23622"/>
    <cellStyle name="Note 2 3 2 6 3" xfId="38075"/>
    <cellStyle name="Note 2 3 2 7" xfId="8628"/>
    <cellStyle name="Note 2 3 2 7 2" xfId="26063"/>
    <cellStyle name="Note 2 3 2 7 3" xfId="40516"/>
    <cellStyle name="Note 2 3 2 8" xfId="11048"/>
    <cellStyle name="Note 2 3 2 8 2" xfId="28483"/>
    <cellStyle name="Note 2 3 2 8 3" xfId="42936"/>
    <cellStyle name="Note 2 3 2 9" xfId="18055"/>
    <cellStyle name="Note 2 3 3" xfId="1218"/>
    <cellStyle name="Note 2 3 3 2" xfId="1219"/>
    <cellStyle name="Note 2 3 3 2 2" xfId="3730"/>
    <cellStyle name="Note 2 3 3 2 2 2" xfId="13423"/>
    <cellStyle name="Note 2 3 3 2 2 2 2" xfId="30858"/>
    <cellStyle name="Note 2 3 3 2 2 2 3" xfId="45311"/>
    <cellStyle name="Note 2 3 3 2 2 3" xfId="15884"/>
    <cellStyle name="Note 2 3 3 2 2 3 2" xfId="33319"/>
    <cellStyle name="Note 2 3 3 2 2 3 3" xfId="47772"/>
    <cellStyle name="Note 2 3 3 2 2 4" xfId="21166"/>
    <cellStyle name="Note 2 3 3 2 2 5" xfId="35619"/>
    <cellStyle name="Note 2 3 3 2 3" xfId="6192"/>
    <cellStyle name="Note 2 3 3 2 3 2" xfId="23627"/>
    <cellStyle name="Note 2 3 3 2 3 3" xfId="38080"/>
    <cellStyle name="Note 2 3 3 2 4" xfId="8633"/>
    <cellStyle name="Note 2 3 3 2 4 2" xfId="26068"/>
    <cellStyle name="Note 2 3 3 2 4 3" xfId="40521"/>
    <cellStyle name="Note 2 3 3 2 5" xfId="11053"/>
    <cellStyle name="Note 2 3 3 2 5 2" xfId="28488"/>
    <cellStyle name="Note 2 3 3 2 5 3" xfId="42941"/>
    <cellStyle name="Note 2 3 3 2 6" xfId="18060"/>
    <cellStyle name="Note 2 3 3 3" xfId="1220"/>
    <cellStyle name="Note 2 3 3 3 2" xfId="3731"/>
    <cellStyle name="Note 2 3 3 3 2 2" xfId="13424"/>
    <cellStyle name="Note 2 3 3 3 2 2 2" xfId="30859"/>
    <cellStyle name="Note 2 3 3 3 2 2 3" xfId="45312"/>
    <cellStyle name="Note 2 3 3 3 2 3" xfId="15885"/>
    <cellStyle name="Note 2 3 3 3 2 3 2" xfId="33320"/>
    <cellStyle name="Note 2 3 3 3 2 3 3" xfId="47773"/>
    <cellStyle name="Note 2 3 3 3 2 4" xfId="21167"/>
    <cellStyle name="Note 2 3 3 3 2 5" xfId="35620"/>
    <cellStyle name="Note 2 3 3 3 3" xfId="6193"/>
    <cellStyle name="Note 2 3 3 3 3 2" xfId="23628"/>
    <cellStyle name="Note 2 3 3 3 3 3" xfId="38081"/>
    <cellStyle name="Note 2 3 3 3 4" xfId="8634"/>
    <cellStyle name="Note 2 3 3 3 4 2" xfId="26069"/>
    <cellStyle name="Note 2 3 3 3 4 3" xfId="40522"/>
    <cellStyle name="Note 2 3 3 3 5" xfId="11054"/>
    <cellStyle name="Note 2 3 3 3 5 2" xfId="28489"/>
    <cellStyle name="Note 2 3 3 3 5 3" xfId="42942"/>
    <cellStyle name="Note 2 3 3 3 6" xfId="18061"/>
    <cellStyle name="Note 2 3 3 4" xfId="1221"/>
    <cellStyle name="Note 2 3 3 4 2" xfId="3732"/>
    <cellStyle name="Note 2 3 3 4 2 2" xfId="21168"/>
    <cellStyle name="Note 2 3 3 4 2 3" xfId="35621"/>
    <cellStyle name="Note 2 3 3 4 3" xfId="6194"/>
    <cellStyle name="Note 2 3 3 4 3 2" xfId="23629"/>
    <cellStyle name="Note 2 3 3 4 3 3" xfId="38082"/>
    <cellStyle name="Note 2 3 3 4 4" xfId="8635"/>
    <cellStyle name="Note 2 3 3 4 4 2" xfId="26070"/>
    <cellStyle name="Note 2 3 3 4 4 3" xfId="40523"/>
    <cellStyle name="Note 2 3 3 4 5" xfId="11055"/>
    <cellStyle name="Note 2 3 3 4 5 2" xfId="28490"/>
    <cellStyle name="Note 2 3 3 4 5 3" xfId="42943"/>
    <cellStyle name="Note 2 3 3 4 6" xfId="15075"/>
    <cellStyle name="Note 2 3 3 4 6 2" xfId="32510"/>
    <cellStyle name="Note 2 3 3 4 6 3" xfId="46963"/>
    <cellStyle name="Note 2 3 3 4 7" xfId="18062"/>
    <cellStyle name="Note 2 3 3 4 8" xfId="20237"/>
    <cellStyle name="Note 2 3 3 5" xfId="3729"/>
    <cellStyle name="Note 2 3 3 5 2" xfId="13422"/>
    <cellStyle name="Note 2 3 3 5 2 2" xfId="30857"/>
    <cellStyle name="Note 2 3 3 5 2 3" xfId="45310"/>
    <cellStyle name="Note 2 3 3 5 3" xfId="15883"/>
    <cellStyle name="Note 2 3 3 5 3 2" xfId="33318"/>
    <cellStyle name="Note 2 3 3 5 3 3" xfId="47771"/>
    <cellStyle name="Note 2 3 3 5 4" xfId="21165"/>
    <cellStyle name="Note 2 3 3 5 5" xfId="35618"/>
    <cellStyle name="Note 2 3 3 6" xfId="6191"/>
    <cellStyle name="Note 2 3 3 6 2" xfId="23626"/>
    <cellStyle name="Note 2 3 3 6 3" xfId="38079"/>
    <cellStyle name="Note 2 3 3 7" xfId="8632"/>
    <cellStyle name="Note 2 3 3 7 2" xfId="26067"/>
    <cellStyle name="Note 2 3 3 7 3" xfId="40520"/>
    <cellStyle name="Note 2 3 3 8" xfId="11052"/>
    <cellStyle name="Note 2 3 3 8 2" xfId="28487"/>
    <cellStyle name="Note 2 3 3 8 3" xfId="42940"/>
    <cellStyle name="Note 2 3 3 9" xfId="18059"/>
    <cellStyle name="Note 2 3 4" xfId="1222"/>
    <cellStyle name="Note 2 3 4 2" xfId="1223"/>
    <cellStyle name="Note 2 3 4 2 2" xfId="3734"/>
    <cellStyle name="Note 2 3 4 2 2 2" xfId="13426"/>
    <cellStyle name="Note 2 3 4 2 2 2 2" xfId="30861"/>
    <cellStyle name="Note 2 3 4 2 2 2 3" xfId="45314"/>
    <cellStyle name="Note 2 3 4 2 2 3" xfId="15887"/>
    <cellStyle name="Note 2 3 4 2 2 3 2" xfId="33322"/>
    <cellStyle name="Note 2 3 4 2 2 3 3" xfId="47775"/>
    <cellStyle name="Note 2 3 4 2 2 4" xfId="21170"/>
    <cellStyle name="Note 2 3 4 2 2 5" xfId="35623"/>
    <cellStyle name="Note 2 3 4 2 3" xfId="6196"/>
    <cellStyle name="Note 2 3 4 2 3 2" xfId="23631"/>
    <cellStyle name="Note 2 3 4 2 3 3" xfId="38084"/>
    <cellStyle name="Note 2 3 4 2 4" xfId="8637"/>
    <cellStyle name="Note 2 3 4 2 4 2" xfId="26072"/>
    <cellStyle name="Note 2 3 4 2 4 3" xfId="40525"/>
    <cellStyle name="Note 2 3 4 2 5" xfId="11057"/>
    <cellStyle name="Note 2 3 4 2 5 2" xfId="28492"/>
    <cellStyle name="Note 2 3 4 2 5 3" xfId="42945"/>
    <cellStyle name="Note 2 3 4 2 6" xfId="18064"/>
    <cellStyle name="Note 2 3 4 3" xfId="1224"/>
    <cellStyle name="Note 2 3 4 3 2" xfId="3735"/>
    <cellStyle name="Note 2 3 4 3 2 2" xfId="13427"/>
    <cellStyle name="Note 2 3 4 3 2 2 2" xfId="30862"/>
    <cellStyle name="Note 2 3 4 3 2 2 3" xfId="45315"/>
    <cellStyle name="Note 2 3 4 3 2 3" xfId="15888"/>
    <cellStyle name="Note 2 3 4 3 2 3 2" xfId="33323"/>
    <cellStyle name="Note 2 3 4 3 2 3 3" xfId="47776"/>
    <cellStyle name="Note 2 3 4 3 2 4" xfId="21171"/>
    <cellStyle name="Note 2 3 4 3 2 5" xfId="35624"/>
    <cellStyle name="Note 2 3 4 3 3" xfId="6197"/>
    <cellStyle name="Note 2 3 4 3 3 2" xfId="23632"/>
    <cellStyle name="Note 2 3 4 3 3 3" xfId="38085"/>
    <cellStyle name="Note 2 3 4 3 4" xfId="8638"/>
    <cellStyle name="Note 2 3 4 3 4 2" xfId="26073"/>
    <cellStyle name="Note 2 3 4 3 4 3" xfId="40526"/>
    <cellStyle name="Note 2 3 4 3 5" xfId="11058"/>
    <cellStyle name="Note 2 3 4 3 5 2" xfId="28493"/>
    <cellStyle name="Note 2 3 4 3 5 3" xfId="42946"/>
    <cellStyle name="Note 2 3 4 3 6" xfId="18065"/>
    <cellStyle name="Note 2 3 4 4" xfId="1225"/>
    <cellStyle name="Note 2 3 4 4 2" xfId="3736"/>
    <cellStyle name="Note 2 3 4 4 2 2" xfId="21172"/>
    <cellStyle name="Note 2 3 4 4 2 3" xfId="35625"/>
    <cellStyle name="Note 2 3 4 4 3" xfId="6198"/>
    <cellStyle name="Note 2 3 4 4 3 2" xfId="23633"/>
    <cellStyle name="Note 2 3 4 4 3 3" xfId="38086"/>
    <cellStyle name="Note 2 3 4 4 4" xfId="8639"/>
    <cellStyle name="Note 2 3 4 4 4 2" xfId="26074"/>
    <cellStyle name="Note 2 3 4 4 4 3" xfId="40527"/>
    <cellStyle name="Note 2 3 4 4 5" xfId="11059"/>
    <cellStyle name="Note 2 3 4 4 5 2" xfId="28494"/>
    <cellStyle name="Note 2 3 4 4 5 3" xfId="42947"/>
    <cellStyle name="Note 2 3 4 4 6" xfId="15076"/>
    <cellStyle name="Note 2 3 4 4 6 2" xfId="32511"/>
    <cellStyle name="Note 2 3 4 4 6 3" xfId="46964"/>
    <cellStyle name="Note 2 3 4 4 7" xfId="18066"/>
    <cellStyle name="Note 2 3 4 4 8" xfId="20238"/>
    <cellStyle name="Note 2 3 4 5" xfId="3733"/>
    <cellStyle name="Note 2 3 4 5 2" xfId="13425"/>
    <cellStyle name="Note 2 3 4 5 2 2" xfId="30860"/>
    <cellStyle name="Note 2 3 4 5 2 3" xfId="45313"/>
    <cellStyle name="Note 2 3 4 5 3" xfId="15886"/>
    <cellStyle name="Note 2 3 4 5 3 2" xfId="33321"/>
    <cellStyle name="Note 2 3 4 5 3 3" xfId="47774"/>
    <cellStyle name="Note 2 3 4 5 4" xfId="21169"/>
    <cellStyle name="Note 2 3 4 5 5" xfId="35622"/>
    <cellStyle name="Note 2 3 4 6" xfId="6195"/>
    <cellStyle name="Note 2 3 4 6 2" xfId="23630"/>
    <cellStyle name="Note 2 3 4 6 3" xfId="38083"/>
    <cellStyle name="Note 2 3 4 7" xfId="8636"/>
    <cellStyle name="Note 2 3 4 7 2" xfId="26071"/>
    <cellStyle name="Note 2 3 4 7 3" xfId="40524"/>
    <cellStyle name="Note 2 3 4 8" xfId="11056"/>
    <cellStyle name="Note 2 3 4 8 2" xfId="28491"/>
    <cellStyle name="Note 2 3 4 8 3" xfId="42944"/>
    <cellStyle name="Note 2 3 4 9" xfId="18063"/>
    <cellStyle name="Note 2 3 5" xfId="1226"/>
    <cellStyle name="Note 2 3 5 2" xfId="1227"/>
    <cellStyle name="Note 2 3 5 2 2" xfId="3738"/>
    <cellStyle name="Note 2 3 5 2 2 2" xfId="13429"/>
    <cellStyle name="Note 2 3 5 2 2 2 2" xfId="30864"/>
    <cellStyle name="Note 2 3 5 2 2 2 3" xfId="45317"/>
    <cellStyle name="Note 2 3 5 2 2 3" xfId="15890"/>
    <cellStyle name="Note 2 3 5 2 2 3 2" xfId="33325"/>
    <cellStyle name="Note 2 3 5 2 2 3 3" xfId="47778"/>
    <cellStyle name="Note 2 3 5 2 2 4" xfId="21174"/>
    <cellStyle name="Note 2 3 5 2 2 5" xfId="35627"/>
    <cellStyle name="Note 2 3 5 2 3" xfId="6200"/>
    <cellStyle name="Note 2 3 5 2 3 2" xfId="23635"/>
    <cellStyle name="Note 2 3 5 2 3 3" xfId="38088"/>
    <cellStyle name="Note 2 3 5 2 4" xfId="8641"/>
    <cellStyle name="Note 2 3 5 2 4 2" xfId="26076"/>
    <cellStyle name="Note 2 3 5 2 4 3" xfId="40529"/>
    <cellStyle name="Note 2 3 5 2 5" xfId="11061"/>
    <cellStyle name="Note 2 3 5 2 5 2" xfId="28496"/>
    <cellStyle name="Note 2 3 5 2 5 3" xfId="42949"/>
    <cellStyle name="Note 2 3 5 2 6" xfId="18068"/>
    <cellStyle name="Note 2 3 5 3" xfId="1228"/>
    <cellStyle name="Note 2 3 5 3 2" xfId="3739"/>
    <cellStyle name="Note 2 3 5 3 2 2" xfId="13430"/>
    <cellStyle name="Note 2 3 5 3 2 2 2" xfId="30865"/>
    <cellStyle name="Note 2 3 5 3 2 2 3" xfId="45318"/>
    <cellStyle name="Note 2 3 5 3 2 3" xfId="15891"/>
    <cellStyle name="Note 2 3 5 3 2 3 2" xfId="33326"/>
    <cellStyle name="Note 2 3 5 3 2 3 3" xfId="47779"/>
    <cellStyle name="Note 2 3 5 3 2 4" xfId="21175"/>
    <cellStyle name="Note 2 3 5 3 2 5" xfId="35628"/>
    <cellStyle name="Note 2 3 5 3 3" xfId="6201"/>
    <cellStyle name="Note 2 3 5 3 3 2" xfId="23636"/>
    <cellStyle name="Note 2 3 5 3 3 3" xfId="38089"/>
    <cellStyle name="Note 2 3 5 3 4" xfId="8642"/>
    <cellStyle name="Note 2 3 5 3 4 2" xfId="26077"/>
    <cellStyle name="Note 2 3 5 3 4 3" xfId="40530"/>
    <cellStyle name="Note 2 3 5 3 5" xfId="11062"/>
    <cellStyle name="Note 2 3 5 3 5 2" xfId="28497"/>
    <cellStyle name="Note 2 3 5 3 5 3" xfId="42950"/>
    <cellStyle name="Note 2 3 5 3 6" xfId="18069"/>
    <cellStyle name="Note 2 3 5 4" xfId="1229"/>
    <cellStyle name="Note 2 3 5 4 2" xfId="3740"/>
    <cellStyle name="Note 2 3 5 4 2 2" xfId="21176"/>
    <cellStyle name="Note 2 3 5 4 2 3" xfId="35629"/>
    <cellStyle name="Note 2 3 5 4 3" xfId="6202"/>
    <cellStyle name="Note 2 3 5 4 3 2" xfId="23637"/>
    <cellStyle name="Note 2 3 5 4 3 3" xfId="38090"/>
    <cellStyle name="Note 2 3 5 4 4" xfId="8643"/>
    <cellStyle name="Note 2 3 5 4 4 2" xfId="26078"/>
    <cellStyle name="Note 2 3 5 4 4 3" xfId="40531"/>
    <cellStyle name="Note 2 3 5 4 5" xfId="11063"/>
    <cellStyle name="Note 2 3 5 4 5 2" xfId="28498"/>
    <cellStyle name="Note 2 3 5 4 5 3" xfId="42951"/>
    <cellStyle name="Note 2 3 5 4 6" xfId="15077"/>
    <cellStyle name="Note 2 3 5 4 6 2" xfId="32512"/>
    <cellStyle name="Note 2 3 5 4 6 3" xfId="46965"/>
    <cellStyle name="Note 2 3 5 4 7" xfId="18070"/>
    <cellStyle name="Note 2 3 5 4 8" xfId="20239"/>
    <cellStyle name="Note 2 3 5 5" xfId="3737"/>
    <cellStyle name="Note 2 3 5 5 2" xfId="13428"/>
    <cellStyle name="Note 2 3 5 5 2 2" xfId="30863"/>
    <cellStyle name="Note 2 3 5 5 2 3" xfId="45316"/>
    <cellStyle name="Note 2 3 5 5 3" xfId="15889"/>
    <cellStyle name="Note 2 3 5 5 3 2" xfId="33324"/>
    <cellStyle name="Note 2 3 5 5 3 3" xfId="47777"/>
    <cellStyle name="Note 2 3 5 5 4" xfId="21173"/>
    <cellStyle name="Note 2 3 5 5 5" xfId="35626"/>
    <cellStyle name="Note 2 3 5 6" xfId="6199"/>
    <cellStyle name="Note 2 3 5 6 2" xfId="23634"/>
    <cellStyle name="Note 2 3 5 6 3" xfId="38087"/>
    <cellStyle name="Note 2 3 5 7" xfId="8640"/>
    <cellStyle name="Note 2 3 5 7 2" xfId="26075"/>
    <cellStyle name="Note 2 3 5 7 3" xfId="40528"/>
    <cellStyle name="Note 2 3 5 8" xfId="11060"/>
    <cellStyle name="Note 2 3 5 8 2" xfId="28495"/>
    <cellStyle name="Note 2 3 5 8 3" xfId="42948"/>
    <cellStyle name="Note 2 3 5 9" xfId="18067"/>
    <cellStyle name="Note 2 3 6" xfId="1230"/>
    <cellStyle name="Note 2 3 6 2" xfId="3741"/>
    <cellStyle name="Note 2 3 6 2 2" xfId="13431"/>
    <cellStyle name="Note 2 3 6 2 2 2" xfId="30866"/>
    <cellStyle name="Note 2 3 6 2 2 3" xfId="45319"/>
    <cellStyle name="Note 2 3 6 2 3" xfId="15892"/>
    <cellStyle name="Note 2 3 6 2 3 2" xfId="33327"/>
    <cellStyle name="Note 2 3 6 2 3 3" xfId="47780"/>
    <cellStyle name="Note 2 3 6 2 4" xfId="21177"/>
    <cellStyle name="Note 2 3 6 2 5" xfId="35630"/>
    <cellStyle name="Note 2 3 6 3" xfId="6203"/>
    <cellStyle name="Note 2 3 6 3 2" xfId="23638"/>
    <cellStyle name="Note 2 3 6 3 3" xfId="38091"/>
    <cellStyle name="Note 2 3 6 4" xfId="8644"/>
    <cellStyle name="Note 2 3 6 4 2" xfId="26079"/>
    <cellStyle name="Note 2 3 6 4 3" xfId="40532"/>
    <cellStyle name="Note 2 3 6 5" xfId="11064"/>
    <cellStyle name="Note 2 3 6 5 2" xfId="28499"/>
    <cellStyle name="Note 2 3 6 5 3" xfId="42952"/>
    <cellStyle name="Note 2 3 6 6" xfId="18071"/>
    <cellStyle name="Note 2 3 7" xfId="1231"/>
    <cellStyle name="Note 2 3 7 2" xfId="3742"/>
    <cellStyle name="Note 2 3 7 2 2" xfId="13432"/>
    <cellStyle name="Note 2 3 7 2 2 2" xfId="30867"/>
    <cellStyle name="Note 2 3 7 2 2 3" xfId="45320"/>
    <cellStyle name="Note 2 3 7 2 3" xfId="15893"/>
    <cellStyle name="Note 2 3 7 2 3 2" xfId="33328"/>
    <cellStyle name="Note 2 3 7 2 3 3" xfId="47781"/>
    <cellStyle name="Note 2 3 7 2 4" xfId="21178"/>
    <cellStyle name="Note 2 3 7 2 5" xfId="35631"/>
    <cellStyle name="Note 2 3 7 3" xfId="6204"/>
    <cellStyle name="Note 2 3 7 3 2" xfId="23639"/>
    <cellStyle name="Note 2 3 7 3 3" xfId="38092"/>
    <cellStyle name="Note 2 3 7 4" xfId="8645"/>
    <cellStyle name="Note 2 3 7 4 2" xfId="26080"/>
    <cellStyle name="Note 2 3 7 4 3" xfId="40533"/>
    <cellStyle name="Note 2 3 7 5" xfId="11065"/>
    <cellStyle name="Note 2 3 7 5 2" xfId="28500"/>
    <cellStyle name="Note 2 3 7 5 3" xfId="42953"/>
    <cellStyle name="Note 2 3 7 6" xfId="18072"/>
    <cellStyle name="Note 2 3 8" xfId="1232"/>
    <cellStyle name="Note 2 3 8 2" xfId="3743"/>
    <cellStyle name="Note 2 3 8 2 2" xfId="21179"/>
    <cellStyle name="Note 2 3 8 2 3" xfId="35632"/>
    <cellStyle name="Note 2 3 8 3" xfId="6205"/>
    <cellStyle name="Note 2 3 8 3 2" xfId="23640"/>
    <cellStyle name="Note 2 3 8 3 3" xfId="38093"/>
    <cellStyle name="Note 2 3 8 4" xfId="8646"/>
    <cellStyle name="Note 2 3 8 4 2" xfId="26081"/>
    <cellStyle name="Note 2 3 8 4 3" xfId="40534"/>
    <cellStyle name="Note 2 3 8 5" xfId="11066"/>
    <cellStyle name="Note 2 3 8 5 2" xfId="28501"/>
    <cellStyle name="Note 2 3 8 5 3" xfId="42954"/>
    <cellStyle name="Note 2 3 8 6" xfId="15078"/>
    <cellStyle name="Note 2 3 8 6 2" xfId="32513"/>
    <cellStyle name="Note 2 3 8 6 3" xfId="46966"/>
    <cellStyle name="Note 2 3 8 7" xfId="18073"/>
    <cellStyle name="Note 2 3 8 8" xfId="20240"/>
    <cellStyle name="Note 2 3 9" xfId="3724"/>
    <cellStyle name="Note 2 3 9 2" xfId="13418"/>
    <cellStyle name="Note 2 3 9 2 2" xfId="30853"/>
    <cellStyle name="Note 2 3 9 2 3" xfId="45306"/>
    <cellStyle name="Note 2 3 9 3" xfId="15879"/>
    <cellStyle name="Note 2 3 9 3 2" xfId="33314"/>
    <cellStyle name="Note 2 3 9 3 3" xfId="47767"/>
    <cellStyle name="Note 2 3 9 4" xfId="21160"/>
    <cellStyle name="Note 2 3 9 5" xfId="35613"/>
    <cellStyle name="Note 2 30" xfId="5865"/>
    <cellStyle name="Note 2 30 2" xfId="23300"/>
    <cellStyle name="Note 2 30 3" xfId="35192"/>
    <cellStyle name="Note 2 30 4" xfId="37753"/>
    <cellStyle name="Note 2 31" xfId="8306"/>
    <cellStyle name="Note 2 31 2" xfId="25741"/>
    <cellStyle name="Note 2 31 3" xfId="40194"/>
    <cellStyle name="Note 2 32" xfId="10726"/>
    <cellStyle name="Note 2 32 2" xfId="28161"/>
    <cellStyle name="Note 2 32 3" xfId="42614"/>
    <cellStyle name="Note 2 33" xfId="17733"/>
    <cellStyle name="Note 2 4" xfId="1233"/>
    <cellStyle name="Note 2 4 10" xfId="6206"/>
    <cellStyle name="Note 2 4 10 2" xfId="23641"/>
    <cellStyle name="Note 2 4 10 3" xfId="38094"/>
    <cellStyle name="Note 2 4 11" xfId="8647"/>
    <cellStyle name="Note 2 4 11 2" xfId="26082"/>
    <cellStyle name="Note 2 4 11 3" xfId="40535"/>
    <cellStyle name="Note 2 4 12" xfId="11067"/>
    <cellStyle name="Note 2 4 12 2" xfId="28502"/>
    <cellStyle name="Note 2 4 12 3" xfId="42955"/>
    <cellStyle name="Note 2 4 13" xfId="18074"/>
    <cellStyle name="Note 2 4 2" xfId="1234"/>
    <cellStyle name="Note 2 4 2 2" xfId="1235"/>
    <cellStyle name="Note 2 4 2 2 2" xfId="3746"/>
    <cellStyle name="Note 2 4 2 2 2 2" xfId="13435"/>
    <cellStyle name="Note 2 4 2 2 2 2 2" xfId="30870"/>
    <cellStyle name="Note 2 4 2 2 2 2 3" xfId="45323"/>
    <cellStyle name="Note 2 4 2 2 2 3" xfId="15896"/>
    <cellStyle name="Note 2 4 2 2 2 3 2" xfId="33331"/>
    <cellStyle name="Note 2 4 2 2 2 3 3" xfId="47784"/>
    <cellStyle name="Note 2 4 2 2 2 4" xfId="21182"/>
    <cellStyle name="Note 2 4 2 2 2 5" xfId="35635"/>
    <cellStyle name="Note 2 4 2 2 3" xfId="6208"/>
    <cellStyle name="Note 2 4 2 2 3 2" xfId="23643"/>
    <cellStyle name="Note 2 4 2 2 3 3" xfId="38096"/>
    <cellStyle name="Note 2 4 2 2 4" xfId="8649"/>
    <cellStyle name="Note 2 4 2 2 4 2" xfId="26084"/>
    <cellStyle name="Note 2 4 2 2 4 3" xfId="40537"/>
    <cellStyle name="Note 2 4 2 2 5" xfId="11069"/>
    <cellStyle name="Note 2 4 2 2 5 2" xfId="28504"/>
    <cellStyle name="Note 2 4 2 2 5 3" xfId="42957"/>
    <cellStyle name="Note 2 4 2 2 6" xfId="18076"/>
    <cellStyle name="Note 2 4 2 3" xfId="1236"/>
    <cellStyle name="Note 2 4 2 3 2" xfId="3747"/>
    <cellStyle name="Note 2 4 2 3 2 2" xfId="13436"/>
    <cellStyle name="Note 2 4 2 3 2 2 2" xfId="30871"/>
    <cellStyle name="Note 2 4 2 3 2 2 3" xfId="45324"/>
    <cellStyle name="Note 2 4 2 3 2 3" xfId="15897"/>
    <cellStyle name="Note 2 4 2 3 2 3 2" xfId="33332"/>
    <cellStyle name="Note 2 4 2 3 2 3 3" xfId="47785"/>
    <cellStyle name="Note 2 4 2 3 2 4" xfId="21183"/>
    <cellStyle name="Note 2 4 2 3 2 5" xfId="35636"/>
    <cellStyle name="Note 2 4 2 3 3" xfId="6209"/>
    <cellStyle name="Note 2 4 2 3 3 2" xfId="23644"/>
    <cellStyle name="Note 2 4 2 3 3 3" xfId="38097"/>
    <cellStyle name="Note 2 4 2 3 4" xfId="8650"/>
    <cellStyle name="Note 2 4 2 3 4 2" xfId="26085"/>
    <cellStyle name="Note 2 4 2 3 4 3" xfId="40538"/>
    <cellStyle name="Note 2 4 2 3 5" xfId="11070"/>
    <cellStyle name="Note 2 4 2 3 5 2" xfId="28505"/>
    <cellStyle name="Note 2 4 2 3 5 3" xfId="42958"/>
    <cellStyle name="Note 2 4 2 3 6" xfId="18077"/>
    <cellStyle name="Note 2 4 2 4" xfId="1237"/>
    <cellStyle name="Note 2 4 2 4 2" xfId="3748"/>
    <cellStyle name="Note 2 4 2 4 2 2" xfId="21184"/>
    <cellStyle name="Note 2 4 2 4 2 3" xfId="35637"/>
    <cellStyle name="Note 2 4 2 4 3" xfId="6210"/>
    <cellStyle name="Note 2 4 2 4 3 2" xfId="23645"/>
    <cellStyle name="Note 2 4 2 4 3 3" xfId="38098"/>
    <cellStyle name="Note 2 4 2 4 4" xfId="8651"/>
    <cellStyle name="Note 2 4 2 4 4 2" xfId="26086"/>
    <cellStyle name="Note 2 4 2 4 4 3" xfId="40539"/>
    <cellStyle name="Note 2 4 2 4 5" xfId="11071"/>
    <cellStyle name="Note 2 4 2 4 5 2" xfId="28506"/>
    <cellStyle name="Note 2 4 2 4 5 3" xfId="42959"/>
    <cellStyle name="Note 2 4 2 4 6" xfId="15079"/>
    <cellStyle name="Note 2 4 2 4 6 2" xfId="32514"/>
    <cellStyle name="Note 2 4 2 4 6 3" xfId="46967"/>
    <cellStyle name="Note 2 4 2 4 7" xfId="18078"/>
    <cellStyle name="Note 2 4 2 4 8" xfId="20241"/>
    <cellStyle name="Note 2 4 2 5" xfId="3745"/>
    <cellStyle name="Note 2 4 2 5 2" xfId="13434"/>
    <cellStyle name="Note 2 4 2 5 2 2" xfId="30869"/>
    <cellStyle name="Note 2 4 2 5 2 3" xfId="45322"/>
    <cellStyle name="Note 2 4 2 5 3" xfId="15895"/>
    <cellStyle name="Note 2 4 2 5 3 2" xfId="33330"/>
    <cellStyle name="Note 2 4 2 5 3 3" xfId="47783"/>
    <cellStyle name="Note 2 4 2 5 4" xfId="21181"/>
    <cellStyle name="Note 2 4 2 5 5" xfId="35634"/>
    <cellStyle name="Note 2 4 2 6" xfId="6207"/>
    <cellStyle name="Note 2 4 2 6 2" xfId="23642"/>
    <cellStyle name="Note 2 4 2 6 3" xfId="38095"/>
    <cellStyle name="Note 2 4 2 7" xfId="8648"/>
    <cellStyle name="Note 2 4 2 7 2" xfId="26083"/>
    <cellStyle name="Note 2 4 2 7 3" xfId="40536"/>
    <cellStyle name="Note 2 4 2 8" xfId="11068"/>
    <cellStyle name="Note 2 4 2 8 2" xfId="28503"/>
    <cellStyle name="Note 2 4 2 8 3" xfId="42956"/>
    <cellStyle name="Note 2 4 2 9" xfId="18075"/>
    <cellStyle name="Note 2 4 3" xfId="1238"/>
    <cellStyle name="Note 2 4 3 2" xfId="1239"/>
    <cellStyle name="Note 2 4 3 2 2" xfId="3750"/>
    <cellStyle name="Note 2 4 3 2 2 2" xfId="13438"/>
    <cellStyle name="Note 2 4 3 2 2 2 2" xfId="30873"/>
    <cellStyle name="Note 2 4 3 2 2 2 3" xfId="45326"/>
    <cellStyle name="Note 2 4 3 2 2 3" xfId="15899"/>
    <cellStyle name="Note 2 4 3 2 2 3 2" xfId="33334"/>
    <cellStyle name="Note 2 4 3 2 2 3 3" xfId="47787"/>
    <cellStyle name="Note 2 4 3 2 2 4" xfId="21186"/>
    <cellStyle name="Note 2 4 3 2 2 5" xfId="35639"/>
    <cellStyle name="Note 2 4 3 2 3" xfId="6212"/>
    <cellStyle name="Note 2 4 3 2 3 2" xfId="23647"/>
    <cellStyle name="Note 2 4 3 2 3 3" xfId="38100"/>
    <cellStyle name="Note 2 4 3 2 4" xfId="8653"/>
    <cellStyle name="Note 2 4 3 2 4 2" xfId="26088"/>
    <cellStyle name="Note 2 4 3 2 4 3" xfId="40541"/>
    <cellStyle name="Note 2 4 3 2 5" xfId="11073"/>
    <cellStyle name="Note 2 4 3 2 5 2" xfId="28508"/>
    <cellStyle name="Note 2 4 3 2 5 3" xfId="42961"/>
    <cellStyle name="Note 2 4 3 2 6" xfId="18080"/>
    <cellStyle name="Note 2 4 3 3" xfId="1240"/>
    <cellStyle name="Note 2 4 3 3 2" xfId="3751"/>
    <cellStyle name="Note 2 4 3 3 2 2" xfId="13439"/>
    <cellStyle name="Note 2 4 3 3 2 2 2" xfId="30874"/>
    <cellStyle name="Note 2 4 3 3 2 2 3" xfId="45327"/>
    <cellStyle name="Note 2 4 3 3 2 3" xfId="15900"/>
    <cellStyle name="Note 2 4 3 3 2 3 2" xfId="33335"/>
    <cellStyle name="Note 2 4 3 3 2 3 3" xfId="47788"/>
    <cellStyle name="Note 2 4 3 3 2 4" xfId="21187"/>
    <cellStyle name="Note 2 4 3 3 2 5" xfId="35640"/>
    <cellStyle name="Note 2 4 3 3 3" xfId="6213"/>
    <cellStyle name="Note 2 4 3 3 3 2" xfId="23648"/>
    <cellStyle name="Note 2 4 3 3 3 3" xfId="38101"/>
    <cellStyle name="Note 2 4 3 3 4" xfId="8654"/>
    <cellStyle name="Note 2 4 3 3 4 2" xfId="26089"/>
    <cellStyle name="Note 2 4 3 3 4 3" xfId="40542"/>
    <cellStyle name="Note 2 4 3 3 5" xfId="11074"/>
    <cellStyle name="Note 2 4 3 3 5 2" xfId="28509"/>
    <cellStyle name="Note 2 4 3 3 5 3" xfId="42962"/>
    <cellStyle name="Note 2 4 3 3 6" xfId="18081"/>
    <cellStyle name="Note 2 4 3 4" xfId="1241"/>
    <cellStyle name="Note 2 4 3 4 2" xfId="3752"/>
    <cellStyle name="Note 2 4 3 4 2 2" xfId="21188"/>
    <cellStyle name="Note 2 4 3 4 2 3" xfId="35641"/>
    <cellStyle name="Note 2 4 3 4 3" xfId="6214"/>
    <cellStyle name="Note 2 4 3 4 3 2" xfId="23649"/>
    <cellStyle name="Note 2 4 3 4 3 3" xfId="38102"/>
    <cellStyle name="Note 2 4 3 4 4" xfId="8655"/>
    <cellStyle name="Note 2 4 3 4 4 2" xfId="26090"/>
    <cellStyle name="Note 2 4 3 4 4 3" xfId="40543"/>
    <cellStyle name="Note 2 4 3 4 5" xfId="11075"/>
    <cellStyle name="Note 2 4 3 4 5 2" xfId="28510"/>
    <cellStyle name="Note 2 4 3 4 5 3" xfId="42963"/>
    <cellStyle name="Note 2 4 3 4 6" xfId="15080"/>
    <cellStyle name="Note 2 4 3 4 6 2" xfId="32515"/>
    <cellStyle name="Note 2 4 3 4 6 3" xfId="46968"/>
    <cellStyle name="Note 2 4 3 4 7" xfId="18082"/>
    <cellStyle name="Note 2 4 3 4 8" xfId="20242"/>
    <cellStyle name="Note 2 4 3 5" xfId="3749"/>
    <cellStyle name="Note 2 4 3 5 2" xfId="13437"/>
    <cellStyle name="Note 2 4 3 5 2 2" xfId="30872"/>
    <cellStyle name="Note 2 4 3 5 2 3" xfId="45325"/>
    <cellStyle name="Note 2 4 3 5 3" xfId="15898"/>
    <cellStyle name="Note 2 4 3 5 3 2" xfId="33333"/>
    <cellStyle name="Note 2 4 3 5 3 3" xfId="47786"/>
    <cellStyle name="Note 2 4 3 5 4" xfId="21185"/>
    <cellStyle name="Note 2 4 3 5 5" xfId="35638"/>
    <cellStyle name="Note 2 4 3 6" xfId="6211"/>
    <cellStyle name="Note 2 4 3 6 2" xfId="23646"/>
    <cellStyle name="Note 2 4 3 6 3" xfId="38099"/>
    <cellStyle name="Note 2 4 3 7" xfId="8652"/>
    <cellStyle name="Note 2 4 3 7 2" xfId="26087"/>
    <cellStyle name="Note 2 4 3 7 3" xfId="40540"/>
    <cellStyle name="Note 2 4 3 8" xfId="11072"/>
    <cellStyle name="Note 2 4 3 8 2" xfId="28507"/>
    <cellStyle name="Note 2 4 3 8 3" xfId="42960"/>
    <cellStyle name="Note 2 4 3 9" xfId="18079"/>
    <cellStyle name="Note 2 4 4" xfId="1242"/>
    <cellStyle name="Note 2 4 4 2" xfId="1243"/>
    <cellStyle name="Note 2 4 4 2 2" xfId="3754"/>
    <cellStyle name="Note 2 4 4 2 2 2" xfId="13441"/>
    <cellStyle name="Note 2 4 4 2 2 2 2" xfId="30876"/>
    <cellStyle name="Note 2 4 4 2 2 2 3" xfId="45329"/>
    <cellStyle name="Note 2 4 4 2 2 3" xfId="15902"/>
    <cellStyle name="Note 2 4 4 2 2 3 2" xfId="33337"/>
    <cellStyle name="Note 2 4 4 2 2 3 3" xfId="47790"/>
    <cellStyle name="Note 2 4 4 2 2 4" xfId="21190"/>
    <cellStyle name="Note 2 4 4 2 2 5" xfId="35643"/>
    <cellStyle name="Note 2 4 4 2 3" xfId="6216"/>
    <cellStyle name="Note 2 4 4 2 3 2" xfId="23651"/>
    <cellStyle name="Note 2 4 4 2 3 3" xfId="38104"/>
    <cellStyle name="Note 2 4 4 2 4" xfId="8657"/>
    <cellStyle name="Note 2 4 4 2 4 2" xfId="26092"/>
    <cellStyle name="Note 2 4 4 2 4 3" xfId="40545"/>
    <cellStyle name="Note 2 4 4 2 5" xfId="11077"/>
    <cellStyle name="Note 2 4 4 2 5 2" xfId="28512"/>
    <cellStyle name="Note 2 4 4 2 5 3" xfId="42965"/>
    <cellStyle name="Note 2 4 4 2 6" xfId="18084"/>
    <cellStyle name="Note 2 4 4 3" xfId="1244"/>
    <cellStyle name="Note 2 4 4 3 2" xfId="3755"/>
    <cellStyle name="Note 2 4 4 3 2 2" xfId="13442"/>
    <cellStyle name="Note 2 4 4 3 2 2 2" xfId="30877"/>
    <cellStyle name="Note 2 4 4 3 2 2 3" xfId="45330"/>
    <cellStyle name="Note 2 4 4 3 2 3" xfId="15903"/>
    <cellStyle name="Note 2 4 4 3 2 3 2" xfId="33338"/>
    <cellStyle name="Note 2 4 4 3 2 3 3" xfId="47791"/>
    <cellStyle name="Note 2 4 4 3 2 4" xfId="21191"/>
    <cellStyle name="Note 2 4 4 3 2 5" xfId="35644"/>
    <cellStyle name="Note 2 4 4 3 3" xfId="6217"/>
    <cellStyle name="Note 2 4 4 3 3 2" xfId="23652"/>
    <cellStyle name="Note 2 4 4 3 3 3" xfId="38105"/>
    <cellStyle name="Note 2 4 4 3 4" xfId="8658"/>
    <cellStyle name="Note 2 4 4 3 4 2" xfId="26093"/>
    <cellStyle name="Note 2 4 4 3 4 3" xfId="40546"/>
    <cellStyle name="Note 2 4 4 3 5" xfId="11078"/>
    <cellStyle name="Note 2 4 4 3 5 2" xfId="28513"/>
    <cellStyle name="Note 2 4 4 3 5 3" xfId="42966"/>
    <cellStyle name="Note 2 4 4 3 6" xfId="18085"/>
    <cellStyle name="Note 2 4 4 4" xfId="1245"/>
    <cellStyle name="Note 2 4 4 4 2" xfId="3756"/>
    <cellStyle name="Note 2 4 4 4 2 2" xfId="21192"/>
    <cellStyle name="Note 2 4 4 4 2 3" xfId="35645"/>
    <cellStyle name="Note 2 4 4 4 3" xfId="6218"/>
    <cellStyle name="Note 2 4 4 4 3 2" xfId="23653"/>
    <cellStyle name="Note 2 4 4 4 3 3" xfId="38106"/>
    <cellStyle name="Note 2 4 4 4 4" xfId="8659"/>
    <cellStyle name="Note 2 4 4 4 4 2" xfId="26094"/>
    <cellStyle name="Note 2 4 4 4 4 3" xfId="40547"/>
    <cellStyle name="Note 2 4 4 4 5" xfId="11079"/>
    <cellStyle name="Note 2 4 4 4 5 2" xfId="28514"/>
    <cellStyle name="Note 2 4 4 4 5 3" xfId="42967"/>
    <cellStyle name="Note 2 4 4 4 6" xfId="15081"/>
    <cellStyle name="Note 2 4 4 4 6 2" xfId="32516"/>
    <cellStyle name="Note 2 4 4 4 6 3" xfId="46969"/>
    <cellStyle name="Note 2 4 4 4 7" xfId="18086"/>
    <cellStyle name="Note 2 4 4 4 8" xfId="20243"/>
    <cellStyle name="Note 2 4 4 5" xfId="3753"/>
    <cellStyle name="Note 2 4 4 5 2" xfId="13440"/>
    <cellStyle name="Note 2 4 4 5 2 2" xfId="30875"/>
    <cellStyle name="Note 2 4 4 5 2 3" xfId="45328"/>
    <cellStyle name="Note 2 4 4 5 3" xfId="15901"/>
    <cellStyle name="Note 2 4 4 5 3 2" xfId="33336"/>
    <cellStyle name="Note 2 4 4 5 3 3" xfId="47789"/>
    <cellStyle name="Note 2 4 4 5 4" xfId="21189"/>
    <cellStyle name="Note 2 4 4 5 5" xfId="35642"/>
    <cellStyle name="Note 2 4 4 6" xfId="6215"/>
    <cellStyle name="Note 2 4 4 6 2" xfId="23650"/>
    <cellStyle name="Note 2 4 4 6 3" xfId="38103"/>
    <cellStyle name="Note 2 4 4 7" xfId="8656"/>
    <cellStyle name="Note 2 4 4 7 2" xfId="26091"/>
    <cellStyle name="Note 2 4 4 7 3" xfId="40544"/>
    <cellStyle name="Note 2 4 4 8" xfId="11076"/>
    <cellStyle name="Note 2 4 4 8 2" xfId="28511"/>
    <cellStyle name="Note 2 4 4 8 3" xfId="42964"/>
    <cellStyle name="Note 2 4 4 9" xfId="18083"/>
    <cellStyle name="Note 2 4 5" xfId="1246"/>
    <cellStyle name="Note 2 4 5 2" xfId="1247"/>
    <cellStyle name="Note 2 4 5 2 2" xfId="3758"/>
    <cellStyle name="Note 2 4 5 2 2 2" xfId="13444"/>
    <cellStyle name="Note 2 4 5 2 2 2 2" xfId="30879"/>
    <cellStyle name="Note 2 4 5 2 2 2 3" xfId="45332"/>
    <cellStyle name="Note 2 4 5 2 2 3" xfId="15905"/>
    <cellStyle name="Note 2 4 5 2 2 3 2" xfId="33340"/>
    <cellStyle name="Note 2 4 5 2 2 3 3" xfId="47793"/>
    <cellStyle name="Note 2 4 5 2 2 4" xfId="21194"/>
    <cellStyle name="Note 2 4 5 2 2 5" xfId="35647"/>
    <cellStyle name="Note 2 4 5 2 3" xfId="6220"/>
    <cellStyle name="Note 2 4 5 2 3 2" xfId="23655"/>
    <cellStyle name="Note 2 4 5 2 3 3" xfId="38108"/>
    <cellStyle name="Note 2 4 5 2 4" xfId="8661"/>
    <cellStyle name="Note 2 4 5 2 4 2" xfId="26096"/>
    <cellStyle name="Note 2 4 5 2 4 3" xfId="40549"/>
    <cellStyle name="Note 2 4 5 2 5" xfId="11081"/>
    <cellStyle name="Note 2 4 5 2 5 2" xfId="28516"/>
    <cellStyle name="Note 2 4 5 2 5 3" xfId="42969"/>
    <cellStyle name="Note 2 4 5 2 6" xfId="18088"/>
    <cellStyle name="Note 2 4 5 3" xfId="1248"/>
    <cellStyle name="Note 2 4 5 3 2" xfId="3759"/>
    <cellStyle name="Note 2 4 5 3 2 2" xfId="13445"/>
    <cellStyle name="Note 2 4 5 3 2 2 2" xfId="30880"/>
    <cellStyle name="Note 2 4 5 3 2 2 3" xfId="45333"/>
    <cellStyle name="Note 2 4 5 3 2 3" xfId="15906"/>
    <cellStyle name="Note 2 4 5 3 2 3 2" xfId="33341"/>
    <cellStyle name="Note 2 4 5 3 2 3 3" xfId="47794"/>
    <cellStyle name="Note 2 4 5 3 2 4" xfId="21195"/>
    <cellStyle name="Note 2 4 5 3 2 5" xfId="35648"/>
    <cellStyle name="Note 2 4 5 3 3" xfId="6221"/>
    <cellStyle name="Note 2 4 5 3 3 2" xfId="23656"/>
    <cellStyle name="Note 2 4 5 3 3 3" xfId="38109"/>
    <cellStyle name="Note 2 4 5 3 4" xfId="8662"/>
    <cellStyle name="Note 2 4 5 3 4 2" xfId="26097"/>
    <cellStyle name="Note 2 4 5 3 4 3" xfId="40550"/>
    <cellStyle name="Note 2 4 5 3 5" xfId="11082"/>
    <cellStyle name="Note 2 4 5 3 5 2" xfId="28517"/>
    <cellStyle name="Note 2 4 5 3 5 3" xfId="42970"/>
    <cellStyle name="Note 2 4 5 3 6" xfId="18089"/>
    <cellStyle name="Note 2 4 5 4" xfId="1249"/>
    <cellStyle name="Note 2 4 5 4 2" xfId="3760"/>
    <cellStyle name="Note 2 4 5 4 2 2" xfId="21196"/>
    <cellStyle name="Note 2 4 5 4 2 3" xfId="35649"/>
    <cellStyle name="Note 2 4 5 4 3" xfId="6222"/>
    <cellStyle name="Note 2 4 5 4 3 2" xfId="23657"/>
    <cellStyle name="Note 2 4 5 4 3 3" xfId="38110"/>
    <cellStyle name="Note 2 4 5 4 4" xfId="8663"/>
    <cellStyle name="Note 2 4 5 4 4 2" xfId="26098"/>
    <cellStyle name="Note 2 4 5 4 4 3" xfId="40551"/>
    <cellStyle name="Note 2 4 5 4 5" xfId="11083"/>
    <cellStyle name="Note 2 4 5 4 5 2" xfId="28518"/>
    <cellStyle name="Note 2 4 5 4 5 3" xfId="42971"/>
    <cellStyle name="Note 2 4 5 4 6" xfId="15082"/>
    <cellStyle name="Note 2 4 5 4 6 2" xfId="32517"/>
    <cellStyle name="Note 2 4 5 4 6 3" xfId="46970"/>
    <cellStyle name="Note 2 4 5 4 7" xfId="18090"/>
    <cellStyle name="Note 2 4 5 4 8" xfId="20244"/>
    <cellStyle name="Note 2 4 5 5" xfId="3757"/>
    <cellStyle name="Note 2 4 5 5 2" xfId="13443"/>
    <cellStyle name="Note 2 4 5 5 2 2" xfId="30878"/>
    <cellStyle name="Note 2 4 5 5 2 3" xfId="45331"/>
    <cellStyle name="Note 2 4 5 5 3" xfId="15904"/>
    <cellStyle name="Note 2 4 5 5 3 2" xfId="33339"/>
    <cellStyle name="Note 2 4 5 5 3 3" xfId="47792"/>
    <cellStyle name="Note 2 4 5 5 4" xfId="21193"/>
    <cellStyle name="Note 2 4 5 5 5" xfId="35646"/>
    <cellStyle name="Note 2 4 5 6" xfId="6219"/>
    <cellStyle name="Note 2 4 5 6 2" xfId="23654"/>
    <cellStyle name="Note 2 4 5 6 3" xfId="38107"/>
    <cellStyle name="Note 2 4 5 7" xfId="8660"/>
    <cellStyle name="Note 2 4 5 7 2" xfId="26095"/>
    <cellStyle name="Note 2 4 5 7 3" xfId="40548"/>
    <cellStyle name="Note 2 4 5 8" xfId="11080"/>
    <cellStyle name="Note 2 4 5 8 2" xfId="28515"/>
    <cellStyle name="Note 2 4 5 8 3" xfId="42968"/>
    <cellStyle name="Note 2 4 5 9" xfId="18087"/>
    <cellStyle name="Note 2 4 6" xfId="1250"/>
    <cellStyle name="Note 2 4 6 2" xfId="3761"/>
    <cellStyle name="Note 2 4 6 2 2" xfId="13446"/>
    <cellStyle name="Note 2 4 6 2 2 2" xfId="30881"/>
    <cellStyle name="Note 2 4 6 2 2 3" xfId="45334"/>
    <cellStyle name="Note 2 4 6 2 3" xfId="15907"/>
    <cellStyle name="Note 2 4 6 2 3 2" xfId="33342"/>
    <cellStyle name="Note 2 4 6 2 3 3" xfId="47795"/>
    <cellStyle name="Note 2 4 6 2 4" xfId="21197"/>
    <cellStyle name="Note 2 4 6 2 5" xfId="35650"/>
    <cellStyle name="Note 2 4 6 3" xfId="6223"/>
    <cellStyle name="Note 2 4 6 3 2" xfId="23658"/>
    <cellStyle name="Note 2 4 6 3 3" xfId="38111"/>
    <cellStyle name="Note 2 4 6 4" xfId="8664"/>
    <cellStyle name="Note 2 4 6 4 2" xfId="26099"/>
    <cellStyle name="Note 2 4 6 4 3" xfId="40552"/>
    <cellStyle name="Note 2 4 6 5" xfId="11084"/>
    <cellStyle name="Note 2 4 6 5 2" xfId="28519"/>
    <cellStyle name="Note 2 4 6 5 3" xfId="42972"/>
    <cellStyle name="Note 2 4 6 6" xfId="18091"/>
    <cellStyle name="Note 2 4 7" xfId="1251"/>
    <cellStyle name="Note 2 4 7 2" xfId="3762"/>
    <cellStyle name="Note 2 4 7 2 2" xfId="13447"/>
    <cellStyle name="Note 2 4 7 2 2 2" xfId="30882"/>
    <cellStyle name="Note 2 4 7 2 2 3" xfId="45335"/>
    <cellStyle name="Note 2 4 7 2 3" xfId="15908"/>
    <cellStyle name="Note 2 4 7 2 3 2" xfId="33343"/>
    <cellStyle name="Note 2 4 7 2 3 3" xfId="47796"/>
    <cellStyle name="Note 2 4 7 2 4" xfId="21198"/>
    <cellStyle name="Note 2 4 7 2 5" xfId="35651"/>
    <cellStyle name="Note 2 4 7 3" xfId="6224"/>
    <cellStyle name="Note 2 4 7 3 2" xfId="23659"/>
    <cellStyle name="Note 2 4 7 3 3" xfId="38112"/>
    <cellStyle name="Note 2 4 7 4" xfId="8665"/>
    <cellStyle name="Note 2 4 7 4 2" xfId="26100"/>
    <cellStyle name="Note 2 4 7 4 3" xfId="40553"/>
    <cellStyle name="Note 2 4 7 5" xfId="11085"/>
    <cellStyle name="Note 2 4 7 5 2" xfId="28520"/>
    <cellStyle name="Note 2 4 7 5 3" xfId="42973"/>
    <cellStyle name="Note 2 4 7 6" xfId="18092"/>
    <cellStyle name="Note 2 4 8" xfId="1252"/>
    <cellStyle name="Note 2 4 8 2" xfId="3763"/>
    <cellStyle name="Note 2 4 8 2 2" xfId="21199"/>
    <cellStyle name="Note 2 4 8 2 3" xfId="35652"/>
    <cellStyle name="Note 2 4 8 3" xfId="6225"/>
    <cellStyle name="Note 2 4 8 3 2" xfId="23660"/>
    <cellStyle name="Note 2 4 8 3 3" xfId="38113"/>
    <cellStyle name="Note 2 4 8 4" xfId="8666"/>
    <cellStyle name="Note 2 4 8 4 2" xfId="26101"/>
    <cellStyle name="Note 2 4 8 4 3" xfId="40554"/>
    <cellStyle name="Note 2 4 8 5" xfId="11086"/>
    <cellStyle name="Note 2 4 8 5 2" xfId="28521"/>
    <cellStyle name="Note 2 4 8 5 3" xfId="42974"/>
    <cellStyle name="Note 2 4 8 6" xfId="15083"/>
    <cellStyle name="Note 2 4 8 6 2" xfId="32518"/>
    <cellStyle name="Note 2 4 8 6 3" xfId="46971"/>
    <cellStyle name="Note 2 4 8 7" xfId="18093"/>
    <cellStyle name="Note 2 4 8 8" xfId="20245"/>
    <cellStyle name="Note 2 4 9" xfId="3744"/>
    <cellStyle name="Note 2 4 9 2" xfId="13433"/>
    <cellStyle name="Note 2 4 9 2 2" xfId="30868"/>
    <cellStyle name="Note 2 4 9 2 3" xfId="45321"/>
    <cellStyle name="Note 2 4 9 3" xfId="15894"/>
    <cellStyle name="Note 2 4 9 3 2" xfId="33329"/>
    <cellStyle name="Note 2 4 9 3 3" xfId="47782"/>
    <cellStyle name="Note 2 4 9 4" xfId="21180"/>
    <cellStyle name="Note 2 4 9 5" xfId="35633"/>
    <cellStyle name="Note 2 5" xfId="1253"/>
    <cellStyle name="Note 2 5 10" xfId="6226"/>
    <cellStyle name="Note 2 5 10 2" xfId="23661"/>
    <cellStyle name="Note 2 5 10 3" xfId="38114"/>
    <cellStyle name="Note 2 5 11" xfId="8667"/>
    <cellStyle name="Note 2 5 11 2" xfId="26102"/>
    <cellStyle name="Note 2 5 11 3" xfId="40555"/>
    <cellStyle name="Note 2 5 12" xfId="11087"/>
    <cellStyle name="Note 2 5 12 2" xfId="28522"/>
    <cellStyle name="Note 2 5 12 3" xfId="42975"/>
    <cellStyle name="Note 2 5 13" xfId="18094"/>
    <cellStyle name="Note 2 5 2" xfId="1254"/>
    <cellStyle name="Note 2 5 2 2" xfId="1255"/>
    <cellStyle name="Note 2 5 2 2 2" xfId="3766"/>
    <cellStyle name="Note 2 5 2 2 2 2" xfId="13450"/>
    <cellStyle name="Note 2 5 2 2 2 2 2" xfId="30885"/>
    <cellStyle name="Note 2 5 2 2 2 2 3" xfId="45338"/>
    <cellStyle name="Note 2 5 2 2 2 3" xfId="15911"/>
    <cellStyle name="Note 2 5 2 2 2 3 2" xfId="33346"/>
    <cellStyle name="Note 2 5 2 2 2 3 3" xfId="47799"/>
    <cellStyle name="Note 2 5 2 2 2 4" xfId="21202"/>
    <cellStyle name="Note 2 5 2 2 2 5" xfId="35655"/>
    <cellStyle name="Note 2 5 2 2 3" xfId="6228"/>
    <cellStyle name="Note 2 5 2 2 3 2" xfId="23663"/>
    <cellStyle name="Note 2 5 2 2 3 3" xfId="38116"/>
    <cellStyle name="Note 2 5 2 2 4" xfId="8669"/>
    <cellStyle name="Note 2 5 2 2 4 2" xfId="26104"/>
    <cellStyle name="Note 2 5 2 2 4 3" xfId="40557"/>
    <cellStyle name="Note 2 5 2 2 5" xfId="11089"/>
    <cellStyle name="Note 2 5 2 2 5 2" xfId="28524"/>
    <cellStyle name="Note 2 5 2 2 5 3" xfId="42977"/>
    <cellStyle name="Note 2 5 2 2 6" xfId="18096"/>
    <cellStyle name="Note 2 5 2 3" xfId="1256"/>
    <cellStyle name="Note 2 5 2 3 2" xfId="3767"/>
    <cellStyle name="Note 2 5 2 3 2 2" xfId="13451"/>
    <cellStyle name="Note 2 5 2 3 2 2 2" xfId="30886"/>
    <cellStyle name="Note 2 5 2 3 2 2 3" xfId="45339"/>
    <cellStyle name="Note 2 5 2 3 2 3" xfId="15912"/>
    <cellStyle name="Note 2 5 2 3 2 3 2" xfId="33347"/>
    <cellStyle name="Note 2 5 2 3 2 3 3" xfId="47800"/>
    <cellStyle name="Note 2 5 2 3 2 4" xfId="21203"/>
    <cellStyle name="Note 2 5 2 3 2 5" xfId="35656"/>
    <cellStyle name="Note 2 5 2 3 3" xfId="6229"/>
    <cellStyle name="Note 2 5 2 3 3 2" xfId="23664"/>
    <cellStyle name="Note 2 5 2 3 3 3" xfId="38117"/>
    <cellStyle name="Note 2 5 2 3 4" xfId="8670"/>
    <cellStyle name="Note 2 5 2 3 4 2" xfId="26105"/>
    <cellStyle name="Note 2 5 2 3 4 3" xfId="40558"/>
    <cellStyle name="Note 2 5 2 3 5" xfId="11090"/>
    <cellStyle name="Note 2 5 2 3 5 2" xfId="28525"/>
    <cellStyle name="Note 2 5 2 3 5 3" xfId="42978"/>
    <cellStyle name="Note 2 5 2 3 6" xfId="18097"/>
    <cellStyle name="Note 2 5 2 4" xfId="1257"/>
    <cellStyle name="Note 2 5 2 4 2" xfId="3768"/>
    <cellStyle name="Note 2 5 2 4 2 2" xfId="21204"/>
    <cellStyle name="Note 2 5 2 4 2 3" xfId="35657"/>
    <cellStyle name="Note 2 5 2 4 3" xfId="6230"/>
    <cellStyle name="Note 2 5 2 4 3 2" xfId="23665"/>
    <cellStyle name="Note 2 5 2 4 3 3" xfId="38118"/>
    <cellStyle name="Note 2 5 2 4 4" xfId="8671"/>
    <cellStyle name="Note 2 5 2 4 4 2" xfId="26106"/>
    <cellStyle name="Note 2 5 2 4 4 3" xfId="40559"/>
    <cellStyle name="Note 2 5 2 4 5" xfId="11091"/>
    <cellStyle name="Note 2 5 2 4 5 2" xfId="28526"/>
    <cellStyle name="Note 2 5 2 4 5 3" xfId="42979"/>
    <cellStyle name="Note 2 5 2 4 6" xfId="15084"/>
    <cellStyle name="Note 2 5 2 4 6 2" xfId="32519"/>
    <cellStyle name="Note 2 5 2 4 6 3" xfId="46972"/>
    <cellStyle name="Note 2 5 2 4 7" xfId="18098"/>
    <cellStyle name="Note 2 5 2 4 8" xfId="20246"/>
    <cellStyle name="Note 2 5 2 5" xfId="3765"/>
    <cellStyle name="Note 2 5 2 5 2" xfId="13449"/>
    <cellStyle name="Note 2 5 2 5 2 2" xfId="30884"/>
    <cellStyle name="Note 2 5 2 5 2 3" xfId="45337"/>
    <cellStyle name="Note 2 5 2 5 3" xfId="15910"/>
    <cellStyle name="Note 2 5 2 5 3 2" xfId="33345"/>
    <cellStyle name="Note 2 5 2 5 3 3" xfId="47798"/>
    <cellStyle name="Note 2 5 2 5 4" xfId="21201"/>
    <cellStyle name="Note 2 5 2 5 5" xfId="35654"/>
    <cellStyle name="Note 2 5 2 6" xfId="6227"/>
    <cellStyle name="Note 2 5 2 6 2" xfId="23662"/>
    <cellStyle name="Note 2 5 2 6 3" xfId="38115"/>
    <cellStyle name="Note 2 5 2 7" xfId="8668"/>
    <cellStyle name="Note 2 5 2 7 2" xfId="26103"/>
    <cellStyle name="Note 2 5 2 7 3" xfId="40556"/>
    <cellStyle name="Note 2 5 2 8" xfId="11088"/>
    <cellStyle name="Note 2 5 2 8 2" xfId="28523"/>
    <cellStyle name="Note 2 5 2 8 3" xfId="42976"/>
    <cellStyle name="Note 2 5 2 9" xfId="18095"/>
    <cellStyle name="Note 2 5 3" xfId="1258"/>
    <cellStyle name="Note 2 5 3 2" xfId="1259"/>
    <cellStyle name="Note 2 5 3 2 2" xfId="3770"/>
    <cellStyle name="Note 2 5 3 2 2 2" xfId="13453"/>
    <cellStyle name="Note 2 5 3 2 2 2 2" xfId="30888"/>
    <cellStyle name="Note 2 5 3 2 2 2 3" xfId="45341"/>
    <cellStyle name="Note 2 5 3 2 2 3" xfId="15914"/>
    <cellStyle name="Note 2 5 3 2 2 3 2" xfId="33349"/>
    <cellStyle name="Note 2 5 3 2 2 3 3" xfId="47802"/>
    <cellStyle name="Note 2 5 3 2 2 4" xfId="21206"/>
    <cellStyle name="Note 2 5 3 2 2 5" xfId="35659"/>
    <cellStyle name="Note 2 5 3 2 3" xfId="6232"/>
    <cellStyle name="Note 2 5 3 2 3 2" xfId="23667"/>
    <cellStyle name="Note 2 5 3 2 3 3" xfId="38120"/>
    <cellStyle name="Note 2 5 3 2 4" xfId="8673"/>
    <cellStyle name="Note 2 5 3 2 4 2" xfId="26108"/>
    <cellStyle name="Note 2 5 3 2 4 3" xfId="40561"/>
    <cellStyle name="Note 2 5 3 2 5" xfId="11093"/>
    <cellStyle name="Note 2 5 3 2 5 2" xfId="28528"/>
    <cellStyle name="Note 2 5 3 2 5 3" xfId="42981"/>
    <cellStyle name="Note 2 5 3 2 6" xfId="18100"/>
    <cellStyle name="Note 2 5 3 3" xfId="1260"/>
    <cellStyle name="Note 2 5 3 3 2" xfId="3771"/>
    <cellStyle name="Note 2 5 3 3 2 2" xfId="13454"/>
    <cellStyle name="Note 2 5 3 3 2 2 2" xfId="30889"/>
    <cellStyle name="Note 2 5 3 3 2 2 3" xfId="45342"/>
    <cellStyle name="Note 2 5 3 3 2 3" xfId="15915"/>
    <cellStyle name="Note 2 5 3 3 2 3 2" xfId="33350"/>
    <cellStyle name="Note 2 5 3 3 2 3 3" xfId="47803"/>
    <cellStyle name="Note 2 5 3 3 2 4" xfId="21207"/>
    <cellStyle name="Note 2 5 3 3 2 5" xfId="35660"/>
    <cellStyle name="Note 2 5 3 3 3" xfId="6233"/>
    <cellStyle name="Note 2 5 3 3 3 2" xfId="23668"/>
    <cellStyle name="Note 2 5 3 3 3 3" xfId="38121"/>
    <cellStyle name="Note 2 5 3 3 4" xfId="8674"/>
    <cellStyle name="Note 2 5 3 3 4 2" xfId="26109"/>
    <cellStyle name="Note 2 5 3 3 4 3" xfId="40562"/>
    <cellStyle name="Note 2 5 3 3 5" xfId="11094"/>
    <cellStyle name="Note 2 5 3 3 5 2" xfId="28529"/>
    <cellStyle name="Note 2 5 3 3 5 3" xfId="42982"/>
    <cellStyle name="Note 2 5 3 3 6" xfId="18101"/>
    <cellStyle name="Note 2 5 3 4" xfId="1261"/>
    <cellStyle name="Note 2 5 3 4 2" xfId="3772"/>
    <cellStyle name="Note 2 5 3 4 2 2" xfId="21208"/>
    <cellStyle name="Note 2 5 3 4 2 3" xfId="35661"/>
    <cellStyle name="Note 2 5 3 4 3" xfId="6234"/>
    <cellStyle name="Note 2 5 3 4 3 2" xfId="23669"/>
    <cellStyle name="Note 2 5 3 4 3 3" xfId="38122"/>
    <cellStyle name="Note 2 5 3 4 4" xfId="8675"/>
    <cellStyle name="Note 2 5 3 4 4 2" xfId="26110"/>
    <cellStyle name="Note 2 5 3 4 4 3" xfId="40563"/>
    <cellStyle name="Note 2 5 3 4 5" xfId="11095"/>
    <cellStyle name="Note 2 5 3 4 5 2" xfId="28530"/>
    <cellStyle name="Note 2 5 3 4 5 3" xfId="42983"/>
    <cellStyle name="Note 2 5 3 4 6" xfId="15085"/>
    <cellStyle name="Note 2 5 3 4 6 2" xfId="32520"/>
    <cellStyle name="Note 2 5 3 4 6 3" xfId="46973"/>
    <cellStyle name="Note 2 5 3 4 7" xfId="18102"/>
    <cellStyle name="Note 2 5 3 4 8" xfId="20247"/>
    <cellStyle name="Note 2 5 3 5" xfId="3769"/>
    <cellStyle name="Note 2 5 3 5 2" xfId="13452"/>
    <cellStyle name="Note 2 5 3 5 2 2" xfId="30887"/>
    <cellStyle name="Note 2 5 3 5 2 3" xfId="45340"/>
    <cellStyle name="Note 2 5 3 5 3" xfId="15913"/>
    <cellStyle name="Note 2 5 3 5 3 2" xfId="33348"/>
    <cellStyle name="Note 2 5 3 5 3 3" xfId="47801"/>
    <cellStyle name="Note 2 5 3 5 4" xfId="21205"/>
    <cellStyle name="Note 2 5 3 5 5" xfId="35658"/>
    <cellStyle name="Note 2 5 3 6" xfId="6231"/>
    <cellStyle name="Note 2 5 3 6 2" xfId="23666"/>
    <cellStyle name="Note 2 5 3 6 3" xfId="38119"/>
    <cellStyle name="Note 2 5 3 7" xfId="8672"/>
    <cellStyle name="Note 2 5 3 7 2" xfId="26107"/>
    <cellStyle name="Note 2 5 3 7 3" xfId="40560"/>
    <cellStyle name="Note 2 5 3 8" xfId="11092"/>
    <cellStyle name="Note 2 5 3 8 2" xfId="28527"/>
    <cellStyle name="Note 2 5 3 8 3" xfId="42980"/>
    <cellStyle name="Note 2 5 3 9" xfId="18099"/>
    <cellStyle name="Note 2 5 4" xfId="1262"/>
    <cellStyle name="Note 2 5 4 2" xfId="1263"/>
    <cellStyle name="Note 2 5 4 2 2" xfId="3774"/>
    <cellStyle name="Note 2 5 4 2 2 2" xfId="13456"/>
    <cellStyle name="Note 2 5 4 2 2 2 2" xfId="30891"/>
    <cellStyle name="Note 2 5 4 2 2 2 3" xfId="45344"/>
    <cellStyle name="Note 2 5 4 2 2 3" xfId="15917"/>
    <cellStyle name="Note 2 5 4 2 2 3 2" xfId="33352"/>
    <cellStyle name="Note 2 5 4 2 2 3 3" xfId="47805"/>
    <cellStyle name="Note 2 5 4 2 2 4" xfId="21210"/>
    <cellStyle name="Note 2 5 4 2 2 5" xfId="35663"/>
    <cellStyle name="Note 2 5 4 2 3" xfId="6236"/>
    <cellStyle name="Note 2 5 4 2 3 2" xfId="23671"/>
    <cellStyle name="Note 2 5 4 2 3 3" xfId="38124"/>
    <cellStyle name="Note 2 5 4 2 4" xfId="8677"/>
    <cellStyle name="Note 2 5 4 2 4 2" xfId="26112"/>
    <cellStyle name="Note 2 5 4 2 4 3" xfId="40565"/>
    <cellStyle name="Note 2 5 4 2 5" xfId="11097"/>
    <cellStyle name="Note 2 5 4 2 5 2" xfId="28532"/>
    <cellStyle name="Note 2 5 4 2 5 3" xfId="42985"/>
    <cellStyle name="Note 2 5 4 2 6" xfId="18104"/>
    <cellStyle name="Note 2 5 4 3" xfId="1264"/>
    <cellStyle name="Note 2 5 4 3 2" xfId="3775"/>
    <cellStyle name="Note 2 5 4 3 2 2" xfId="13457"/>
    <cellStyle name="Note 2 5 4 3 2 2 2" xfId="30892"/>
    <cellStyle name="Note 2 5 4 3 2 2 3" xfId="45345"/>
    <cellStyle name="Note 2 5 4 3 2 3" xfId="15918"/>
    <cellStyle name="Note 2 5 4 3 2 3 2" xfId="33353"/>
    <cellStyle name="Note 2 5 4 3 2 3 3" xfId="47806"/>
    <cellStyle name="Note 2 5 4 3 2 4" xfId="21211"/>
    <cellStyle name="Note 2 5 4 3 2 5" xfId="35664"/>
    <cellStyle name="Note 2 5 4 3 3" xfId="6237"/>
    <cellStyle name="Note 2 5 4 3 3 2" xfId="23672"/>
    <cellStyle name="Note 2 5 4 3 3 3" xfId="38125"/>
    <cellStyle name="Note 2 5 4 3 4" xfId="8678"/>
    <cellStyle name="Note 2 5 4 3 4 2" xfId="26113"/>
    <cellStyle name="Note 2 5 4 3 4 3" xfId="40566"/>
    <cellStyle name="Note 2 5 4 3 5" xfId="11098"/>
    <cellStyle name="Note 2 5 4 3 5 2" xfId="28533"/>
    <cellStyle name="Note 2 5 4 3 5 3" xfId="42986"/>
    <cellStyle name="Note 2 5 4 3 6" xfId="18105"/>
    <cellStyle name="Note 2 5 4 4" xfId="1265"/>
    <cellStyle name="Note 2 5 4 4 2" xfId="3776"/>
    <cellStyle name="Note 2 5 4 4 2 2" xfId="21212"/>
    <cellStyle name="Note 2 5 4 4 2 3" xfId="35665"/>
    <cellStyle name="Note 2 5 4 4 3" xfId="6238"/>
    <cellStyle name="Note 2 5 4 4 3 2" xfId="23673"/>
    <cellStyle name="Note 2 5 4 4 3 3" xfId="38126"/>
    <cellStyle name="Note 2 5 4 4 4" xfId="8679"/>
    <cellStyle name="Note 2 5 4 4 4 2" xfId="26114"/>
    <cellStyle name="Note 2 5 4 4 4 3" xfId="40567"/>
    <cellStyle name="Note 2 5 4 4 5" xfId="11099"/>
    <cellStyle name="Note 2 5 4 4 5 2" xfId="28534"/>
    <cellStyle name="Note 2 5 4 4 5 3" xfId="42987"/>
    <cellStyle name="Note 2 5 4 4 6" xfId="15086"/>
    <cellStyle name="Note 2 5 4 4 6 2" xfId="32521"/>
    <cellStyle name="Note 2 5 4 4 6 3" xfId="46974"/>
    <cellStyle name="Note 2 5 4 4 7" xfId="18106"/>
    <cellStyle name="Note 2 5 4 4 8" xfId="20248"/>
    <cellStyle name="Note 2 5 4 5" xfId="3773"/>
    <cellStyle name="Note 2 5 4 5 2" xfId="13455"/>
    <cellStyle name="Note 2 5 4 5 2 2" xfId="30890"/>
    <cellStyle name="Note 2 5 4 5 2 3" xfId="45343"/>
    <cellStyle name="Note 2 5 4 5 3" xfId="15916"/>
    <cellStyle name="Note 2 5 4 5 3 2" xfId="33351"/>
    <cellStyle name="Note 2 5 4 5 3 3" xfId="47804"/>
    <cellStyle name="Note 2 5 4 5 4" xfId="21209"/>
    <cellStyle name="Note 2 5 4 5 5" xfId="35662"/>
    <cellStyle name="Note 2 5 4 6" xfId="6235"/>
    <cellStyle name="Note 2 5 4 6 2" xfId="23670"/>
    <cellStyle name="Note 2 5 4 6 3" xfId="38123"/>
    <cellStyle name="Note 2 5 4 7" xfId="8676"/>
    <cellStyle name="Note 2 5 4 7 2" xfId="26111"/>
    <cellStyle name="Note 2 5 4 7 3" xfId="40564"/>
    <cellStyle name="Note 2 5 4 8" xfId="11096"/>
    <cellStyle name="Note 2 5 4 8 2" xfId="28531"/>
    <cellStyle name="Note 2 5 4 8 3" xfId="42984"/>
    <cellStyle name="Note 2 5 4 9" xfId="18103"/>
    <cellStyle name="Note 2 5 5" xfId="1266"/>
    <cellStyle name="Note 2 5 5 2" xfId="1267"/>
    <cellStyle name="Note 2 5 5 2 2" xfId="3778"/>
    <cellStyle name="Note 2 5 5 2 2 2" xfId="13459"/>
    <cellStyle name="Note 2 5 5 2 2 2 2" xfId="30894"/>
    <cellStyle name="Note 2 5 5 2 2 2 3" xfId="45347"/>
    <cellStyle name="Note 2 5 5 2 2 3" xfId="15920"/>
    <cellStyle name="Note 2 5 5 2 2 3 2" xfId="33355"/>
    <cellStyle name="Note 2 5 5 2 2 3 3" xfId="47808"/>
    <cellStyle name="Note 2 5 5 2 2 4" xfId="21214"/>
    <cellStyle name="Note 2 5 5 2 2 5" xfId="35667"/>
    <cellStyle name="Note 2 5 5 2 3" xfId="6240"/>
    <cellStyle name="Note 2 5 5 2 3 2" xfId="23675"/>
    <cellStyle name="Note 2 5 5 2 3 3" xfId="38128"/>
    <cellStyle name="Note 2 5 5 2 4" xfId="8681"/>
    <cellStyle name="Note 2 5 5 2 4 2" xfId="26116"/>
    <cellStyle name="Note 2 5 5 2 4 3" xfId="40569"/>
    <cellStyle name="Note 2 5 5 2 5" xfId="11101"/>
    <cellStyle name="Note 2 5 5 2 5 2" xfId="28536"/>
    <cellStyle name="Note 2 5 5 2 5 3" xfId="42989"/>
    <cellStyle name="Note 2 5 5 2 6" xfId="18108"/>
    <cellStyle name="Note 2 5 5 3" xfId="1268"/>
    <cellStyle name="Note 2 5 5 3 2" xfId="3779"/>
    <cellStyle name="Note 2 5 5 3 2 2" xfId="13460"/>
    <cellStyle name="Note 2 5 5 3 2 2 2" xfId="30895"/>
    <cellStyle name="Note 2 5 5 3 2 2 3" xfId="45348"/>
    <cellStyle name="Note 2 5 5 3 2 3" xfId="15921"/>
    <cellStyle name="Note 2 5 5 3 2 3 2" xfId="33356"/>
    <cellStyle name="Note 2 5 5 3 2 3 3" xfId="47809"/>
    <cellStyle name="Note 2 5 5 3 2 4" xfId="21215"/>
    <cellStyle name="Note 2 5 5 3 2 5" xfId="35668"/>
    <cellStyle name="Note 2 5 5 3 3" xfId="6241"/>
    <cellStyle name="Note 2 5 5 3 3 2" xfId="23676"/>
    <cellStyle name="Note 2 5 5 3 3 3" xfId="38129"/>
    <cellStyle name="Note 2 5 5 3 4" xfId="8682"/>
    <cellStyle name="Note 2 5 5 3 4 2" xfId="26117"/>
    <cellStyle name="Note 2 5 5 3 4 3" xfId="40570"/>
    <cellStyle name="Note 2 5 5 3 5" xfId="11102"/>
    <cellStyle name="Note 2 5 5 3 5 2" xfId="28537"/>
    <cellStyle name="Note 2 5 5 3 5 3" xfId="42990"/>
    <cellStyle name="Note 2 5 5 3 6" xfId="18109"/>
    <cellStyle name="Note 2 5 5 4" xfId="1269"/>
    <cellStyle name="Note 2 5 5 4 2" xfId="3780"/>
    <cellStyle name="Note 2 5 5 4 2 2" xfId="21216"/>
    <cellStyle name="Note 2 5 5 4 2 3" xfId="35669"/>
    <cellStyle name="Note 2 5 5 4 3" xfId="6242"/>
    <cellStyle name="Note 2 5 5 4 3 2" xfId="23677"/>
    <cellStyle name="Note 2 5 5 4 3 3" xfId="38130"/>
    <cellStyle name="Note 2 5 5 4 4" xfId="8683"/>
    <cellStyle name="Note 2 5 5 4 4 2" xfId="26118"/>
    <cellStyle name="Note 2 5 5 4 4 3" xfId="40571"/>
    <cellStyle name="Note 2 5 5 4 5" xfId="11103"/>
    <cellStyle name="Note 2 5 5 4 5 2" xfId="28538"/>
    <cellStyle name="Note 2 5 5 4 5 3" xfId="42991"/>
    <cellStyle name="Note 2 5 5 4 6" xfId="15087"/>
    <cellStyle name="Note 2 5 5 4 6 2" xfId="32522"/>
    <cellStyle name="Note 2 5 5 4 6 3" xfId="46975"/>
    <cellStyle name="Note 2 5 5 4 7" xfId="18110"/>
    <cellStyle name="Note 2 5 5 4 8" xfId="20249"/>
    <cellStyle name="Note 2 5 5 5" xfId="3777"/>
    <cellStyle name="Note 2 5 5 5 2" xfId="13458"/>
    <cellStyle name="Note 2 5 5 5 2 2" xfId="30893"/>
    <cellStyle name="Note 2 5 5 5 2 3" xfId="45346"/>
    <cellStyle name="Note 2 5 5 5 3" xfId="15919"/>
    <cellStyle name="Note 2 5 5 5 3 2" xfId="33354"/>
    <cellStyle name="Note 2 5 5 5 3 3" xfId="47807"/>
    <cellStyle name="Note 2 5 5 5 4" xfId="21213"/>
    <cellStyle name="Note 2 5 5 5 5" xfId="35666"/>
    <cellStyle name="Note 2 5 5 6" xfId="6239"/>
    <cellStyle name="Note 2 5 5 6 2" xfId="23674"/>
    <cellStyle name="Note 2 5 5 6 3" xfId="38127"/>
    <cellStyle name="Note 2 5 5 7" xfId="8680"/>
    <cellStyle name="Note 2 5 5 7 2" xfId="26115"/>
    <cellStyle name="Note 2 5 5 7 3" xfId="40568"/>
    <cellStyle name="Note 2 5 5 8" xfId="11100"/>
    <cellStyle name="Note 2 5 5 8 2" xfId="28535"/>
    <cellStyle name="Note 2 5 5 8 3" xfId="42988"/>
    <cellStyle name="Note 2 5 5 9" xfId="18107"/>
    <cellStyle name="Note 2 5 6" xfId="1270"/>
    <cellStyle name="Note 2 5 6 2" xfId="3781"/>
    <cellStyle name="Note 2 5 6 2 2" xfId="13461"/>
    <cellStyle name="Note 2 5 6 2 2 2" xfId="30896"/>
    <cellStyle name="Note 2 5 6 2 2 3" xfId="45349"/>
    <cellStyle name="Note 2 5 6 2 3" xfId="15922"/>
    <cellStyle name="Note 2 5 6 2 3 2" xfId="33357"/>
    <cellStyle name="Note 2 5 6 2 3 3" xfId="47810"/>
    <cellStyle name="Note 2 5 6 2 4" xfId="21217"/>
    <cellStyle name="Note 2 5 6 2 5" xfId="35670"/>
    <cellStyle name="Note 2 5 6 3" xfId="6243"/>
    <cellStyle name="Note 2 5 6 3 2" xfId="23678"/>
    <cellStyle name="Note 2 5 6 3 3" xfId="38131"/>
    <cellStyle name="Note 2 5 6 4" xfId="8684"/>
    <cellStyle name="Note 2 5 6 4 2" xfId="26119"/>
    <cellStyle name="Note 2 5 6 4 3" xfId="40572"/>
    <cellStyle name="Note 2 5 6 5" xfId="11104"/>
    <cellStyle name="Note 2 5 6 5 2" xfId="28539"/>
    <cellStyle name="Note 2 5 6 5 3" xfId="42992"/>
    <cellStyle name="Note 2 5 6 6" xfId="18111"/>
    <cellStyle name="Note 2 5 7" xfId="1271"/>
    <cellStyle name="Note 2 5 7 2" xfId="3782"/>
    <cellStyle name="Note 2 5 7 2 2" xfId="13462"/>
    <cellStyle name="Note 2 5 7 2 2 2" xfId="30897"/>
    <cellStyle name="Note 2 5 7 2 2 3" xfId="45350"/>
    <cellStyle name="Note 2 5 7 2 3" xfId="15923"/>
    <cellStyle name="Note 2 5 7 2 3 2" xfId="33358"/>
    <cellStyle name="Note 2 5 7 2 3 3" xfId="47811"/>
    <cellStyle name="Note 2 5 7 2 4" xfId="21218"/>
    <cellStyle name="Note 2 5 7 2 5" xfId="35671"/>
    <cellStyle name="Note 2 5 7 3" xfId="6244"/>
    <cellStyle name="Note 2 5 7 3 2" xfId="23679"/>
    <cellStyle name="Note 2 5 7 3 3" xfId="38132"/>
    <cellStyle name="Note 2 5 7 4" xfId="8685"/>
    <cellStyle name="Note 2 5 7 4 2" xfId="26120"/>
    <cellStyle name="Note 2 5 7 4 3" xfId="40573"/>
    <cellStyle name="Note 2 5 7 5" xfId="11105"/>
    <cellStyle name="Note 2 5 7 5 2" xfId="28540"/>
    <cellStyle name="Note 2 5 7 5 3" xfId="42993"/>
    <cellStyle name="Note 2 5 7 6" xfId="18112"/>
    <cellStyle name="Note 2 5 8" xfId="1272"/>
    <cellStyle name="Note 2 5 8 2" xfId="3783"/>
    <cellStyle name="Note 2 5 8 2 2" xfId="21219"/>
    <cellStyle name="Note 2 5 8 2 3" xfId="35672"/>
    <cellStyle name="Note 2 5 8 3" xfId="6245"/>
    <cellStyle name="Note 2 5 8 3 2" xfId="23680"/>
    <cellStyle name="Note 2 5 8 3 3" xfId="38133"/>
    <cellStyle name="Note 2 5 8 4" xfId="8686"/>
    <cellStyle name="Note 2 5 8 4 2" xfId="26121"/>
    <cellStyle name="Note 2 5 8 4 3" xfId="40574"/>
    <cellStyle name="Note 2 5 8 5" xfId="11106"/>
    <cellStyle name="Note 2 5 8 5 2" xfId="28541"/>
    <cellStyle name="Note 2 5 8 5 3" xfId="42994"/>
    <cellStyle name="Note 2 5 8 6" xfId="15088"/>
    <cellStyle name="Note 2 5 8 6 2" xfId="32523"/>
    <cellStyle name="Note 2 5 8 6 3" xfId="46976"/>
    <cellStyle name="Note 2 5 8 7" xfId="18113"/>
    <cellStyle name="Note 2 5 8 8" xfId="20250"/>
    <cellStyle name="Note 2 5 9" xfId="3764"/>
    <cellStyle name="Note 2 5 9 2" xfId="13448"/>
    <cellStyle name="Note 2 5 9 2 2" xfId="30883"/>
    <cellStyle name="Note 2 5 9 2 3" xfId="45336"/>
    <cellStyle name="Note 2 5 9 3" xfId="15909"/>
    <cellStyle name="Note 2 5 9 3 2" xfId="33344"/>
    <cellStyle name="Note 2 5 9 3 3" xfId="47797"/>
    <cellStyle name="Note 2 5 9 4" xfId="21200"/>
    <cellStyle name="Note 2 5 9 5" xfId="35653"/>
    <cellStyle name="Note 2 6" xfId="1273"/>
    <cellStyle name="Note 2 6 10" xfId="6246"/>
    <cellStyle name="Note 2 6 10 2" xfId="23681"/>
    <cellStyle name="Note 2 6 10 3" xfId="38134"/>
    <cellStyle name="Note 2 6 11" xfId="8687"/>
    <cellStyle name="Note 2 6 11 2" xfId="26122"/>
    <cellStyle name="Note 2 6 11 3" xfId="40575"/>
    <cellStyle name="Note 2 6 12" xfId="11107"/>
    <cellStyle name="Note 2 6 12 2" xfId="28542"/>
    <cellStyle name="Note 2 6 12 3" xfId="42995"/>
    <cellStyle name="Note 2 6 13" xfId="18114"/>
    <cellStyle name="Note 2 6 2" xfId="1274"/>
    <cellStyle name="Note 2 6 2 2" xfId="1275"/>
    <cellStyle name="Note 2 6 2 2 2" xfId="3786"/>
    <cellStyle name="Note 2 6 2 2 2 2" xfId="13465"/>
    <cellStyle name="Note 2 6 2 2 2 2 2" xfId="30900"/>
    <cellStyle name="Note 2 6 2 2 2 2 3" xfId="45353"/>
    <cellStyle name="Note 2 6 2 2 2 3" xfId="15926"/>
    <cellStyle name="Note 2 6 2 2 2 3 2" xfId="33361"/>
    <cellStyle name="Note 2 6 2 2 2 3 3" xfId="47814"/>
    <cellStyle name="Note 2 6 2 2 2 4" xfId="21222"/>
    <cellStyle name="Note 2 6 2 2 2 5" xfId="35675"/>
    <cellStyle name="Note 2 6 2 2 3" xfId="6248"/>
    <cellStyle name="Note 2 6 2 2 3 2" xfId="23683"/>
    <cellStyle name="Note 2 6 2 2 3 3" xfId="38136"/>
    <cellStyle name="Note 2 6 2 2 4" xfId="8689"/>
    <cellStyle name="Note 2 6 2 2 4 2" xfId="26124"/>
    <cellStyle name="Note 2 6 2 2 4 3" xfId="40577"/>
    <cellStyle name="Note 2 6 2 2 5" xfId="11109"/>
    <cellStyle name="Note 2 6 2 2 5 2" xfId="28544"/>
    <cellStyle name="Note 2 6 2 2 5 3" xfId="42997"/>
    <cellStyle name="Note 2 6 2 2 6" xfId="18116"/>
    <cellStyle name="Note 2 6 2 3" xfId="1276"/>
    <cellStyle name="Note 2 6 2 3 2" xfId="3787"/>
    <cellStyle name="Note 2 6 2 3 2 2" xfId="13466"/>
    <cellStyle name="Note 2 6 2 3 2 2 2" xfId="30901"/>
    <cellStyle name="Note 2 6 2 3 2 2 3" xfId="45354"/>
    <cellStyle name="Note 2 6 2 3 2 3" xfId="15927"/>
    <cellStyle name="Note 2 6 2 3 2 3 2" xfId="33362"/>
    <cellStyle name="Note 2 6 2 3 2 3 3" xfId="47815"/>
    <cellStyle name="Note 2 6 2 3 2 4" xfId="21223"/>
    <cellStyle name="Note 2 6 2 3 2 5" xfId="35676"/>
    <cellStyle name="Note 2 6 2 3 3" xfId="6249"/>
    <cellStyle name="Note 2 6 2 3 3 2" xfId="23684"/>
    <cellStyle name="Note 2 6 2 3 3 3" xfId="38137"/>
    <cellStyle name="Note 2 6 2 3 4" xfId="8690"/>
    <cellStyle name="Note 2 6 2 3 4 2" xfId="26125"/>
    <cellStyle name="Note 2 6 2 3 4 3" xfId="40578"/>
    <cellStyle name="Note 2 6 2 3 5" xfId="11110"/>
    <cellStyle name="Note 2 6 2 3 5 2" xfId="28545"/>
    <cellStyle name="Note 2 6 2 3 5 3" xfId="42998"/>
    <cellStyle name="Note 2 6 2 3 6" xfId="18117"/>
    <cellStyle name="Note 2 6 2 4" xfId="1277"/>
    <cellStyle name="Note 2 6 2 4 2" xfId="3788"/>
    <cellStyle name="Note 2 6 2 4 2 2" xfId="21224"/>
    <cellStyle name="Note 2 6 2 4 2 3" xfId="35677"/>
    <cellStyle name="Note 2 6 2 4 3" xfId="6250"/>
    <cellStyle name="Note 2 6 2 4 3 2" xfId="23685"/>
    <cellStyle name="Note 2 6 2 4 3 3" xfId="38138"/>
    <cellStyle name="Note 2 6 2 4 4" xfId="8691"/>
    <cellStyle name="Note 2 6 2 4 4 2" xfId="26126"/>
    <cellStyle name="Note 2 6 2 4 4 3" xfId="40579"/>
    <cellStyle name="Note 2 6 2 4 5" xfId="11111"/>
    <cellStyle name="Note 2 6 2 4 5 2" xfId="28546"/>
    <cellStyle name="Note 2 6 2 4 5 3" xfId="42999"/>
    <cellStyle name="Note 2 6 2 4 6" xfId="15089"/>
    <cellStyle name="Note 2 6 2 4 6 2" xfId="32524"/>
    <cellStyle name="Note 2 6 2 4 6 3" xfId="46977"/>
    <cellStyle name="Note 2 6 2 4 7" xfId="18118"/>
    <cellStyle name="Note 2 6 2 4 8" xfId="20251"/>
    <cellStyle name="Note 2 6 2 5" xfId="3785"/>
    <cellStyle name="Note 2 6 2 5 2" xfId="13464"/>
    <cellStyle name="Note 2 6 2 5 2 2" xfId="30899"/>
    <cellStyle name="Note 2 6 2 5 2 3" xfId="45352"/>
    <cellStyle name="Note 2 6 2 5 3" xfId="15925"/>
    <cellStyle name="Note 2 6 2 5 3 2" xfId="33360"/>
    <cellStyle name="Note 2 6 2 5 3 3" xfId="47813"/>
    <cellStyle name="Note 2 6 2 5 4" xfId="21221"/>
    <cellStyle name="Note 2 6 2 5 5" xfId="35674"/>
    <cellStyle name="Note 2 6 2 6" xfId="6247"/>
    <cellStyle name="Note 2 6 2 6 2" xfId="23682"/>
    <cellStyle name="Note 2 6 2 6 3" xfId="38135"/>
    <cellStyle name="Note 2 6 2 7" xfId="8688"/>
    <cellStyle name="Note 2 6 2 7 2" xfId="26123"/>
    <cellStyle name="Note 2 6 2 7 3" xfId="40576"/>
    <cellStyle name="Note 2 6 2 8" xfId="11108"/>
    <cellStyle name="Note 2 6 2 8 2" xfId="28543"/>
    <cellStyle name="Note 2 6 2 8 3" xfId="42996"/>
    <cellStyle name="Note 2 6 2 9" xfId="18115"/>
    <cellStyle name="Note 2 6 3" xfId="1278"/>
    <cellStyle name="Note 2 6 3 2" xfId="1279"/>
    <cellStyle name="Note 2 6 3 2 2" xfId="3790"/>
    <cellStyle name="Note 2 6 3 2 2 2" xfId="13468"/>
    <cellStyle name="Note 2 6 3 2 2 2 2" xfId="30903"/>
    <cellStyle name="Note 2 6 3 2 2 2 3" xfId="45356"/>
    <cellStyle name="Note 2 6 3 2 2 3" xfId="15929"/>
    <cellStyle name="Note 2 6 3 2 2 3 2" xfId="33364"/>
    <cellStyle name="Note 2 6 3 2 2 3 3" xfId="47817"/>
    <cellStyle name="Note 2 6 3 2 2 4" xfId="21226"/>
    <cellStyle name="Note 2 6 3 2 2 5" xfId="35679"/>
    <cellStyle name="Note 2 6 3 2 3" xfId="6252"/>
    <cellStyle name="Note 2 6 3 2 3 2" xfId="23687"/>
    <cellStyle name="Note 2 6 3 2 3 3" xfId="38140"/>
    <cellStyle name="Note 2 6 3 2 4" xfId="8693"/>
    <cellStyle name="Note 2 6 3 2 4 2" xfId="26128"/>
    <cellStyle name="Note 2 6 3 2 4 3" xfId="40581"/>
    <cellStyle name="Note 2 6 3 2 5" xfId="11113"/>
    <cellStyle name="Note 2 6 3 2 5 2" xfId="28548"/>
    <cellStyle name="Note 2 6 3 2 5 3" xfId="43001"/>
    <cellStyle name="Note 2 6 3 2 6" xfId="18120"/>
    <cellStyle name="Note 2 6 3 3" xfId="1280"/>
    <cellStyle name="Note 2 6 3 3 2" xfId="3791"/>
    <cellStyle name="Note 2 6 3 3 2 2" xfId="13469"/>
    <cellStyle name="Note 2 6 3 3 2 2 2" xfId="30904"/>
    <cellStyle name="Note 2 6 3 3 2 2 3" xfId="45357"/>
    <cellStyle name="Note 2 6 3 3 2 3" xfId="15930"/>
    <cellStyle name="Note 2 6 3 3 2 3 2" xfId="33365"/>
    <cellStyle name="Note 2 6 3 3 2 3 3" xfId="47818"/>
    <cellStyle name="Note 2 6 3 3 2 4" xfId="21227"/>
    <cellStyle name="Note 2 6 3 3 2 5" xfId="35680"/>
    <cellStyle name="Note 2 6 3 3 3" xfId="6253"/>
    <cellStyle name="Note 2 6 3 3 3 2" xfId="23688"/>
    <cellStyle name="Note 2 6 3 3 3 3" xfId="38141"/>
    <cellStyle name="Note 2 6 3 3 4" xfId="8694"/>
    <cellStyle name="Note 2 6 3 3 4 2" xfId="26129"/>
    <cellStyle name="Note 2 6 3 3 4 3" xfId="40582"/>
    <cellStyle name="Note 2 6 3 3 5" xfId="11114"/>
    <cellStyle name="Note 2 6 3 3 5 2" xfId="28549"/>
    <cellStyle name="Note 2 6 3 3 5 3" xfId="43002"/>
    <cellStyle name="Note 2 6 3 3 6" xfId="18121"/>
    <cellStyle name="Note 2 6 3 4" xfId="1281"/>
    <cellStyle name="Note 2 6 3 4 2" xfId="3792"/>
    <cellStyle name="Note 2 6 3 4 2 2" xfId="21228"/>
    <cellStyle name="Note 2 6 3 4 2 3" xfId="35681"/>
    <cellStyle name="Note 2 6 3 4 3" xfId="6254"/>
    <cellStyle name="Note 2 6 3 4 3 2" xfId="23689"/>
    <cellStyle name="Note 2 6 3 4 3 3" xfId="38142"/>
    <cellStyle name="Note 2 6 3 4 4" xfId="8695"/>
    <cellStyle name="Note 2 6 3 4 4 2" xfId="26130"/>
    <cellStyle name="Note 2 6 3 4 4 3" xfId="40583"/>
    <cellStyle name="Note 2 6 3 4 5" xfId="11115"/>
    <cellStyle name="Note 2 6 3 4 5 2" xfId="28550"/>
    <cellStyle name="Note 2 6 3 4 5 3" xfId="43003"/>
    <cellStyle name="Note 2 6 3 4 6" xfId="15090"/>
    <cellStyle name="Note 2 6 3 4 6 2" xfId="32525"/>
    <cellStyle name="Note 2 6 3 4 6 3" xfId="46978"/>
    <cellStyle name="Note 2 6 3 4 7" xfId="18122"/>
    <cellStyle name="Note 2 6 3 4 8" xfId="20252"/>
    <cellStyle name="Note 2 6 3 5" xfId="3789"/>
    <cellStyle name="Note 2 6 3 5 2" xfId="13467"/>
    <cellStyle name="Note 2 6 3 5 2 2" xfId="30902"/>
    <cellStyle name="Note 2 6 3 5 2 3" xfId="45355"/>
    <cellStyle name="Note 2 6 3 5 3" xfId="15928"/>
    <cellStyle name="Note 2 6 3 5 3 2" xfId="33363"/>
    <cellStyle name="Note 2 6 3 5 3 3" xfId="47816"/>
    <cellStyle name="Note 2 6 3 5 4" xfId="21225"/>
    <cellStyle name="Note 2 6 3 5 5" xfId="35678"/>
    <cellStyle name="Note 2 6 3 6" xfId="6251"/>
    <cellStyle name="Note 2 6 3 6 2" xfId="23686"/>
    <cellStyle name="Note 2 6 3 6 3" xfId="38139"/>
    <cellStyle name="Note 2 6 3 7" xfId="8692"/>
    <cellStyle name="Note 2 6 3 7 2" xfId="26127"/>
    <cellStyle name="Note 2 6 3 7 3" xfId="40580"/>
    <cellStyle name="Note 2 6 3 8" xfId="11112"/>
    <cellStyle name="Note 2 6 3 8 2" xfId="28547"/>
    <cellStyle name="Note 2 6 3 8 3" xfId="43000"/>
    <cellStyle name="Note 2 6 3 9" xfId="18119"/>
    <cellStyle name="Note 2 6 4" xfId="1282"/>
    <cellStyle name="Note 2 6 4 2" xfId="1283"/>
    <cellStyle name="Note 2 6 4 2 2" xfId="3794"/>
    <cellStyle name="Note 2 6 4 2 2 2" xfId="13471"/>
    <cellStyle name="Note 2 6 4 2 2 2 2" xfId="30906"/>
    <cellStyle name="Note 2 6 4 2 2 2 3" xfId="45359"/>
    <cellStyle name="Note 2 6 4 2 2 3" xfId="15932"/>
    <cellStyle name="Note 2 6 4 2 2 3 2" xfId="33367"/>
    <cellStyle name="Note 2 6 4 2 2 3 3" xfId="47820"/>
    <cellStyle name="Note 2 6 4 2 2 4" xfId="21230"/>
    <cellStyle name="Note 2 6 4 2 2 5" xfId="35683"/>
    <cellStyle name="Note 2 6 4 2 3" xfId="6256"/>
    <cellStyle name="Note 2 6 4 2 3 2" xfId="23691"/>
    <cellStyle name="Note 2 6 4 2 3 3" xfId="38144"/>
    <cellStyle name="Note 2 6 4 2 4" xfId="8697"/>
    <cellStyle name="Note 2 6 4 2 4 2" xfId="26132"/>
    <cellStyle name="Note 2 6 4 2 4 3" xfId="40585"/>
    <cellStyle name="Note 2 6 4 2 5" xfId="11117"/>
    <cellStyle name="Note 2 6 4 2 5 2" xfId="28552"/>
    <cellStyle name="Note 2 6 4 2 5 3" xfId="43005"/>
    <cellStyle name="Note 2 6 4 2 6" xfId="18124"/>
    <cellStyle name="Note 2 6 4 3" xfId="1284"/>
    <cellStyle name="Note 2 6 4 3 2" xfId="3795"/>
    <cellStyle name="Note 2 6 4 3 2 2" xfId="13472"/>
    <cellStyle name="Note 2 6 4 3 2 2 2" xfId="30907"/>
    <cellStyle name="Note 2 6 4 3 2 2 3" xfId="45360"/>
    <cellStyle name="Note 2 6 4 3 2 3" xfId="15933"/>
    <cellStyle name="Note 2 6 4 3 2 3 2" xfId="33368"/>
    <cellStyle name="Note 2 6 4 3 2 3 3" xfId="47821"/>
    <cellStyle name="Note 2 6 4 3 2 4" xfId="21231"/>
    <cellStyle name="Note 2 6 4 3 2 5" xfId="35684"/>
    <cellStyle name="Note 2 6 4 3 3" xfId="6257"/>
    <cellStyle name="Note 2 6 4 3 3 2" xfId="23692"/>
    <cellStyle name="Note 2 6 4 3 3 3" xfId="38145"/>
    <cellStyle name="Note 2 6 4 3 4" xfId="8698"/>
    <cellStyle name="Note 2 6 4 3 4 2" xfId="26133"/>
    <cellStyle name="Note 2 6 4 3 4 3" xfId="40586"/>
    <cellStyle name="Note 2 6 4 3 5" xfId="11118"/>
    <cellStyle name="Note 2 6 4 3 5 2" xfId="28553"/>
    <cellStyle name="Note 2 6 4 3 5 3" xfId="43006"/>
    <cellStyle name="Note 2 6 4 3 6" xfId="18125"/>
    <cellStyle name="Note 2 6 4 4" xfId="1285"/>
    <cellStyle name="Note 2 6 4 4 2" xfId="3796"/>
    <cellStyle name="Note 2 6 4 4 2 2" xfId="21232"/>
    <cellStyle name="Note 2 6 4 4 2 3" xfId="35685"/>
    <cellStyle name="Note 2 6 4 4 3" xfId="6258"/>
    <cellStyle name="Note 2 6 4 4 3 2" xfId="23693"/>
    <cellStyle name="Note 2 6 4 4 3 3" xfId="38146"/>
    <cellStyle name="Note 2 6 4 4 4" xfId="8699"/>
    <cellStyle name="Note 2 6 4 4 4 2" xfId="26134"/>
    <cellStyle name="Note 2 6 4 4 4 3" xfId="40587"/>
    <cellStyle name="Note 2 6 4 4 5" xfId="11119"/>
    <cellStyle name="Note 2 6 4 4 5 2" xfId="28554"/>
    <cellStyle name="Note 2 6 4 4 5 3" xfId="43007"/>
    <cellStyle name="Note 2 6 4 4 6" xfId="15091"/>
    <cellStyle name="Note 2 6 4 4 6 2" xfId="32526"/>
    <cellStyle name="Note 2 6 4 4 6 3" xfId="46979"/>
    <cellStyle name="Note 2 6 4 4 7" xfId="18126"/>
    <cellStyle name="Note 2 6 4 4 8" xfId="20253"/>
    <cellStyle name="Note 2 6 4 5" xfId="3793"/>
    <cellStyle name="Note 2 6 4 5 2" xfId="13470"/>
    <cellStyle name="Note 2 6 4 5 2 2" xfId="30905"/>
    <cellStyle name="Note 2 6 4 5 2 3" xfId="45358"/>
    <cellStyle name="Note 2 6 4 5 3" xfId="15931"/>
    <cellStyle name="Note 2 6 4 5 3 2" xfId="33366"/>
    <cellStyle name="Note 2 6 4 5 3 3" xfId="47819"/>
    <cellStyle name="Note 2 6 4 5 4" xfId="21229"/>
    <cellStyle name="Note 2 6 4 5 5" xfId="35682"/>
    <cellStyle name="Note 2 6 4 6" xfId="6255"/>
    <cellStyle name="Note 2 6 4 6 2" xfId="23690"/>
    <cellStyle name="Note 2 6 4 6 3" xfId="38143"/>
    <cellStyle name="Note 2 6 4 7" xfId="8696"/>
    <cellStyle name="Note 2 6 4 7 2" xfId="26131"/>
    <cellStyle name="Note 2 6 4 7 3" xfId="40584"/>
    <cellStyle name="Note 2 6 4 8" xfId="11116"/>
    <cellStyle name="Note 2 6 4 8 2" xfId="28551"/>
    <cellStyle name="Note 2 6 4 8 3" xfId="43004"/>
    <cellStyle name="Note 2 6 4 9" xfId="18123"/>
    <cellStyle name="Note 2 6 5" xfId="1286"/>
    <cellStyle name="Note 2 6 5 2" xfId="1287"/>
    <cellStyle name="Note 2 6 5 2 2" xfId="3798"/>
    <cellStyle name="Note 2 6 5 2 2 2" xfId="13474"/>
    <cellStyle name="Note 2 6 5 2 2 2 2" xfId="30909"/>
    <cellStyle name="Note 2 6 5 2 2 2 3" xfId="45362"/>
    <cellStyle name="Note 2 6 5 2 2 3" xfId="15935"/>
    <cellStyle name="Note 2 6 5 2 2 3 2" xfId="33370"/>
    <cellStyle name="Note 2 6 5 2 2 3 3" xfId="47823"/>
    <cellStyle name="Note 2 6 5 2 2 4" xfId="21234"/>
    <cellStyle name="Note 2 6 5 2 2 5" xfId="35687"/>
    <cellStyle name="Note 2 6 5 2 3" xfId="6260"/>
    <cellStyle name="Note 2 6 5 2 3 2" xfId="23695"/>
    <cellStyle name="Note 2 6 5 2 3 3" xfId="38148"/>
    <cellStyle name="Note 2 6 5 2 4" xfId="8701"/>
    <cellStyle name="Note 2 6 5 2 4 2" xfId="26136"/>
    <cellStyle name="Note 2 6 5 2 4 3" xfId="40589"/>
    <cellStyle name="Note 2 6 5 2 5" xfId="11121"/>
    <cellStyle name="Note 2 6 5 2 5 2" xfId="28556"/>
    <cellStyle name="Note 2 6 5 2 5 3" xfId="43009"/>
    <cellStyle name="Note 2 6 5 2 6" xfId="18128"/>
    <cellStyle name="Note 2 6 5 3" xfId="1288"/>
    <cellStyle name="Note 2 6 5 3 2" xfId="3799"/>
    <cellStyle name="Note 2 6 5 3 2 2" xfId="13475"/>
    <cellStyle name="Note 2 6 5 3 2 2 2" xfId="30910"/>
    <cellStyle name="Note 2 6 5 3 2 2 3" xfId="45363"/>
    <cellStyle name="Note 2 6 5 3 2 3" xfId="15936"/>
    <cellStyle name="Note 2 6 5 3 2 3 2" xfId="33371"/>
    <cellStyle name="Note 2 6 5 3 2 3 3" xfId="47824"/>
    <cellStyle name="Note 2 6 5 3 2 4" xfId="21235"/>
    <cellStyle name="Note 2 6 5 3 2 5" xfId="35688"/>
    <cellStyle name="Note 2 6 5 3 3" xfId="6261"/>
    <cellStyle name="Note 2 6 5 3 3 2" xfId="23696"/>
    <cellStyle name="Note 2 6 5 3 3 3" xfId="38149"/>
    <cellStyle name="Note 2 6 5 3 4" xfId="8702"/>
    <cellStyle name="Note 2 6 5 3 4 2" xfId="26137"/>
    <cellStyle name="Note 2 6 5 3 4 3" xfId="40590"/>
    <cellStyle name="Note 2 6 5 3 5" xfId="11122"/>
    <cellStyle name="Note 2 6 5 3 5 2" xfId="28557"/>
    <cellStyle name="Note 2 6 5 3 5 3" xfId="43010"/>
    <cellStyle name="Note 2 6 5 3 6" xfId="18129"/>
    <cellStyle name="Note 2 6 5 4" xfId="1289"/>
    <cellStyle name="Note 2 6 5 4 2" xfId="3800"/>
    <cellStyle name="Note 2 6 5 4 2 2" xfId="21236"/>
    <cellStyle name="Note 2 6 5 4 2 3" xfId="35689"/>
    <cellStyle name="Note 2 6 5 4 3" xfId="6262"/>
    <cellStyle name="Note 2 6 5 4 3 2" xfId="23697"/>
    <cellStyle name="Note 2 6 5 4 3 3" xfId="38150"/>
    <cellStyle name="Note 2 6 5 4 4" xfId="8703"/>
    <cellStyle name="Note 2 6 5 4 4 2" xfId="26138"/>
    <cellStyle name="Note 2 6 5 4 4 3" xfId="40591"/>
    <cellStyle name="Note 2 6 5 4 5" xfId="11123"/>
    <cellStyle name="Note 2 6 5 4 5 2" xfId="28558"/>
    <cellStyle name="Note 2 6 5 4 5 3" xfId="43011"/>
    <cellStyle name="Note 2 6 5 4 6" xfId="15092"/>
    <cellStyle name="Note 2 6 5 4 6 2" xfId="32527"/>
    <cellStyle name="Note 2 6 5 4 6 3" xfId="46980"/>
    <cellStyle name="Note 2 6 5 4 7" xfId="18130"/>
    <cellStyle name="Note 2 6 5 4 8" xfId="20254"/>
    <cellStyle name="Note 2 6 5 5" xfId="3797"/>
    <cellStyle name="Note 2 6 5 5 2" xfId="13473"/>
    <cellStyle name="Note 2 6 5 5 2 2" xfId="30908"/>
    <cellStyle name="Note 2 6 5 5 2 3" xfId="45361"/>
    <cellStyle name="Note 2 6 5 5 3" xfId="15934"/>
    <cellStyle name="Note 2 6 5 5 3 2" xfId="33369"/>
    <cellStyle name="Note 2 6 5 5 3 3" xfId="47822"/>
    <cellStyle name="Note 2 6 5 5 4" xfId="21233"/>
    <cellStyle name="Note 2 6 5 5 5" xfId="35686"/>
    <cellStyle name="Note 2 6 5 6" xfId="6259"/>
    <cellStyle name="Note 2 6 5 6 2" xfId="23694"/>
    <cellStyle name="Note 2 6 5 6 3" xfId="38147"/>
    <cellStyle name="Note 2 6 5 7" xfId="8700"/>
    <cellStyle name="Note 2 6 5 7 2" xfId="26135"/>
    <cellStyle name="Note 2 6 5 7 3" xfId="40588"/>
    <cellStyle name="Note 2 6 5 8" xfId="11120"/>
    <cellStyle name="Note 2 6 5 8 2" xfId="28555"/>
    <cellStyle name="Note 2 6 5 8 3" xfId="43008"/>
    <cellStyle name="Note 2 6 5 9" xfId="18127"/>
    <cellStyle name="Note 2 6 6" xfId="1290"/>
    <cellStyle name="Note 2 6 6 2" xfId="3801"/>
    <cellStyle name="Note 2 6 6 2 2" xfId="13476"/>
    <cellStyle name="Note 2 6 6 2 2 2" xfId="30911"/>
    <cellStyle name="Note 2 6 6 2 2 3" xfId="45364"/>
    <cellStyle name="Note 2 6 6 2 3" xfId="15937"/>
    <cellStyle name="Note 2 6 6 2 3 2" xfId="33372"/>
    <cellStyle name="Note 2 6 6 2 3 3" xfId="47825"/>
    <cellStyle name="Note 2 6 6 2 4" xfId="21237"/>
    <cellStyle name="Note 2 6 6 2 5" xfId="35690"/>
    <cellStyle name="Note 2 6 6 3" xfId="6263"/>
    <cellStyle name="Note 2 6 6 3 2" xfId="23698"/>
    <cellStyle name="Note 2 6 6 3 3" xfId="38151"/>
    <cellStyle name="Note 2 6 6 4" xfId="8704"/>
    <cellStyle name="Note 2 6 6 4 2" xfId="26139"/>
    <cellStyle name="Note 2 6 6 4 3" xfId="40592"/>
    <cellStyle name="Note 2 6 6 5" xfId="11124"/>
    <cellStyle name="Note 2 6 6 5 2" xfId="28559"/>
    <cellStyle name="Note 2 6 6 5 3" xfId="43012"/>
    <cellStyle name="Note 2 6 6 6" xfId="18131"/>
    <cellStyle name="Note 2 6 7" xfId="1291"/>
    <cellStyle name="Note 2 6 7 2" xfId="3802"/>
    <cellStyle name="Note 2 6 7 2 2" xfId="13477"/>
    <cellStyle name="Note 2 6 7 2 2 2" xfId="30912"/>
    <cellStyle name="Note 2 6 7 2 2 3" xfId="45365"/>
    <cellStyle name="Note 2 6 7 2 3" xfId="15938"/>
    <cellStyle name="Note 2 6 7 2 3 2" xfId="33373"/>
    <cellStyle name="Note 2 6 7 2 3 3" xfId="47826"/>
    <cellStyle name="Note 2 6 7 2 4" xfId="21238"/>
    <cellStyle name="Note 2 6 7 2 5" xfId="35691"/>
    <cellStyle name="Note 2 6 7 3" xfId="6264"/>
    <cellStyle name="Note 2 6 7 3 2" xfId="23699"/>
    <cellStyle name="Note 2 6 7 3 3" xfId="38152"/>
    <cellStyle name="Note 2 6 7 4" xfId="8705"/>
    <cellStyle name="Note 2 6 7 4 2" xfId="26140"/>
    <cellStyle name="Note 2 6 7 4 3" xfId="40593"/>
    <cellStyle name="Note 2 6 7 5" xfId="11125"/>
    <cellStyle name="Note 2 6 7 5 2" xfId="28560"/>
    <cellStyle name="Note 2 6 7 5 3" xfId="43013"/>
    <cellStyle name="Note 2 6 7 6" xfId="18132"/>
    <cellStyle name="Note 2 6 8" xfId="1292"/>
    <cellStyle name="Note 2 6 8 2" xfId="3803"/>
    <cellStyle name="Note 2 6 8 2 2" xfId="21239"/>
    <cellStyle name="Note 2 6 8 2 3" xfId="35692"/>
    <cellStyle name="Note 2 6 8 3" xfId="6265"/>
    <cellStyle name="Note 2 6 8 3 2" xfId="23700"/>
    <cellStyle name="Note 2 6 8 3 3" xfId="38153"/>
    <cellStyle name="Note 2 6 8 4" xfId="8706"/>
    <cellStyle name="Note 2 6 8 4 2" xfId="26141"/>
    <cellStyle name="Note 2 6 8 4 3" xfId="40594"/>
    <cellStyle name="Note 2 6 8 5" xfId="11126"/>
    <cellStyle name="Note 2 6 8 5 2" xfId="28561"/>
    <cellStyle name="Note 2 6 8 5 3" xfId="43014"/>
    <cellStyle name="Note 2 6 8 6" xfId="15093"/>
    <cellStyle name="Note 2 6 8 6 2" xfId="32528"/>
    <cellStyle name="Note 2 6 8 6 3" xfId="46981"/>
    <cellStyle name="Note 2 6 8 7" xfId="18133"/>
    <cellStyle name="Note 2 6 8 8" xfId="20255"/>
    <cellStyle name="Note 2 6 9" xfId="3784"/>
    <cellStyle name="Note 2 6 9 2" xfId="13463"/>
    <cellStyle name="Note 2 6 9 2 2" xfId="30898"/>
    <cellStyle name="Note 2 6 9 2 3" xfId="45351"/>
    <cellStyle name="Note 2 6 9 3" xfId="15924"/>
    <cellStyle name="Note 2 6 9 3 2" xfId="33359"/>
    <cellStyle name="Note 2 6 9 3 3" xfId="47812"/>
    <cellStyle name="Note 2 6 9 4" xfId="21220"/>
    <cellStyle name="Note 2 6 9 5" xfId="35673"/>
    <cellStyle name="Note 2 7" xfId="1293"/>
    <cellStyle name="Note 2 7 10" xfId="6266"/>
    <cellStyle name="Note 2 7 10 2" xfId="23701"/>
    <cellStyle name="Note 2 7 10 3" xfId="38154"/>
    <cellStyle name="Note 2 7 11" xfId="8707"/>
    <cellStyle name="Note 2 7 11 2" xfId="26142"/>
    <cellStyle name="Note 2 7 11 3" xfId="40595"/>
    <cellStyle name="Note 2 7 12" xfId="11127"/>
    <cellStyle name="Note 2 7 12 2" xfId="28562"/>
    <cellStyle name="Note 2 7 12 3" xfId="43015"/>
    <cellStyle name="Note 2 7 13" xfId="18134"/>
    <cellStyle name="Note 2 7 2" xfId="1294"/>
    <cellStyle name="Note 2 7 2 2" xfId="1295"/>
    <cellStyle name="Note 2 7 2 2 2" xfId="3806"/>
    <cellStyle name="Note 2 7 2 2 2 2" xfId="13480"/>
    <cellStyle name="Note 2 7 2 2 2 2 2" xfId="30915"/>
    <cellStyle name="Note 2 7 2 2 2 2 3" xfId="45368"/>
    <cellStyle name="Note 2 7 2 2 2 3" xfId="15941"/>
    <cellStyle name="Note 2 7 2 2 2 3 2" xfId="33376"/>
    <cellStyle name="Note 2 7 2 2 2 3 3" xfId="47829"/>
    <cellStyle name="Note 2 7 2 2 2 4" xfId="21242"/>
    <cellStyle name="Note 2 7 2 2 2 5" xfId="35695"/>
    <cellStyle name="Note 2 7 2 2 3" xfId="6268"/>
    <cellStyle name="Note 2 7 2 2 3 2" xfId="23703"/>
    <cellStyle name="Note 2 7 2 2 3 3" xfId="38156"/>
    <cellStyle name="Note 2 7 2 2 4" xfId="8709"/>
    <cellStyle name="Note 2 7 2 2 4 2" xfId="26144"/>
    <cellStyle name="Note 2 7 2 2 4 3" xfId="40597"/>
    <cellStyle name="Note 2 7 2 2 5" xfId="11129"/>
    <cellStyle name="Note 2 7 2 2 5 2" xfId="28564"/>
    <cellStyle name="Note 2 7 2 2 5 3" xfId="43017"/>
    <cellStyle name="Note 2 7 2 2 6" xfId="18136"/>
    <cellStyle name="Note 2 7 2 3" xfId="1296"/>
    <cellStyle name="Note 2 7 2 3 2" xfId="3807"/>
    <cellStyle name="Note 2 7 2 3 2 2" xfId="13481"/>
    <cellStyle name="Note 2 7 2 3 2 2 2" xfId="30916"/>
    <cellStyle name="Note 2 7 2 3 2 2 3" xfId="45369"/>
    <cellStyle name="Note 2 7 2 3 2 3" xfId="15942"/>
    <cellStyle name="Note 2 7 2 3 2 3 2" xfId="33377"/>
    <cellStyle name="Note 2 7 2 3 2 3 3" xfId="47830"/>
    <cellStyle name="Note 2 7 2 3 2 4" xfId="21243"/>
    <cellStyle name="Note 2 7 2 3 2 5" xfId="35696"/>
    <cellStyle name="Note 2 7 2 3 3" xfId="6269"/>
    <cellStyle name="Note 2 7 2 3 3 2" xfId="23704"/>
    <cellStyle name="Note 2 7 2 3 3 3" xfId="38157"/>
    <cellStyle name="Note 2 7 2 3 4" xfId="8710"/>
    <cellStyle name="Note 2 7 2 3 4 2" xfId="26145"/>
    <cellStyle name="Note 2 7 2 3 4 3" xfId="40598"/>
    <cellStyle name="Note 2 7 2 3 5" xfId="11130"/>
    <cellStyle name="Note 2 7 2 3 5 2" xfId="28565"/>
    <cellStyle name="Note 2 7 2 3 5 3" xfId="43018"/>
    <cellStyle name="Note 2 7 2 3 6" xfId="18137"/>
    <cellStyle name="Note 2 7 2 4" xfId="1297"/>
    <cellStyle name="Note 2 7 2 4 2" xfId="3808"/>
    <cellStyle name="Note 2 7 2 4 2 2" xfId="21244"/>
    <cellStyle name="Note 2 7 2 4 2 3" xfId="35697"/>
    <cellStyle name="Note 2 7 2 4 3" xfId="6270"/>
    <cellStyle name="Note 2 7 2 4 3 2" xfId="23705"/>
    <cellStyle name="Note 2 7 2 4 3 3" xfId="38158"/>
    <cellStyle name="Note 2 7 2 4 4" xfId="8711"/>
    <cellStyle name="Note 2 7 2 4 4 2" xfId="26146"/>
    <cellStyle name="Note 2 7 2 4 4 3" xfId="40599"/>
    <cellStyle name="Note 2 7 2 4 5" xfId="11131"/>
    <cellStyle name="Note 2 7 2 4 5 2" xfId="28566"/>
    <cellStyle name="Note 2 7 2 4 5 3" xfId="43019"/>
    <cellStyle name="Note 2 7 2 4 6" xfId="15094"/>
    <cellStyle name="Note 2 7 2 4 6 2" xfId="32529"/>
    <cellStyle name="Note 2 7 2 4 6 3" xfId="46982"/>
    <cellStyle name="Note 2 7 2 4 7" xfId="18138"/>
    <cellStyle name="Note 2 7 2 4 8" xfId="20256"/>
    <cellStyle name="Note 2 7 2 5" xfId="3805"/>
    <cellStyle name="Note 2 7 2 5 2" xfId="13479"/>
    <cellStyle name="Note 2 7 2 5 2 2" xfId="30914"/>
    <cellStyle name="Note 2 7 2 5 2 3" xfId="45367"/>
    <cellStyle name="Note 2 7 2 5 3" xfId="15940"/>
    <cellStyle name="Note 2 7 2 5 3 2" xfId="33375"/>
    <cellStyle name="Note 2 7 2 5 3 3" xfId="47828"/>
    <cellStyle name="Note 2 7 2 5 4" xfId="21241"/>
    <cellStyle name="Note 2 7 2 5 5" xfId="35694"/>
    <cellStyle name="Note 2 7 2 6" xfId="6267"/>
    <cellStyle name="Note 2 7 2 6 2" xfId="23702"/>
    <cellStyle name="Note 2 7 2 6 3" xfId="38155"/>
    <cellStyle name="Note 2 7 2 7" xfId="8708"/>
    <cellStyle name="Note 2 7 2 7 2" xfId="26143"/>
    <cellStyle name="Note 2 7 2 7 3" xfId="40596"/>
    <cellStyle name="Note 2 7 2 8" xfId="11128"/>
    <cellStyle name="Note 2 7 2 8 2" xfId="28563"/>
    <cellStyle name="Note 2 7 2 8 3" xfId="43016"/>
    <cellStyle name="Note 2 7 2 9" xfId="18135"/>
    <cellStyle name="Note 2 7 3" xfId="1298"/>
    <cellStyle name="Note 2 7 3 2" xfId="1299"/>
    <cellStyle name="Note 2 7 3 2 2" xfId="3810"/>
    <cellStyle name="Note 2 7 3 2 2 2" xfId="13483"/>
    <cellStyle name="Note 2 7 3 2 2 2 2" xfId="30918"/>
    <cellStyle name="Note 2 7 3 2 2 2 3" xfId="45371"/>
    <cellStyle name="Note 2 7 3 2 2 3" xfId="15944"/>
    <cellStyle name="Note 2 7 3 2 2 3 2" xfId="33379"/>
    <cellStyle name="Note 2 7 3 2 2 3 3" xfId="47832"/>
    <cellStyle name="Note 2 7 3 2 2 4" xfId="21246"/>
    <cellStyle name="Note 2 7 3 2 2 5" xfId="35699"/>
    <cellStyle name="Note 2 7 3 2 3" xfId="6272"/>
    <cellStyle name="Note 2 7 3 2 3 2" xfId="23707"/>
    <cellStyle name="Note 2 7 3 2 3 3" xfId="38160"/>
    <cellStyle name="Note 2 7 3 2 4" xfId="8713"/>
    <cellStyle name="Note 2 7 3 2 4 2" xfId="26148"/>
    <cellStyle name="Note 2 7 3 2 4 3" xfId="40601"/>
    <cellStyle name="Note 2 7 3 2 5" xfId="11133"/>
    <cellStyle name="Note 2 7 3 2 5 2" xfId="28568"/>
    <cellStyle name="Note 2 7 3 2 5 3" xfId="43021"/>
    <cellStyle name="Note 2 7 3 2 6" xfId="18140"/>
    <cellStyle name="Note 2 7 3 3" xfId="1300"/>
    <cellStyle name="Note 2 7 3 3 2" xfId="3811"/>
    <cellStyle name="Note 2 7 3 3 2 2" xfId="13484"/>
    <cellStyle name="Note 2 7 3 3 2 2 2" xfId="30919"/>
    <cellStyle name="Note 2 7 3 3 2 2 3" xfId="45372"/>
    <cellStyle name="Note 2 7 3 3 2 3" xfId="15945"/>
    <cellStyle name="Note 2 7 3 3 2 3 2" xfId="33380"/>
    <cellStyle name="Note 2 7 3 3 2 3 3" xfId="47833"/>
    <cellStyle name="Note 2 7 3 3 2 4" xfId="21247"/>
    <cellStyle name="Note 2 7 3 3 2 5" xfId="35700"/>
    <cellStyle name="Note 2 7 3 3 3" xfId="6273"/>
    <cellStyle name="Note 2 7 3 3 3 2" xfId="23708"/>
    <cellStyle name="Note 2 7 3 3 3 3" xfId="38161"/>
    <cellStyle name="Note 2 7 3 3 4" xfId="8714"/>
    <cellStyle name="Note 2 7 3 3 4 2" xfId="26149"/>
    <cellStyle name="Note 2 7 3 3 4 3" xfId="40602"/>
    <cellStyle name="Note 2 7 3 3 5" xfId="11134"/>
    <cellStyle name="Note 2 7 3 3 5 2" xfId="28569"/>
    <cellStyle name="Note 2 7 3 3 5 3" xfId="43022"/>
    <cellStyle name="Note 2 7 3 3 6" xfId="18141"/>
    <cellStyle name="Note 2 7 3 4" xfId="1301"/>
    <cellStyle name="Note 2 7 3 4 2" xfId="3812"/>
    <cellStyle name="Note 2 7 3 4 2 2" xfId="21248"/>
    <cellStyle name="Note 2 7 3 4 2 3" xfId="35701"/>
    <cellStyle name="Note 2 7 3 4 3" xfId="6274"/>
    <cellStyle name="Note 2 7 3 4 3 2" xfId="23709"/>
    <cellStyle name="Note 2 7 3 4 3 3" xfId="38162"/>
    <cellStyle name="Note 2 7 3 4 4" xfId="8715"/>
    <cellStyle name="Note 2 7 3 4 4 2" xfId="26150"/>
    <cellStyle name="Note 2 7 3 4 4 3" xfId="40603"/>
    <cellStyle name="Note 2 7 3 4 5" xfId="11135"/>
    <cellStyle name="Note 2 7 3 4 5 2" xfId="28570"/>
    <cellStyle name="Note 2 7 3 4 5 3" xfId="43023"/>
    <cellStyle name="Note 2 7 3 4 6" xfId="15095"/>
    <cellStyle name="Note 2 7 3 4 6 2" xfId="32530"/>
    <cellStyle name="Note 2 7 3 4 6 3" xfId="46983"/>
    <cellStyle name="Note 2 7 3 4 7" xfId="18142"/>
    <cellStyle name="Note 2 7 3 4 8" xfId="20257"/>
    <cellStyle name="Note 2 7 3 5" xfId="3809"/>
    <cellStyle name="Note 2 7 3 5 2" xfId="13482"/>
    <cellStyle name="Note 2 7 3 5 2 2" xfId="30917"/>
    <cellStyle name="Note 2 7 3 5 2 3" xfId="45370"/>
    <cellStyle name="Note 2 7 3 5 3" xfId="15943"/>
    <cellStyle name="Note 2 7 3 5 3 2" xfId="33378"/>
    <cellStyle name="Note 2 7 3 5 3 3" xfId="47831"/>
    <cellStyle name="Note 2 7 3 5 4" xfId="21245"/>
    <cellStyle name="Note 2 7 3 5 5" xfId="35698"/>
    <cellStyle name="Note 2 7 3 6" xfId="6271"/>
    <cellStyle name="Note 2 7 3 6 2" xfId="23706"/>
    <cellStyle name="Note 2 7 3 6 3" xfId="38159"/>
    <cellStyle name="Note 2 7 3 7" xfId="8712"/>
    <cellStyle name="Note 2 7 3 7 2" xfId="26147"/>
    <cellStyle name="Note 2 7 3 7 3" xfId="40600"/>
    <cellStyle name="Note 2 7 3 8" xfId="11132"/>
    <cellStyle name="Note 2 7 3 8 2" xfId="28567"/>
    <cellStyle name="Note 2 7 3 8 3" xfId="43020"/>
    <cellStyle name="Note 2 7 3 9" xfId="18139"/>
    <cellStyle name="Note 2 7 4" xfId="1302"/>
    <cellStyle name="Note 2 7 4 2" xfId="1303"/>
    <cellStyle name="Note 2 7 4 2 2" xfId="3814"/>
    <cellStyle name="Note 2 7 4 2 2 2" xfId="13486"/>
    <cellStyle name="Note 2 7 4 2 2 2 2" xfId="30921"/>
    <cellStyle name="Note 2 7 4 2 2 2 3" xfId="45374"/>
    <cellStyle name="Note 2 7 4 2 2 3" xfId="15947"/>
    <cellStyle name="Note 2 7 4 2 2 3 2" xfId="33382"/>
    <cellStyle name="Note 2 7 4 2 2 3 3" xfId="47835"/>
    <cellStyle name="Note 2 7 4 2 2 4" xfId="21250"/>
    <cellStyle name="Note 2 7 4 2 2 5" xfId="35703"/>
    <cellStyle name="Note 2 7 4 2 3" xfId="6276"/>
    <cellStyle name="Note 2 7 4 2 3 2" xfId="23711"/>
    <cellStyle name="Note 2 7 4 2 3 3" xfId="38164"/>
    <cellStyle name="Note 2 7 4 2 4" xfId="8717"/>
    <cellStyle name="Note 2 7 4 2 4 2" xfId="26152"/>
    <cellStyle name="Note 2 7 4 2 4 3" xfId="40605"/>
    <cellStyle name="Note 2 7 4 2 5" xfId="11137"/>
    <cellStyle name="Note 2 7 4 2 5 2" xfId="28572"/>
    <cellStyle name="Note 2 7 4 2 5 3" xfId="43025"/>
    <cellStyle name="Note 2 7 4 2 6" xfId="18144"/>
    <cellStyle name="Note 2 7 4 3" xfId="1304"/>
    <cellStyle name="Note 2 7 4 3 2" xfId="3815"/>
    <cellStyle name="Note 2 7 4 3 2 2" xfId="13487"/>
    <cellStyle name="Note 2 7 4 3 2 2 2" xfId="30922"/>
    <cellStyle name="Note 2 7 4 3 2 2 3" xfId="45375"/>
    <cellStyle name="Note 2 7 4 3 2 3" xfId="15948"/>
    <cellStyle name="Note 2 7 4 3 2 3 2" xfId="33383"/>
    <cellStyle name="Note 2 7 4 3 2 3 3" xfId="47836"/>
    <cellStyle name="Note 2 7 4 3 2 4" xfId="21251"/>
    <cellStyle name="Note 2 7 4 3 2 5" xfId="35704"/>
    <cellStyle name="Note 2 7 4 3 3" xfId="6277"/>
    <cellStyle name="Note 2 7 4 3 3 2" xfId="23712"/>
    <cellStyle name="Note 2 7 4 3 3 3" xfId="38165"/>
    <cellStyle name="Note 2 7 4 3 4" xfId="8718"/>
    <cellStyle name="Note 2 7 4 3 4 2" xfId="26153"/>
    <cellStyle name="Note 2 7 4 3 4 3" xfId="40606"/>
    <cellStyle name="Note 2 7 4 3 5" xfId="11138"/>
    <cellStyle name="Note 2 7 4 3 5 2" xfId="28573"/>
    <cellStyle name="Note 2 7 4 3 5 3" xfId="43026"/>
    <cellStyle name="Note 2 7 4 3 6" xfId="18145"/>
    <cellStyle name="Note 2 7 4 4" xfId="1305"/>
    <cellStyle name="Note 2 7 4 4 2" xfId="3816"/>
    <cellStyle name="Note 2 7 4 4 2 2" xfId="21252"/>
    <cellStyle name="Note 2 7 4 4 2 3" xfId="35705"/>
    <cellStyle name="Note 2 7 4 4 3" xfId="6278"/>
    <cellStyle name="Note 2 7 4 4 3 2" xfId="23713"/>
    <cellStyle name="Note 2 7 4 4 3 3" xfId="38166"/>
    <cellStyle name="Note 2 7 4 4 4" xfId="8719"/>
    <cellStyle name="Note 2 7 4 4 4 2" xfId="26154"/>
    <cellStyle name="Note 2 7 4 4 4 3" xfId="40607"/>
    <cellStyle name="Note 2 7 4 4 5" xfId="11139"/>
    <cellStyle name="Note 2 7 4 4 5 2" xfId="28574"/>
    <cellStyle name="Note 2 7 4 4 5 3" xfId="43027"/>
    <cellStyle name="Note 2 7 4 4 6" xfId="15096"/>
    <cellStyle name="Note 2 7 4 4 6 2" xfId="32531"/>
    <cellStyle name="Note 2 7 4 4 6 3" xfId="46984"/>
    <cellStyle name="Note 2 7 4 4 7" xfId="18146"/>
    <cellStyle name="Note 2 7 4 4 8" xfId="20258"/>
    <cellStyle name="Note 2 7 4 5" xfId="3813"/>
    <cellStyle name="Note 2 7 4 5 2" xfId="13485"/>
    <cellStyle name="Note 2 7 4 5 2 2" xfId="30920"/>
    <cellStyle name="Note 2 7 4 5 2 3" xfId="45373"/>
    <cellStyle name="Note 2 7 4 5 3" xfId="15946"/>
    <cellStyle name="Note 2 7 4 5 3 2" xfId="33381"/>
    <cellStyle name="Note 2 7 4 5 3 3" xfId="47834"/>
    <cellStyle name="Note 2 7 4 5 4" xfId="21249"/>
    <cellStyle name="Note 2 7 4 5 5" xfId="35702"/>
    <cellStyle name="Note 2 7 4 6" xfId="6275"/>
    <cellStyle name="Note 2 7 4 6 2" xfId="23710"/>
    <cellStyle name="Note 2 7 4 6 3" xfId="38163"/>
    <cellStyle name="Note 2 7 4 7" xfId="8716"/>
    <cellStyle name="Note 2 7 4 7 2" xfId="26151"/>
    <cellStyle name="Note 2 7 4 7 3" xfId="40604"/>
    <cellStyle name="Note 2 7 4 8" xfId="11136"/>
    <cellStyle name="Note 2 7 4 8 2" xfId="28571"/>
    <cellStyle name="Note 2 7 4 8 3" xfId="43024"/>
    <cellStyle name="Note 2 7 4 9" xfId="18143"/>
    <cellStyle name="Note 2 7 5" xfId="1306"/>
    <cellStyle name="Note 2 7 5 2" xfId="1307"/>
    <cellStyle name="Note 2 7 5 2 2" xfId="3818"/>
    <cellStyle name="Note 2 7 5 2 2 2" xfId="13489"/>
    <cellStyle name="Note 2 7 5 2 2 2 2" xfId="30924"/>
    <cellStyle name="Note 2 7 5 2 2 2 3" xfId="45377"/>
    <cellStyle name="Note 2 7 5 2 2 3" xfId="15950"/>
    <cellStyle name="Note 2 7 5 2 2 3 2" xfId="33385"/>
    <cellStyle name="Note 2 7 5 2 2 3 3" xfId="47838"/>
    <cellStyle name="Note 2 7 5 2 2 4" xfId="21254"/>
    <cellStyle name="Note 2 7 5 2 2 5" xfId="35707"/>
    <cellStyle name="Note 2 7 5 2 3" xfId="6280"/>
    <cellStyle name="Note 2 7 5 2 3 2" xfId="23715"/>
    <cellStyle name="Note 2 7 5 2 3 3" xfId="38168"/>
    <cellStyle name="Note 2 7 5 2 4" xfId="8721"/>
    <cellStyle name="Note 2 7 5 2 4 2" xfId="26156"/>
    <cellStyle name="Note 2 7 5 2 4 3" xfId="40609"/>
    <cellStyle name="Note 2 7 5 2 5" xfId="11141"/>
    <cellStyle name="Note 2 7 5 2 5 2" xfId="28576"/>
    <cellStyle name="Note 2 7 5 2 5 3" xfId="43029"/>
    <cellStyle name="Note 2 7 5 2 6" xfId="18148"/>
    <cellStyle name="Note 2 7 5 3" xfId="1308"/>
    <cellStyle name="Note 2 7 5 3 2" xfId="3819"/>
    <cellStyle name="Note 2 7 5 3 2 2" xfId="13490"/>
    <cellStyle name="Note 2 7 5 3 2 2 2" xfId="30925"/>
    <cellStyle name="Note 2 7 5 3 2 2 3" xfId="45378"/>
    <cellStyle name="Note 2 7 5 3 2 3" xfId="15951"/>
    <cellStyle name="Note 2 7 5 3 2 3 2" xfId="33386"/>
    <cellStyle name="Note 2 7 5 3 2 3 3" xfId="47839"/>
    <cellStyle name="Note 2 7 5 3 2 4" xfId="21255"/>
    <cellStyle name="Note 2 7 5 3 2 5" xfId="35708"/>
    <cellStyle name="Note 2 7 5 3 3" xfId="6281"/>
    <cellStyle name="Note 2 7 5 3 3 2" xfId="23716"/>
    <cellStyle name="Note 2 7 5 3 3 3" xfId="38169"/>
    <cellStyle name="Note 2 7 5 3 4" xfId="8722"/>
    <cellStyle name="Note 2 7 5 3 4 2" xfId="26157"/>
    <cellStyle name="Note 2 7 5 3 4 3" xfId="40610"/>
    <cellStyle name="Note 2 7 5 3 5" xfId="11142"/>
    <cellStyle name="Note 2 7 5 3 5 2" xfId="28577"/>
    <cellStyle name="Note 2 7 5 3 5 3" xfId="43030"/>
    <cellStyle name="Note 2 7 5 3 6" xfId="18149"/>
    <cellStyle name="Note 2 7 5 4" xfId="1309"/>
    <cellStyle name="Note 2 7 5 4 2" xfId="3820"/>
    <cellStyle name="Note 2 7 5 4 2 2" xfId="21256"/>
    <cellStyle name="Note 2 7 5 4 2 3" xfId="35709"/>
    <cellStyle name="Note 2 7 5 4 3" xfId="6282"/>
    <cellStyle name="Note 2 7 5 4 3 2" xfId="23717"/>
    <cellStyle name="Note 2 7 5 4 3 3" xfId="38170"/>
    <cellStyle name="Note 2 7 5 4 4" xfId="8723"/>
    <cellStyle name="Note 2 7 5 4 4 2" xfId="26158"/>
    <cellStyle name="Note 2 7 5 4 4 3" xfId="40611"/>
    <cellStyle name="Note 2 7 5 4 5" xfId="11143"/>
    <cellStyle name="Note 2 7 5 4 5 2" xfId="28578"/>
    <cellStyle name="Note 2 7 5 4 5 3" xfId="43031"/>
    <cellStyle name="Note 2 7 5 4 6" xfId="15097"/>
    <cellStyle name="Note 2 7 5 4 6 2" xfId="32532"/>
    <cellStyle name="Note 2 7 5 4 6 3" xfId="46985"/>
    <cellStyle name="Note 2 7 5 4 7" xfId="18150"/>
    <cellStyle name="Note 2 7 5 4 8" xfId="20259"/>
    <cellStyle name="Note 2 7 5 5" xfId="3817"/>
    <cellStyle name="Note 2 7 5 5 2" xfId="13488"/>
    <cellStyle name="Note 2 7 5 5 2 2" xfId="30923"/>
    <cellStyle name="Note 2 7 5 5 2 3" xfId="45376"/>
    <cellStyle name="Note 2 7 5 5 3" xfId="15949"/>
    <cellStyle name="Note 2 7 5 5 3 2" xfId="33384"/>
    <cellStyle name="Note 2 7 5 5 3 3" xfId="47837"/>
    <cellStyle name="Note 2 7 5 5 4" xfId="21253"/>
    <cellStyle name="Note 2 7 5 5 5" xfId="35706"/>
    <cellStyle name="Note 2 7 5 6" xfId="6279"/>
    <cellStyle name="Note 2 7 5 6 2" xfId="23714"/>
    <cellStyle name="Note 2 7 5 6 3" xfId="38167"/>
    <cellStyle name="Note 2 7 5 7" xfId="8720"/>
    <cellStyle name="Note 2 7 5 7 2" xfId="26155"/>
    <cellStyle name="Note 2 7 5 7 3" xfId="40608"/>
    <cellStyle name="Note 2 7 5 8" xfId="11140"/>
    <cellStyle name="Note 2 7 5 8 2" xfId="28575"/>
    <cellStyle name="Note 2 7 5 8 3" xfId="43028"/>
    <cellStyle name="Note 2 7 5 9" xfId="18147"/>
    <cellStyle name="Note 2 7 6" xfId="1310"/>
    <cellStyle name="Note 2 7 6 2" xfId="3821"/>
    <cellStyle name="Note 2 7 6 2 2" xfId="13491"/>
    <cellStyle name="Note 2 7 6 2 2 2" xfId="30926"/>
    <cellStyle name="Note 2 7 6 2 2 3" xfId="45379"/>
    <cellStyle name="Note 2 7 6 2 3" xfId="15952"/>
    <cellStyle name="Note 2 7 6 2 3 2" xfId="33387"/>
    <cellStyle name="Note 2 7 6 2 3 3" xfId="47840"/>
    <cellStyle name="Note 2 7 6 2 4" xfId="21257"/>
    <cellStyle name="Note 2 7 6 2 5" xfId="35710"/>
    <cellStyle name="Note 2 7 6 3" xfId="6283"/>
    <cellStyle name="Note 2 7 6 3 2" xfId="23718"/>
    <cellStyle name="Note 2 7 6 3 3" xfId="38171"/>
    <cellStyle name="Note 2 7 6 4" xfId="8724"/>
    <cellStyle name="Note 2 7 6 4 2" xfId="26159"/>
    <cellStyle name="Note 2 7 6 4 3" xfId="40612"/>
    <cellStyle name="Note 2 7 6 5" xfId="11144"/>
    <cellStyle name="Note 2 7 6 5 2" xfId="28579"/>
    <cellStyle name="Note 2 7 6 5 3" xfId="43032"/>
    <cellStyle name="Note 2 7 6 6" xfId="18151"/>
    <cellStyle name="Note 2 7 7" xfId="1311"/>
    <cellStyle name="Note 2 7 7 2" xfId="3822"/>
    <cellStyle name="Note 2 7 7 2 2" xfId="13492"/>
    <cellStyle name="Note 2 7 7 2 2 2" xfId="30927"/>
    <cellStyle name="Note 2 7 7 2 2 3" xfId="45380"/>
    <cellStyle name="Note 2 7 7 2 3" xfId="15953"/>
    <cellStyle name="Note 2 7 7 2 3 2" xfId="33388"/>
    <cellStyle name="Note 2 7 7 2 3 3" xfId="47841"/>
    <cellStyle name="Note 2 7 7 2 4" xfId="21258"/>
    <cellStyle name="Note 2 7 7 2 5" xfId="35711"/>
    <cellStyle name="Note 2 7 7 3" xfId="6284"/>
    <cellStyle name="Note 2 7 7 3 2" xfId="23719"/>
    <cellStyle name="Note 2 7 7 3 3" xfId="38172"/>
    <cellStyle name="Note 2 7 7 4" xfId="8725"/>
    <cellStyle name="Note 2 7 7 4 2" xfId="26160"/>
    <cellStyle name="Note 2 7 7 4 3" xfId="40613"/>
    <cellStyle name="Note 2 7 7 5" xfId="11145"/>
    <cellStyle name="Note 2 7 7 5 2" xfId="28580"/>
    <cellStyle name="Note 2 7 7 5 3" xfId="43033"/>
    <cellStyle name="Note 2 7 7 6" xfId="18152"/>
    <cellStyle name="Note 2 7 8" xfId="1312"/>
    <cellStyle name="Note 2 7 8 2" xfId="3823"/>
    <cellStyle name="Note 2 7 8 2 2" xfId="21259"/>
    <cellStyle name="Note 2 7 8 2 3" xfId="35712"/>
    <cellStyle name="Note 2 7 8 3" xfId="6285"/>
    <cellStyle name="Note 2 7 8 3 2" xfId="23720"/>
    <cellStyle name="Note 2 7 8 3 3" xfId="38173"/>
    <cellStyle name="Note 2 7 8 4" xfId="8726"/>
    <cellStyle name="Note 2 7 8 4 2" xfId="26161"/>
    <cellStyle name="Note 2 7 8 4 3" xfId="40614"/>
    <cellStyle name="Note 2 7 8 5" xfId="11146"/>
    <cellStyle name="Note 2 7 8 5 2" xfId="28581"/>
    <cellStyle name="Note 2 7 8 5 3" xfId="43034"/>
    <cellStyle name="Note 2 7 8 6" xfId="15098"/>
    <cellStyle name="Note 2 7 8 6 2" xfId="32533"/>
    <cellStyle name="Note 2 7 8 6 3" xfId="46986"/>
    <cellStyle name="Note 2 7 8 7" xfId="18153"/>
    <cellStyle name="Note 2 7 8 8" xfId="20260"/>
    <cellStyle name="Note 2 7 9" xfId="3804"/>
    <cellStyle name="Note 2 7 9 2" xfId="13478"/>
    <cellStyle name="Note 2 7 9 2 2" xfId="30913"/>
    <cellStyle name="Note 2 7 9 2 3" xfId="45366"/>
    <cellStyle name="Note 2 7 9 3" xfId="15939"/>
    <cellStyle name="Note 2 7 9 3 2" xfId="33374"/>
    <cellStyle name="Note 2 7 9 3 3" xfId="47827"/>
    <cellStyle name="Note 2 7 9 4" xfId="21240"/>
    <cellStyle name="Note 2 7 9 5" xfId="35693"/>
    <cellStyle name="Note 2 8" xfId="1313"/>
    <cellStyle name="Note 2 8 10" xfId="6286"/>
    <cellStyle name="Note 2 8 10 2" xfId="23721"/>
    <cellStyle name="Note 2 8 10 3" xfId="38174"/>
    <cellStyle name="Note 2 8 11" xfId="8727"/>
    <cellStyle name="Note 2 8 11 2" xfId="26162"/>
    <cellStyle name="Note 2 8 11 3" xfId="40615"/>
    <cellStyle name="Note 2 8 12" xfId="11147"/>
    <cellStyle name="Note 2 8 12 2" xfId="28582"/>
    <cellStyle name="Note 2 8 12 3" xfId="43035"/>
    <cellStyle name="Note 2 8 13" xfId="18154"/>
    <cellStyle name="Note 2 8 2" xfId="1314"/>
    <cellStyle name="Note 2 8 2 2" xfId="1315"/>
    <cellStyle name="Note 2 8 2 2 2" xfId="3826"/>
    <cellStyle name="Note 2 8 2 2 2 2" xfId="13495"/>
    <cellStyle name="Note 2 8 2 2 2 2 2" xfId="30930"/>
    <cellStyle name="Note 2 8 2 2 2 2 3" xfId="45383"/>
    <cellStyle name="Note 2 8 2 2 2 3" xfId="15956"/>
    <cellStyle name="Note 2 8 2 2 2 3 2" xfId="33391"/>
    <cellStyle name="Note 2 8 2 2 2 3 3" xfId="47844"/>
    <cellStyle name="Note 2 8 2 2 2 4" xfId="21262"/>
    <cellStyle name="Note 2 8 2 2 2 5" xfId="35715"/>
    <cellStyle name="Note 2 8 2 2 3" xfId="6288"/>
    <cellStyle name="Note 2 8 2 2 3 2" xfId="23723"/>
    <cellStyle name="Note 2 8 2 2 3 3" xfId="38176"/>
    <cellStyle name="Note 2 8 2 2 4" xfId="8729"/>
    <cellStyle name="Note 2 8 2 2 4 2" xfId="26164"/>
    <cellStyle name="Note 2 8 2 2 4 3" xfId="40617"/>
    <cellStyle name="Note 2 8 2 2 5" xfId="11149"/>
    <cellStyle name="Note 2 8 2 2 5 2" xfId="28584"/>
    <cellStyle name="Note 2 8 2 2 5 3" xfId="43037"/>
    <cellStyle name="Note 2 8 2 2 6" xfId="18156"/>
    <cellStyle name="Note 2 8 2 3" xfId="1316"/>
    <cellStyle name="Note 2 8 2 3 2" xfId="3827"/>
    <cellStyle name="Note 2 8 2 3 2 2" xfId="13496"/>
    <cellStyle name="Note 2 8 2 3 2 2 2" xfId="30931"/>
    <cellStyle name="Note 2 8 2 3 2 2 3" xfId="45384"/>
    <cellStyle name="Note 2 8 2 3 2 3" xfId="15957"/>
    <cellStyle name="Note 2 8 2 3 2 3 2" xfId="33392"/>
    <cellStyle name="Note 2 8 2 3 2 3 3" xfId="47845"/>
    <cellStyle name="Note 2 8 2 3 2 4" xfId="21263"/>
    <cellStyle name="Note 2 8 2 3 2 5" xfId="35716"/>
    <cellStyle name="Note 2 8 2 3 3" xfId="6289"/>
    <cellStyle name="Note 2 8 2 3 3 2" xfId="23724"/>
    <cellStyle name="Note 2 8 2 3 3 3" xfId="38177"/>
    <cellStyle name="Note 2 8 2 3 4" xfId="8730"/>
    <cellStyle name="Note 2 8 2 3 4 2" xfId="26165"/>
    <cellStyle name="Note 2 8 2 3 4 3" xfId="40618"/>
    <cellStyle name="Note 2 8 2 3 5" xfId="11150"/>
    <cellStyle name="Note 2 8 2 3 5 2" xfId="28585"/>
    <cellStyle name="Note 2 8 2 3 5 3" xfId="43038"/>
    <cellStyle name="Note 2 8 2 3 6" xfId="18157"/>
    <cellStyle name="Note 2 8 2 4" xfId="1317"/>
    <cellStyle name="Note 2 8 2 4 2" xfId="3828"/>
    <cellStyle name="Note 2 8 2 4 2 2" xfId="21264"/>
    <cellStyle name="Note 2 8 2 4 2 3" xfId="35717"/>
    <cellStyle name="Note 2 8 2 4 3" xfId="6290"/>
    <cellStyle name="Note 2 8 2 4 3 2" xfId="23725"/>
    <cellStyle name="Note 2 8 2 4 3 3" xfId="38178"/>
    <cellStyle name="Note 2 8 2 4 4" xfId="8731"/>
    <cellStyle name="Note 2 8 2 4 4 2" xfId="26166"/>
    <cellStyle name="Note 2 8 2 4 4 3" xfId="40619"/>
    <cellStyle name="Note 2 8 2 4 5" xfId="11151"/>
    <cellStyle name="Note 2 8 2 4 5 2" xfId="28586"/>
    <cellStyle name="Note 2 8 2 4 5 3" xfId="43039"/>
    <cellStyle name="Note 2 8 2 4 6" xfId="15099"/>
    <cellStyle name="Note 2 8 2 4 6 2" xfId="32534"/>
    <cellStyle name="Note 2 8 2 4 6 3" xfId="46987"/>
    <cellStyle name="Note 2 8 2 4 7" xfId="18158"/>
    <cellStyle name="Note 2 8 2 4 8" xfId="20261"/>
    <cellStyle name="Note 2 8 2 5" xfId="3825"/>
    <cellStyle name="Note 2 8 2 5 2" xfId="13494"/>
    <cellStyle name="Note 2 8 2 5 2 2" xfId="30929"/>
    <cellStyle name="Note 2 8 2 5 2 3" xfId="45382"/>
    <cellStyle name="Note 2 8 2 5 3" xfId="15955"/>
    <cellStyle name="Note 2 8 2 5 3 2" xfId="33390"/>
    <cellStyle name="Note 2 8 2 5 3 3" xfId="47843"/>
    <cellStyle name="Note 2 8 2 5 4" xfId="21261"/>
    <cellStyle name="Note 2 8 2 5 5" xfId="35714"/>
    <cellStyle name="Note 2 8 2 6" xfId="6287"/>
    <cellStyle name="Note 2 8 2 6 2" xfId="23722"/>
    <cellStyle name="Note 2 8 2 6 3" xfId="38175"/>
    <cellStyle name="Note 2 8 2 7" xfId="8728"/>
    <cellStyle name="Note 2 8 2 7 2" xfId="26163"/>
    <cellStyle name="Note 2 8 2 7 3" xfId="40616"/>
    <cellStyle name="Note 2 8 2 8" xfId="11148"/>
    <cellStyle name="Note 2 8 2 8 2" xfId="28583"/>
    <cellStyle name="Note 2 8 2 8 3" xfId="43036"/>
    <cellStyle name="Note 2 8 2 9" xfId="18155"/>
    <cellStyle name="Note 2 8 3" xfId="1318"/>
    <cellStyle name="Note 2 8 3 2" xfId="1319"/>
    <cellStyle name="Note 2 8 3 2 2" xfId="3830"/>
    <cellStyle name="Note 2 8 3 2 2 2" xfId="13498"/>
    <cellStyle name="Note 2 8 3 2 2 2 2" xfId="30933"/>
    <cellStyle name="Note 2 8 3 2 2 2 3" xfId="45386"/>
    <cellStyle name="Note 2 8 3 2 2 3" xfId="15959"/>
    <cellStyle name="Note 2 8 3 2 2 3 2" xfId="33394"/>
    <cellStyle name="Note 2 8 3 2 2 3 3" xfId="47847"/>
    <cellStyle name="Note 2 8 3 2 2 4" xfId="21266"/>
    <cellStyle name="Note 2 8 3 2 2 5" xfId="35719"/>
    <cellStyle name="Note 2 8 3 2 3" xfId="6292"/>
    <cellStyle name="Note 2 8 3 2 3 2" xfId="23727"/>
    <cellStyle name="Note 2 8 3 2 3 3" xfId="38180"/>
    <cellStyle name="Note 2 8 3 2 4" xfId="8733"/>
    <cellStyle name="Note 2 8 3 2 4 2" xfId="26168"/>
    <cellStyle name="Note 2 8 3 2 4 3" xfId="40621"/>
    <cellStyle name="Note 2 8 3 2 5" xfId="11153"/>
    <cellStyle name="Note 2 8 3 2 5 2" xfId="28588"/>
    <cellStyle name="Note 2 8 3 2 5 3" xfId="43041"/>
    <cellStyle name="Note 2 8 3 2 6" xfId="18160"/>
    <cellStyle name="Note 2 8 3 3" xfId="1320"/>
    <cellStyle name="Note 2 8 3 3 2" xfId="3831"/>
    <cellStyle name="Note 2 8 3 3 2 2" xfId="13499"/>
    <cellStyle name="Note 2 8 3 3 2 2 2" xfId="30934"/>
    <cellStyle name="Note 2 8 3 3 2 2 3" xfId="45387"/>
    <cellStyle name="Note 2 8 3 3 2 3" xfId="15960"/>
    <cellStyle name="Note 2 8 3 3 2 3 2" xfId="33395"/>
    <cellStyle name="Note 2 8 3 3 2 3 3" xfId="47848"/>
    <cellStyle name="Note 2 8 3 3 2 4" xfId="21267"/>
    <cellStyle name="Note 2 8 3 3 2 5" xfId="35720"/>
    <cellStyle name="Note 2 8 3 3 3" xfId="6293"/>
    <cellStyle name="Note 2 8 3 3 3 2" xfId="23728"/>
    <cellStyle name="Note 2 8 3 3 3 3" xfId="38181"/>
    <cellStyle name="Note 2 8 3 3 4" xfId="8734"/>
    <cellStyle name="Note 2 8 3 3 4 2" xfId="26169"/>
    <cellStyle name="Note 2 8 3 3 4 3" xfId="40622"/>
    <cellStyle name="Note 2 8 3 3 5" xfId="11154"/>
    <cellStyle name="Note 2 8 3 3 5 2" xfId="28589"/>
    <cellStyle name="Note 2 8 3 3 5 3" xfId="43042"/>
    <cellStyle name="Note 2 8 3 3 6" xfId="18161"/>
    <cellStyle name="Note 2 8 3 4" xfId="1321"/>
    <cellStyle name="Note 2 8 3 4 2" xfId="3832"/>
    <cellStyle name="Note 2 8 3 4 2 2" xfId="21268"/>
    <cellStyle name="Note 2 8 3 4 2 3" xfId="35721"/>
    <cellStyle name="Note 2 8 3 4 3" xfId="6294"/>
    <cellStyle name="Note 2 8 3 4 3 2" xfId="23729"/>
    <cellStyle name="Note 2 8 3 4 3 3" xfId="38182"/>
    <cellStyle name="Note 2 8 3 4 4" xfId="8735"/>
    <cellStyle name="Note 2 8 3 4 4 2" xfId="26170"/>
    <cellStyle name="Note 2 8 3 4 4 3" xfId="40623"/>
    <cellStyle name="Note 2 8 3 4 5" xfId="11155"/>
    <cellStyle name="Note 2 8 3 4 5 2" xfId="28590"/>
    <cellStyle name="Note 2 8 3 4 5 3" xfId="43043"/>
    <cellStyle name="Note 2 8 3 4 6" xfId="15100"/>
    <cellStyle name="Note 2 8 3 4 6 2" xfId="32535"/>
    <cellStyle name="Note 2 8 3 4 6 3" xfId="46988"/>
    <cellStyle name="Note 2 8 3 4 7" xfId="18162"/>
    <cellStyle name="Note 2 8 3 4 8" xfId="20262"/>
    <cellStyle name="Note 2 8 3 5" xfId="3829"/>
    <cellStyle name="Note 2 8 3 5 2" xfId="13497"/>
    <cellStyle name="Note 2 8 3 5 2 2" xfId="30932"/>
    <cellStyle name="Note 2 8 3 5 2 3" xfId="45385"/>
    <cellStyle name="Note 2 8 3 5 3" xfId="15958"/>
    <cellStyle name="Note 2 8 3 5 3 2" xfId="33393"/>
    <cellStyle name="Note 2 8 3 5 3 3" xfId="47846"/>
    <cellStyle name="Note 2 8 3 5 4" xfId="21265"/>
    <cellStyle name="Note 2 8 3 5 5" xfId="35718"/>
    <cellStyle name="Note 2 8 3 6" xfId="6291"/>
    <cellStyle name="Note 2 8 3 6 2" xfId="23726"/>
    <cellStyle name="Note 2 8 3 6 3" xfId="38179"/>
    <cellStyle name="Note 2 8 3 7" xfId="8732"/>
    <cellStyle name="Note 2 8 3 7 2" xfId="26167"/>
    <cellStyle name="Note 2 8 3 7 3" xfId="40620"/>
    <cellStyle name="Note 2 8 3 8" xfId="11152"/>
    <cellStyle name="Note 2 8 3 8 2" xfId="28587"/>
    <cellStyle name="Note 2 8 3 8 3" xfId="43040"/>
    <cellStyle name="Note 2 8 3 9" xfId="18159"/>
    <cellStyle name="Note 2 8 4" xfId="1322"/>
    <cellStyle name="Note 2 8 4 2" xfId="1323"/>
    <cellStyle name="Note 2 8 4 2 2" xfId="3834"/>
    <cellStyle name="Note 2 8 4 2 2 2" xfId="13501"/>
    <cellStyle name="Note 2 8 4 2 2 2 2" xfId="30936"/>
    <cellStyle name="Note 2 8 4 2 2 2 3" xfId="45389"/>
    <cellStyle name="Note 2 8 4 2 2 3" xfId="15962"/>
    <cellStyle name="Note 2 8 4 2 2 3 2" xfId="33397"/>
    <cellStyle name="Note 2 8 4 2 2 3 3" xfId="47850"/>
    <cellStyle name="Note 2 8 4 2 2 4" xfId="21270"/>
    <cellStyle name="Note 2 8 4 2 2 5" xfId="35723"/>
    <cellStyle name="Note 2 8 4 2 3" xfId="6296"/>
    <cellStyle name="Note 2 8 4 2 3 2" xfId="23731"/>
    <cellStyle name="Note 2 8 4 2 3 3" xfId="38184"/>
    <cellStyle name="Note 2 8 4 2 4" xfId="8737"/>
    <cellStyle name="Note 2 8 4 2 4 2" xfId="26172"/>
    <cellStyle name="Note 2 8 4 2 4 3" xfId="40625"/>
    <cellStyle name="Note 2 8 4 2 5" xfId="11157"/>
    <cellStyle name="Note 2 8 4 2 5 2" xfId="28592"/>
    <cellStyle name="Note 2 8 4 2 5 3" xfId="43045"/>
    <cellStyle name="Note 2 8 4 2 6" xfId="18164"/>
    <cellStyle name="Note 2 8 4 3" xfId="1324"/>
    <cellStyle name="Note 2 8 4 3 2" xfId="3835"/>
    <cellStyle name="Note 2 8 4 3 2 2" xfId="13502"/>
    <cellStyle name="Note 2 8 4 3 2 2 2" xfId="30937"/>
    <cellStyle name="Note 2 8 4 3 2 2 3" xfId="45390"/>
    <cellStyle name="Note 2 8 4 3 2 3" xfId="15963"/>
    <cellStyle name="Note 2 8 4 3 2 3 2" xfId="33398"/>
    <cellStyle name="Note 2 8 4 3 2 3 3" xfId="47851"/>
    <cellStyle name="Note 2 8 4 3 2 4" xfId="21271"/>
    <cellStyle name="Note 2 8 4 3 2 5" xfId="35724"/>
    <cellStyle name="Note 2 8 4 3 3" xfId="6297"/>
    <cellStyle name="Note 2 8 4 3 3 2" xfId="23732"/>
    <cellStyle name="Note 2 8 4 3 3 3" xfId="38185"/>
    <cellStyle name="Note 2 8 4 3 4" xfId="8738"/>
    <cellStyle name="Note 2 8 4 3 4 2" xfId="26173"/>
    <cellStyle name="Note 2 8 4 3 4 3" xfId="40626"/>
    <cellStyle name="Note 2 8 4 3 5" xfId="11158"/>
    <cellStyle name="Note 2 8 4 3 5 2" xfId="28593"/>
    <cellStyle name="Note 2 8 4 3 5 3" xfId="43046"/>
    <cellStyle name="Note 2 8 4 3 6" xfId="18165"/>
    <cellStyle name="Note 2 8 4 4" xfId="1325"/>
    <cellStyle name="Note 2 8 4 4 2" xfId="3836"/>
    <cellStyle name="Note 2 8 4 4 2 2" xfId="21272"/>
    <cellStyle name="Note 2 8 4 4 2 3" xfId="35725"/>
    <cellStyle name="Note 2 8 4 4 3" xfId="6298"/>
    <cellStyle name="Note 2 8 4 4 3 2" xfId="23733"/>
    <cellStyle name="Note 2 8 4 4 3 3" xfId="38186"/>
    <cellStyle name="Note 2 8 4 4 4" xfId="8739"/>
    <cellStyle name="Note 2 8 4 4 4 2" xfId="26174"/>
    <cellStyle name="Note 2 8 4 4 4 3" xfId="40627"/>
    <cellStyle name="Note 2 8 4 4 5" xfId="11159"/>
    <cellStyle name="Note 2 8 4 4 5 2" xfId="28594"/>
    <cellStyle name="Note 2 8 4 4 5 3" xfId="43047"/>
    <cellStyle name="Note 2 8 4 4 6" xfId="15101"/>
    <cellStyle name="Note 2 8 4 4 6 2" xfId="32536"/>
    <cellStyle name="Note 2 8 4 4 6 3" xfId="46989"/>
    <cellStyle name="Note 2 8 4 4 7" xfId="18166"/>
    <cellStyle name="Note 2 8 4 4 8" xfId="20263"/>
    <cellStyle name="Note 2 8 4 5" xfId="3833"/>
    <cellStyle name="Note 2 8 4 5 2" xfId="13500"/>
    <cellStyle name="Note 2 8 4 5 2 2" xfId="30935"/>
    <cellStyle name="Note 2 8 4 5 2 3" xfId="45388"/>
    <cellStyle name="Note 2 8 4 5 3" xfId="15961"/>
    <cellStyle name="Note 2 8 4 5 3 2" xfId="33396"/>
    <cellStyle name="Note 2 8 4 5 3 3" xfId="47849"/>
    <cellStyle name="Note 2 8 4 5 4" xfId="21269"/>
    <cellStyle name="Note 2 8 4 5 5" xfId="35722"/>
    <cellStyle name="Note 2 8 4 6" xfId="6295"/>
    <cellStyle name="Note 2 8 4 6 2" xfId="23730"/>
    <cellStyle name="Note 2 8 4 6 3" xfId="38183"/>
    <cellStyle name="Note 2 8 4 7" xfId="8736"/>
    <cellStyle name="Note 2 8 4 7 2" xfId="26171"/>
    <cellStyle name="Note 2 8 4 7 3" xfId="40624"/>
    <cellStyle name="Note 2 8 4 8" xfId="11156"/>
    <cellStyle name="Note 2 8 4 8 2" xfId="28591"/>
    <cellStyle name="Note 2 8 4 8 3" xfId="43044"/>
    <cellStyle name="Note 2 8 4 9" xfId="18163"/>
    <cellStyle name="Note 2 8 5" xfId="1326"/>
    <cellStyle name="Note 2 8 5 2" xfId="1327"/>
    <cellStyle name="Note 2 8 5 2 2" xfId="3838"/>
    <cellStyle name="Note 2 8 5 2 2 2" xfId="13504"/>
    <cellStyle name="Note 2 8 5 2 2 2 2" xfId="30939"/>
    <cellStyle name="Note 2 8 5 2 2 2 3" xfId="45392"/>
    <cellStyle name="Note 2 8 5 2 2 3" xfId="15965"/>
    <cellStyle name="Note 2 8 5 2 2 3 2" xfId="33400"/>
    <cellStyle name="Note 2 8 5 2 2 3 3" xfId="47853"/>
    <cellStyle name="Note 2 8 5 2 2 4" xfId="21274"/>
    <cellStyle name="Note 2 8 5 2 2 5" xfId="35727"/>
    <cellStyle name="Note 2 8 5 2 3" xfId="6300"/>
    <cellStyle name="Note 2 8 5 2 3 2" xfId="23735"/>
    <cellStyle name="Note 2 8 5 2 3 3" xfId="38188"/>
    <cellStyle name="Note 2 8 5 2 4" xfId="8741"/>
    <cellStyle name="Note 2 8 5 2 4 2" xfId="26176"/>
    <cellStyle name="Note 2 8 5 2 4 3" xfId="40629"/>
    <cellStyle name="Note 2 8 5 2 5" xfId="11161"/>
    <cellStyle name="Note 2 8 5 2 5 2" xfId="28596"/>
    <cellStyle name="Note 2 8 5 2 5 3" xfId="43049"/>
    <cellStyle name="Note 2 8 5 2 6" xfId="18168"/>
    <cellStyle name="Note 2 8 5 3" xfId="1328"/>
    <cellStyle name="Note 2 8 5 3 2" xfId="3839"/>
    <cellStyle name="Note 2 8 5 3 2 2" xfId="13505"/>
    <cellStyle name="Note 2 8 5 3 2 2 2" xfId="30940"/>
    <cellStyle name="Note 2 8 5 3 2 2 3" xfId="45393"/>
    <cellStyle name="Note 2 8 5 3 2 3" xfId="15966"/>
    <cellStyle name="Note 2 8 5 3 2 3 2" xfId="33401"/>
    <cellStyle name="Note 2 8 5 3 2 3 3" xfId="47854"/>
    <cellStyle name="Note 2 8 5 3 2 4" xfId="21275"/>
    <cellStyle name="Note 2 8 5 3 2 5" xfId="35728"/>
    <cellStyle name="Note 2 8 5 3 3" xfId="6301"/>
    <cellStyle name="Note 2 8 5 3 3 2" xfId="23736"/>
    <cellStyle name="Note 2 8 5 3 3 3" xfId="38189"/>
    <cellStyle name="Note 2 8 5 3 4" xfId="8742"/>
    <cellStyle name="Note 2 8 5 3 4 2" xfId="26177"/>
    <cellStyle name="Note 2 8 5 3 4 3" xfId="40630"/>
    <cellStyle name="Note 2 8 5 3 5" xfId="11162"/>
    <cellStyle name="Note 2 8 5 3 5 2" xfId="28597"/>
    <cellStyle name="Note 2 8 5 3 5 3" xfId="43050"/>
    <cellStyle name="Note 2 8 5 3 6" xfId="18169"/>
    <cellStyle name="Note 2 8 5 4" xfId="1329"/>
    <cellStyle name="Note 2 8 5 4 2" xfId="3840"/>
    <cellStyle name="Note 2 8 5 4 2 2" xfId="21276"/>
    <cellStyle name="Note 2 8 5 4 2 3" xfId="35729"/>
    <cellStyle name="Note 2 8 5 4 3" xfId="6302"/>
    <cellStyle name="Note 2 8 5 4 3 2" xfId="23737"/>
    <cellStyle name="Note 2 8 5 4 3 3" xfId="38190"/>
    <cellStyle name="Note 2 8 5 4 4" xfId="8743"/>
    <cellStyle name="Note 2 8 5 4 4 2" xfId="26178"/>
    <cellStyle name="Note 2 8 5 4 4 3" xfId="40631"/>
    <cellStyle name="Note 2 8 5 4 5" xfId="11163"/>
    <cellStyle name="Note 2 8 5 4 5 2" xfId="28598"/>
    <cellStyle name="Note 2 8 5 4 5 3" xfId="43051"/>
    <cellStyle name="Note 2 8 5 4 6" xfId="15102"/>
    <cellStyle name="Note 2 8 5 4 6 2" xfId="32537"/>
    <cellStyle name="Note 2 8 5 4 6 3" xfId="46990"/>
    <cellStyle name="Note 2 8 5 4 7" xfId="18170"/>
    <cellStyle name="Note 2 8 5 4 8" xfId="20264"/>
    <cellStyle name="Note 2 8 5 5" xfId="3837"/>
    <cellStyle name="Note 2 8 5 5 2" xfId="13503"/>
    <cellStyle name="Note 2 8 5 5 2 2" xfId="30938"/>
    <cellStyle name="Note 2 8 5 5 2 3" xfId="45391"/>
    <cellStyle name="Note 2 8 5 5 3" xfId="15964"/>
    <cellStyle name="Note 2 8 5 5 3 2" xfId="33399"/>
    <cellStyle name="Note 2 8 5 5 3 3" xfId="47852"/>
    <cellStyle name="Note 2 8 5 5 4" xfId="21273"/>
    <cellStyle name="Note 2 8 5 5 5" xfId="35726"/>
    <cellStyle name="Note 2 8 5 6" xfId="6299"/>
    <cellStyle name="Note 2 8 5 6 2" xfId="23734"/>
    <cellStyle name="Note 2 8 5 6 3" xfId="38187"/>
    <cellStyle name="Note 2 8 5 7" xfId="8740"/>
    <cellStyle name="Note 2 8 5 7 2" xfId="26175"/>
    <cellStyle name="Note 2 8 5 7 3" xfId="40628"/>
    <cellStyle name="Note 2 8 5 8" xfId="11160"/>
    <cellStyle name="Note 2 8 5 8 2" xfId="28595"/>
    <cellStyle name="Note 2 8 5 8 3" xfId="43048"/>
    <cellStyle name="Note 2 8 5 9" xfId="18167"/>
    <cellStyle name="Note 2 8 6" xfId="1330"/>
    <cellStyle name="Note 2 8 6 2" xfId="3841"/>
    <cellStyle name="Note 2 8 6 2 2" xfId="13506"/>
    <cellStyle name="Note 2 8 6 2 2 2" xfId="30941"/>
    <cellStyle name="Note 2 8 6 2 2 3" xfId="45394"/>
    <cellStyle name="Note 2 8 6 2 3" xfId="15967"/>
    <cellStyle name="Note 2 8 6 2 3 2" xfId="33402"/>
    <cellStyle name="Note 2 8 6 2 3 3" xfId="47855"/>
    <cellStyle name="Note 2 8 6 2 4" xfId="21277"/>
    <cellStyle name="Note 2 8 6 2 5" xfId="35730"/>
    <cellStyle name="Note 2 8 6 3" xfId="6303"/>
    <cellStyle name="Note 2 8 6 3 2" xfId="23738"/>
    <cellStyle name="Note 2 8 6 3 3" xfId="38191"/>
    <cellStyle name="Note 2 8 6 4" xfId="8744"/>
    <cellStyle name="Note 2 8 6 4 2" xfId="26179"/>
    <cellStyle name="Note 2 8 6 4 3" xfId="40632"/>
    <cellStyle name="Note 2 8 6 5" xfId="11164"/>
    <cellStyle name="Note 2 8 6 5 2" xfId="28599"/>
    <cellStyle name="Note 2 8 6 5 3" xfId="43052"/>
    <cellStyle name="Note 2 8 6 6" xfId="18171"/>
    <cellStyle name="Note 2 8 7" xfId="1331"/>
    <cellStyle name="Note 2 8 7 2" xfId="3842"/>
    <cellStyle name="Note 2 8 7 2 2" xfId="13507"/>
    <cellStyle name="Note 2 8 7 2 2 2" xfId="30942"/>
    <cellStyle name="Note 2 8 7 2 2 3" xfId="45395"/>
    <cellStyle name="Note 2 8 7 2 3" xfId="15968"/>
    <cellStyle name="Note 2 8 7 2 3 2" xfId="33403"/>
    <cellStyle name="Note 2 8 7 2 3 3" xfId="47856"/>
    <cellStyle name="Note 2 8 7 2 4" xfId="21278"/>
    <cellStyle name="Note 2 8 7 2 5" xfId="35731"/>
    <cellStyle name="Note 2 8 7 3" xfId="6304"/>
    <cellStyle name="Note 2 8 7 3 2" xfId="23739"/>
    <cellStyle name="Note 2 8 7 3 3" xfId="38192"/>
    <cellStyle name="Note 2 8 7 4" xfId="8745"/>
    <cellStyle name="Note 2 8 7 4 2" xfId="26180"/>
    <cellStyle name="Note 2 8 7 4 3" xfId="40633"/>
    <cellStyle name="Note 2 8 7 5" xfId="11165"/>
    <cellStyle name="Note 2 8 7 5 2" xfId="28600"/>
    <cellStyle name="Note 2 8 7 5 3" xfId="43053"/>
    <cellStyle name="Note 2 8 7 6" xfId="18172"/>
    <cellStyle name="Note 2 8 8" xfId="1332"/>
    <cellStyle name="Note 2 8 8 2" xfId="3843"/>
    <cellStyle name="Note 2 8 8 2 2" xfId="21279"/>
    <cellStyle name="Note 2 8 8 2 3" xfId="35732"/>
    <cellStyle name="Note 2 8 8 3" xfId="6305"/>
    <cellStyle name="Note 2 8 8 3 2" xfId="23740"/>
    <cellStyle name="Note 2 8 8 3 3" xfId="38193"/>
    <cellStyle name="Note 2 8 8 4" xfId="8746"/>
    <cellStyle name="Note 2 8 8 4 2" xfId="26181"/>
    <cellStyle name="Note 2 8 8 4 3" xfId="40634"/>
    <cellStyle name="Note 2 8 8 5" xfId="11166"/>
    <cellStyle name="Note 2 8 8 5 2" xfId="28601"/>
    <cellStyle name="Note 2 8 8 5 3" xfId="43054"/>
    <cellStyle name="Note 2 8 8 6" xfId="15103"/>
    <cellStyle name="Note 2 8 8 6 2" xfId="32538"/>
    <cellStyle name="Note 2 8 8 6 3" xfId="46991"/>
    <cellStyle name="Note 2 8 8 7" xfId="18173"/>
    <cellStyle name="Note 2 8 8 8" xfId="20265"/>
    <cellStyle name="Note 2 8 9" xfId="3824"/>
    <cellStyle name="Note 2 8 9 2" xfId="13493"/>
    <cellStyle name="Note 2 8 9 2 2" xfId="30928"/>
    <cellStyle name="Note 2 8 9 2 3" xfId="45381"/>
    <cellStyle name="Note 2 8 9 3" xfId="15954"/>
    <cellStyle name="Note 2 8 9 3 2" xfId="33389"/>
    <cellStyle name="Note 2 8 9 3 3" xfId="47842"/>
    <cellStyle name="Note 2 8 9 4" xfId="21260"/>
    <cellStyle name="Note 2 8 9 5" xfId="35713"/>
    <cellStyle name="Note 2 9" xfId="1333"/>
    <cellStyle name="Note 2 9 10" xfId="6306"/>
    <cellStyle name="Note 2 9 10 2" xfId="23741"/>
    <cellStyle name="Note 2 9 10 3" xfId="38194"/>
    <cellStyle name="Note 2 9 11" xfId="8747"/>
    <cellStyle name="Note 2 9 11 2" xfId="26182"/>
    <cellStyle name="Note 2 9 11 3" xfId="40635"/>
    <cellStyle name="Note 2 9 12" xfId="11167"/>
    <cellStyle name="Note 2 9 12 2" xfId="28602"/>
    <cellStyle name="Note 2 9 12 3" xfId="43055"/>
    <cellStyle name="Note 2 9 13" xfId="18174"/>
    <cellStyle name="Note 2 9 2" xfId="1334"/>
    <cellStyle name="Note 2 9 2 2" xfId="1335"/>
    <cellStyle name="Note 2 9 2 2 2" xfId="3846"/>
    <cellStyle name="Note 2 9 2 2 2 2" xfId="13510"/>
    <cellStyle name="Note 2 9 2 2 2 2 2" xfId="30945"/>
    <cellStyle name="Note 2 9 2 2 2 2 3" xfId="45398"/>
    <cellStyle name="Note 2 9 2 2 2 3" xfId="15971"/>
    <cellStyle name="Note 2 9 2 2 2 3 2" xfId="33406"/>
    <cellStyle name="Note 2 9 2 2 2 3 3" xfId="47859"/>
    <cellStyle name="Note 2 9 2 2 2 4" xfId="21282"/>
    <cellStyle name="Note 2 9 2 2 2 5" xfId="35735"/>
    <cellStyle name="Note 2 9 2 2 3" xfId="6308"/>
    <cellStyle name="Note 2 9 2 2 3 2" xfId="23743"/>
    <cellStyle name="Note 2 9 2 2 3 3" xfId="38196"/>
    <cellStyle name="Note 2 9 2 2 4" xfId="8749"/>
    <cellStyle name="Note 2 9 2 2 4 2" xfId="26184"/>
    <cellStyle name="Note 2 9 2 2 4 3" xfId="40637"/>
    <cellStyle name="Note 2 9 2 2 5" xfId="11169"/>
    <cellStyle name="Note 2 9 2 2 5 2" xfId="28604"/>
    <cellStyle name="Note 2 9 2 2 5 3" xfId="43057"/>
    <cellStyle name="Note 2 9 2 2 6" xfId="18176"/>
    <cellStyle name="Note 2 9 2 3" xfId="1336"/>
    <cellStyle name="Note 2 9 2 3 2" xfId="3847"/>
    <cellStyle name="Note 2 9 2 3 2 2" xfId="13511"/>
    <cellStyle name="Note 2 9 2 3 2 2 2" xfId="30946"/>
    <cellStyle name="Note 2 9 2 3 2 2 3" xfId="45399"/>
    <cellStyle name="Note 2 9 2 3 2 3" xfId="15972"/>
    <cellStyle name="Note 2 9 2 3 2 3 2" xfId="33407"/>
    <cellStyle name="Note 2 9 2 3 2 3 3" xfId="47860"/>
    <cellStyle name="Note 2 9 2 3 2 4" xfId="21283"/>
    <cellStyle name="Note 2 9 2 3 2 5" xfId="35736"/>
    <cellStyle name="Note 2 9 2 3 3" xfId="6309"/>
    <cellStyle name="Note 2 9 2 3 3 2" xfId="23744"/>
    <cellStyle name="Note 2 9 2 3 3 3" xfId="38197"/>
    <cellStyle name="Note 2 9 2 3 4" xfId="8750"/>
    <cellStyle name="Note 2 9 2 3 4 2" xfId="26185"/>
    <cellStyle name="Note 2 9 2 3 4 3" xfId="40638"/>
    <cellStyle name="Note 2 9 2 3 5" xfId="11170"/>
    <cellStyle name="Note 2 9 2 3 5 2" xfId="28605"/>
    <cellStyle name="Note 2 9 2 3 5 3" xfId="43058"/>
    <cellStyle name="Note 2 9 2 3 6" xfId="18177"/>
    <cellStyle name="Note 2 9 2 4" xfId="1337"/>
    <cellStyle name="Note 2 9 2 4 2" xfId="3848"/>
    <cellStyle name="Note 2 9 2 4 2 2" xfId="21284"/>
    <cellStyle name="Note 2 9 2 4 2 3" xfId="35737"/>
    <cellStyle name="Note 2 9 2 4 3" xfId="6310"/>
    <cellStyle name="Note 2 9 2 4 3 2" xfId="23745"/>
    <cellStyle name="Note 2 9 2 4 3 3" xfId="38198"/>
    <cellStyle name="Note 2 9 2 4 4" xfId="8751"/>
    <cellStyle name="Note 2 9 2 4 4 2" xfId="26186"/>
    <cellStyle name="Note 2 9 2 4 4 3" xfId="40639"/>
    <cellStyle name="Note 2 9 2 4 5" xfId="11171"/>
    <cellStyle name="Note 2 9 2 4 5 2" xfId="28606"/>
    <cellStyle name="Note 2 9 2 4 5 3" xfId="43059"/>
    <cellStyle name="Note 2 9 2 4 6" xfId="15104"/>
    <cellStyle name="Note 2 9 2 4 6 2" xfId="32539"/>
    <cellStyle name="Note 2 9 2 4 6 3" xfId="46992"/>
    <cellStyle name="Note 2 9 2 4 7" xfId="18178"/>
    <cellStyle name="Note 2 9 2 4 8" xfId="20266"/>
    <cellStyle name="Note 2 9 2 5" xfId="3845"/>
    <cellStyle name="Note 2 9 2 5 2" xfId="13509"/>
    <cellStyle name="Note 2 9 2 5 2 2" xfId="30944"/>
    <cellStyle name="Note 2 9 2 5 2 3" xfId="45397"/>
    <cellStyle name="Note 2 9 2 5 3" xfId="15970"/>
    <cellStyle name="Note 2 9 2 5 3 2" xfId="33405"/>
    <cellStyle name="Note 2 9 2 5 3 3" xfId="47858"/>
    <cellStyle name="Note 2 9 2 5 4" xfId="21281"/>
    <cellStyle name="Note 2 9 2 5 5" xfId="35734"/>
    <cellStyle name="Note 2 9 2 6" xfId="6307"/>
    <cellStyle name="Note 2 9 2 6 2" xfId="23742"/>
    <cellStyle name="Note 2 9 2 6 3" xfId="38195"/>
    <cellStyle name="Note 2 9 2 7" xfId="8748"/>
    <cellStyle name="Note 2 9 2 7 2" xfId="26183"/>
    <cellStyle name="Note 2 9 2 7 3" xfId="40636"/>
    <cellStyle name="Note 2 9 2 8" xfId="11168"/>
    <cellStyle name="Note 2 9 2 8 2" xfId="28603"/>
    <cellStyle name="Note 2 9 2 8 3" xfId="43056"/>
    <cellStyle name="Note 2 9 2 9" xfId="18175"/>
    <cellStyle name="Note 2 9 3" xfId="1338"/>
    <cellStyle name="Note 2 9 3 2" xfId="1339"/>
    <cellStyle name="Note 2 9 3 2 2" xfId="3850"/>
    <cellStyle name="Note 2 9 3 2 2 2" xfId="13513"/>
    <cellStyle name="Note 2 9 3 2 2 2 2" xfId="30948"/>
    <cellStyle name="Note 2 9 3 2 2 2 3" xfId="45401"/>
    <cellStyle name="Note 2 9 3 2 2 3" xfId="15974"/>
    <cellStyle name="Note 2 9 3 2 2 3 2" xfId="33409"/>
    <cellStyle name="Note 2 9 3 2 2 3 3" xfId="47862"/>
    <cellStyle name="Note 2 9 3 2 2 4" xfId="21286"/>
    <cellStyle name="Note 2 9 3 2 2 5" xfId="35739"/>
    <cellStyle name="Note 2 9 3 2 3" xfId="6312"/>
    <cellStyle name="Note 2 9 3 2 3 2" xfId="23747"/>
    <cellStyle name="Note 2 9 3 2 3 3" xfId="38200"/>
    <cellStyle name="Note 2 9 3 2 4" xfId="8753"/>
    <cellStyle name="Note 2 9 3 2 4 2" xfId="26188"/>
    <cellStyle name="Note 2 9 3 2 4 3" xfId="40641"/>
    <cellStyle name="Note 2 9 3 2 5" xfId="11173"/>
    <cellStyle name="Note 2 9 3 2 5 2" xfId="28608"/>
    <cellStyle name="Note 2 9 3 2 5 3" xfId="43061"/>
    <cellStyle name="Note 2 9 3 2 6" xfId="18180"/>
    <cellStyle name="Note 2 9 3 3" xfId="1340"/>
    <cellStyle name="Note 2 9 3 3 2" xfId="3851"/>
    <cellStyle name="Note 2 9 3 3 2 2" xfId="13514"/>
    <cellStyle name="Note 2 9 3 3 2 2 2" xfId="30949"/>
    <cellStyle name="Note 2 9 3 3 2 2 3" xfId="45402"/>
    <cellStyle name="Note 2 9 3 3 2 3" xfId="15975"/>
    <cellStyle name="Note 2 9 3 3 2 3 2" xfId="33410"/>
    <cellStyle name="Note 2 9 3 3 2 3 3" xfId="47863"/>
    <cellStyle name="Note 2 9 3 3 2 4" xfId="21287"/>
    <cellStyle name="Note 2 9 3 3 2 5" xfId="35740"/>
    <cellStyle name="Note 2 9 3 3 3" xfId="6313"/>
    <cellStyle name="Note 2 9 3 3 3 2" xfId="23748"/>
    <cellStyle name="Note 2 9 3 3 3 3" xfId="38201"/>
    <cellStyle name="Note 2 9 3 3 4" xfId="8754"/>
    <cellStyle name="Note 2 9 3 3 4 2" xfId="26189"/>
    <cellStyle name="Note 2 9 3 3 4 3" xfId="40642"/>
    <cellStyle name="Note 2 9 3 3 5" xfId="11174"/>
    <cellStyle name="Note 2 9 3 3 5 2" xfId="28609"/>
    <cellStyle name="Note 2 9 3 3 5 3" xfId="43062"/>
    <cellStyle name="Note 2 9 3 3 6" xfId="18181"/>
    <cellStyle name="Note 2 9 3 4" xfId="1341"/>
    <cellStyle name="Note 2 9 3 4 2" xfId="3852"/>
    <cellStyle name="Note 2 9 3 4 2 2" xfId="21288"/>
    <cellStyle name="Note 2 9 3 4 2 3" xfId="35741"/>
    <cellStyle name="Note 2 9 3 4 3" xfId="6314"/>
    <cellStyle name="Note 2 9 3 4 3 2" xfId="23749"/>
    <cellStyle name="Note 2 9 3 4 3 3" xfId="38202"/>
    <cellStyle name="Note 2 9 3 4 4" xfId="8755"/>
    <cellStyle name="Note 2 9 3 4 4 2" xfId="26190"/>
    <cellStyle name="Note 2 9 3 4 4 3" xfId="40643"/>
    <cellStyle name="Note 2 9 3 4 5" xfId="11175"/>
    <cellStyle name="Note 2 9 3 4 5 2" xfId="28610"/>
    <cellStyle name="Note 2 9 3 4 5 3" xfId="43063"/>
    <cellStyle name="Note 2 9 3 4 6" xfId="15105"/>
    <cellStyle name="Note 2 9 3 4 6 2" xfId="32540"/>
    <cellStyle name="Note 2 9 3 4 6 3" xfId="46993"/>
    <cellStyle name="Note 2 9 3 4 7" xfId="18182"/>
    <cellStyle name="Note 2 9 3 4 8" xfId="20267"/>
    <cellStyle name="Note 2 9 3 5" xfId="3849"/>
    <cellStyle name="Note 2 9 3 5 2" xfId="13512"/>
    <cellStyle name="Note 2 9 3 5 2 2" xfId="30947"/>
    <cellStyle name="Note 2 9 3 5 2 3" xfId="45400"/>
    <cellStyle name="Note 2 9 3 5 3" xfId="15973"/>
    <cellStyle name="Note 2 9 3 5 3 2" xfId="33408"/>
    <cellStyle name="Note 2 9 3 5 3 3" xfId="47861"/>
    <cellStyle name="Note 2 9 3 5 4" xfId="21285"/>
    <cellStyle name="Note 2 9 3 5 5" xfId="35738"/>
    <cellStyle name="Note 2 9 3 6" xfId="6311"/>
    <cellStyle name="Note 2 9 3 6 2" xfId="23746"/>
    <cellStyle name="Note 2 9 3 6 3" xfId="38199"/>
    <cellStyle name="Note 2 9 3 7" xfId="8752"/>
    <cellStyle name="Note 2 9 3 7 2" xfId="26187"/>
    <cellStyle name="Note 2 9 3 7 3" xfId="40640"/>
    <cellStyle name="Note 2 9 3 8" xfId="11172"/>
    <cellStyle name="Note 2 9 3 8 2" xfId="28607"/>
    <cellStyle name="Note 2 9 3 8 3" xfId="43060"/>
    <cellStyle name="Note 2 9 3 9" xfId="18179"/>
    <cellStyle name="Note 2 9 4" xfId="1342"/>
    <cellStyle name="Note 2 9 4 2" xfId="1343"/>
    <cellStyle name="Note 2 9 4 2 2" xfId="3854"/>
    <cellStyle name="Note 2 9 4 2 2 2" xfId="13516"/>
    <cellStyle name="Note 2 9 4 2 2 2 2" xfId="30951"/>
    <cellStyle name="Note 2 9 4 2 2 2 3" xfId="45404"/>
    <cellStyle name="Note 2 9 4 2 2 3" xfId="15977"/>
    <cellStyle name="Note 2 9 4 2 2 3 2" xfId="33412"/>
    <cellStyle name="Note 2 9 4 2 2 3 3" xfId="47865"/>
    <cellStyle name="Note 2 9 4 2 2 4" xfId="21290"/>
    <cellStyle name="Note 2 9 4 2 2 5" xfId="35743"/>
    <cellStyle name="Note 2 9 4 2 3" xfId="6316"/>
    <cellStyle name="Note 2 9 4 2 3 2" xfId="23751"/>
    <cellStyle name="Note 2 9 4 2 3 3" xfId="38204"/>
    <cellStyle name="Note 2 9 4 2 4" xfId="8757"/>
    <cellStyle name="Note 2 9 4 2 4 2" xfId="26192"/>
    <cellStyle name="Note 2 9 4 2 4 3" xfId="40645"/>
    <cellStyle name="Note 2 9 4 2 5" xfId="11177"/>
    <cellStyle name="Note 2 9 4 2 5 2" xfId="28612"/>
    <cellStyle name="Note 2 9 4 2 5 3" xfId="43065"/>
    <cellStyle name="Note 2 9 4 2 6" xfId="18184"/>
    <cellStyle name="Note 2 9 4 3" xfId="1344"/>
    <cellStyle name="Note 2 9 4 3 2" xfId="3855"/>
    <cellStyle name="Note 2 9 4 3 2 2" xfId="13517"/>
    <cellStyle name="Note 2 9 4 3 2 2 2" xfId="30952"/>
    <cellStyle name="Note 2 9 4 3 2 2 3" xfId="45405"/>
    <cellStyle name="Note 2 9 4 3 2 3" xfId="15978"/>
    <cellStyle name="Note 2 9 4 3 2 3 2" xfId="33413"/>
    <cellStyle name="Note 2 9 4 3 2 3 3" xfId="47866"/>
    <cellStyle name="Note 2 9 4 3 2 4" xfId="21291"/>
    <cellStyle name="Note 2 9 4 3 2 5" xfId="35744"/>
    <cellStyle name="Note 2 9 4 3 3" xfId="6317"/>
    <cellStyle name="Note 2 9 4 3 3 2" xfId="23752"/>
    <cellStyle name="Note 2 9 4 3 3 3" xfId="38205"/>
    <cellStyle name="Note 2 9 4 3 4" xfId="8758"/>
    <cellStyle name="Note 2 9 4 3 4 2" xfId="26193"/>
    <cellStyle name="Note 2 9 4 3 4 3" xfId="40646"/>
    <cellStyle name="Note 2 9 4 3 5" xfId="11178"/>
    <cellStyle name="Note 2 9 4 3 5 2" xfId="28613"/>
    <cellStyle name="Note 2 9 4 3 5 3" xfId="43066"/>
    <cellStyle name="Note 2 9 4 3 6" xfId="18185"/>
    <cellStyle name="Note 2 9 4 4" xfId="1345"/>
    <cellStyle name="Note 2 9 4 4 2" xfId="3856"/>
    <cellStyle name="Note 2 9 4 4 2 2" xfId="21292"/>
    <cellStyle name="Note 2 9 4 4 2 3" xfId="35745"/>
    <cellStyle name="Note 2 9 4 4 3" xfId="6318"/>
    <cellStyle name="Note 2 9 4 4 3 2" xfId="23753"/>
    <cellStyle name="Note 2 9 4 4 3 3" xfId="38206"/>
    <cellStyle name="Note 2 9 4 4 4" xfId="8759"/>
    <cellStyle name="Note 2 9 4 4 4 2" xfId="26194"/>
    <cellStyle name="Note 2 9 4 4 4 3" xfId="40647"/>
    <cellStyle name="Note 2 9 4 4 5" xfId="11179"/>
    <cellStyle name="Note 2 9 4 4 5 2" xfId="28614"/>
    <cellStyle name="Note 2 9 4 4 5 3" xfId="43067"/>
    <cellStyle name="Note 2 9 4 4 6" xfId="15106"/>
    <cellStyle name="Note 2 9 4 4 6 2" xfId="32541"/>
    <cellStyle name="Note 2 9 4 4 6 3" xfId="46994"/>
    <cellStyle name="Note 2 9 4 4 7" xfId="18186"/>
    <cellStyle name="Note 2 9 4 4 8" xfId="20268"/>
    <cellStyle name="Note 2 9 4 5" xfId="3853"/>
    <cellStyle name="Note 2 9 4 5 2" xfId="13515"/>
    <cellStyle name="Note 2 9 4 5 2 2" xfId="30950"/>
    <cellStyle name="Note 2 9 4 5 2 3" xfId="45403"/>
    <cellStyle name="Note 2 9 4 5 3" xfId="15976"/>
    <cellStyle name="Note 2 9 4 5 3 2" xfId="33411"/>
    <cellStyle name="Note 2 9 4 5 3 3" xfId="47864"/>
    <cellStyle name="Note 2 9 4 5 4" xfId="21289"/>
    <cellStyle name="Note 2 9 4 5 5" xfId="35742"/>
    <cellStyle name="Note 2 9 4 6" xfId="6315"/>
    <cellStyle name="Note 2 9 4 6 2" xfId="23750"/>
    <cellStyle name="Note 2 9 4 6 3" xfId="38203"/>
    <cellStyle name="Note 2 9 4 7" xfId="8756"/>
    <cellStyle name="Note 2 9 4 7 2" xfId="26191"/>
    <cellStyle name="Note 2 9 4 7 3" xfId="40644"/>
    <cellStyle name="Note 2 9 4 8" xfId="11176"/>
    <cellStyle name="Note 2 9 4 8 2" xfId="28611"/>
    <cellStyle name="Note 2 9 4 8 3" xfId="43064"/>
    <cellStyle name="Note 2 9 4 9" xfId="18183"/>
    <cellStyle name="Note 2 9 5" xfId="1346"/>
    <cellStyle name="Note 2 9 5 2" xfId="1347"/>
    <cellStyle name="Note 2 9 5 2 2" xfId="3858"/>
    <cellStyle name="Note 2 9 5 2 2 2" xfId="13519"/>
    <cellStyle name="Note 2 9 5 2 2 2 2" xfId="30954"/>
    <cellStyle name="Note 2 9 5 2 2 2 3" xfId="45407"/>
    <cellStyle name="Note 2 9 5 2 2 3" xfId="15980"/>
    <cellStyle name="Note 2 9 5 2 2 3 2" xfId="33415"/>
    <cellStyle name="Note 2 9 5 2 2 3 3" xfId="47868"/>
    <cellStyle name="Note 2 9 5 2 2 4" xfId="21294"/>
    <cellStyle name="Note 2 9 5 2 2 5" xfId="35747"/>
    <cellStyle name="Note 2 9 5 2 3" xfId="6320"/>
    <cellStyle name="Note 2 9 5 2 3 2" xfId="23755"/>
    <cellStyle name="Note 2 9 5 2 3 3" xfId="38208"/>
    <cellStyle name="Note 2 9 5 2 4" xfId="8761"/>
    <cellStyle name="Note 2 9 5 2 4 2" xfId="26196"/>
    <cellStyle name="Note 2 9 5 2 4 3" xfId="40649"/>
    <cellStyle name="Note 2 9 5 2 5" xfId="11181"/>
    <cellStyle name="Note 2 9 5 2 5 2" xfId="28616"/>
    <cellStyle name="Note 2 9 5 2 5 3" xfId="43069"/>
    <cellStyle name="Note 2 9 5 2 6" xfId="18188"/>
    <cellStyle name="Note 2 9 5 3" xfId="1348"/>
    <cellStyle name="Note 2 9 5 3 2" xfId="3859"/>
    <cellStyle name="Note 2 9 5 3 2 2" xfId="13520"/>
    <cellStyle name="Note 2 9 5 3 2 2 2" xfId="30955"/>
    <cellStyle name="Note 2 9 5 3 2 2 3" xfId="45408"/>
    <cellStyle name="Note 2 9 5 3 2 3" xfId="15981"/>
    <cellStyle name="Note 2 9 5 3 2 3 2" xfId="33416"/>
    <cellStyle name="Note 2 9 5 3 2 3 3" xfId="47869"/>
    <cellStyle name="Note 2 9 5 3 2 4" xfId="21295"/>
    <cellStyle name="Note 2 9 5 3 2 5" xfId="35748"/>
    <cellStyle name="Note 2 9 5 3 3" xfId="6321"/>
    <cellStyle name="Note 2 9 5 3 3 2" xfId="23756"/>
    <cellStyle name="Note 2 9 5 3 3 3" xfId="38209"/>
    <cellStyle name="Note 2 9 5 3 4" xfId="8762"/>
    <cellStyle name="Note 2 9 5 3 4 2" xfId="26197"/>
    <cellStyle name="Note 2 9 5 3 4 3" xfId="40650"/>
    <cellStyle name="Note 2 9 5 3 5" xfId="11182"/>
    <cellStyle name="Note 2 9 5 3 5 2" xfId="28617"/>
    <cellStyle name="Note 2 9 5 3 5 3" xfId="43070"/>
    <cellStyle name="Note 2 9 5 3 6" xfId="18189"/>
    <cellStyle name="Note 2 9 5 4" xfId="1349"/>
    <cellStyle name="Note 2 9 5 4 2" xfId="3860"/>
    <cellStyle name="Note 2 9 5 4 2 2" xfId="21296"/>
    <cellStyle name="Note 2 9 5 4 2 3" xfId="35749"/>
    <cellStyle name="Note 2 9 5 4 3" xfId="6322"/>
    <cellStyle name="Note 2 9 5 4 3 2" xfId="23757"/>
    <cellStyle name="Note 2 9 5 4 3 3" xfId="38210"/>
    <cellStyle name="Note 2 9 5 4 4" xfId="8763"/>
    <cellStyle name="Note 2 9 5 4 4 2" xfId="26198"/>
    <cellStyle name="Note 2 9 5 4 4 3" xfId="40651"/>
    <cellStyle name="Note 2 9 5 4 5" xfId="11183"/>
    <cellStyle name="Note 2 9 5 4 5 2" xfId="28618"/>
    <cellStyle name="Note 2 9 5 4 5 3" xfId="43071"/>
    <cellStyle name="Note 2 9 5 4 6" xfId="15107"/>
    <cellStyle name="Note 2 9 5 4 6 2" xfId="32542"/>
    <cellStyle name="Note 2 9 5 4 6 3" xfId="46995"/>
    <cellStyle name="Note 2 9 5 4 7" xfId="18190"/>
    <cellStyle name="Note 2 9 5 4 8" xfId="20269"/>
    <cellStyle name="Note 2 9 5 5" xfId="3857"/>
    <cellStyle name="Note 2 9 5 5 2" xfId="13518"/>
    <cellStyle name="Note 2 9 5 5 2 2" xfId="30953"/>
    <cellStyle name="Note 2 9 5 5 2 3" xfId="45406"/>
    <cellStyle name="Note 2 9 5 5 3" xfId="15979"/>
    <cellStyle name="Note 2 9 5 5 3 2" xfId="33414"/>
    <cellStyle name="Note 2 9 5 5 3 3" xfId="47867"/>
    <cellStyle name="Note 2 9 5 5 4" xfId="21293"/>
    <cellStyle name="Note 2 9 5 5 5" xfId="35746"/>
    <cellStyle name="Note 2 9 5 6" xfId="6319"/>
    <cellStyle name="Note 2 9 5 6 2" xfId="23754"/>
    <cellStyle name="Note 2 9 5 6 3" xfId="38207"/>
    <cellStyle name="Note 2 9 5 7" xfId="8760"/>
    <cellStyle name="Note 2 9 5 7 2" xfId="26195"/>
    <cellStyle name="Note 2 9 5 7 3" xfId="40648"/>
    <cellStyle name="Note 2 9 5 8" xfId="11180"/>
    <cellStyle name="Note 2 9 5 8 2" xfId="28615"/>
    <cellStyle name="Note 2 9 5 8 3" xfId="43068"/>
    <cellStyle name="Note 2 9 5 9" xfId="18187"/>
    <cellStyle name="Note 2 9 6" xfId="1350"/>
    <cellStyle name="Note 2 9 6 2" xfId="3861"/>
    <cellStyle name="Note 2 9 6 2 2" xfId="13521"/>
    <cellStyle name="Note 2 9 6 2 2 2" xfId="30956"/>
    <cellStyle name="Note 2 9 6 2 2 3" xfId="45409"/>
    <cellStyle name="Note 2 9 6 2 3" xfId="15982"/>
    <cellStyle name="Note 2 9 6 2 3 2" xfId="33417"/>
    <cellStyle name="Note 2 9 6 2 3 3" xfId="47870"/>
    <cellStyle name="Note 2 9 6 2 4" xfId="21297"/>
    <cellStyle name="Note 2 9 6 2 5" xfId="35750"/>
    <cellStyle name="Note 2 9 6 3" xfId="6323"/>
    <cellStyle name="Note 2 9 6 3 2" xfId="23758"/>
    <cellStyle name="Note 2 9 6 3 3" xfId="38211"/>
    <cellStyle name="Note 2 9 6 4" xfId="8764"/>
    <cellStyle name="Note 2 9 6 4 2" xfId="26199"/>
    <cellStyle name="Note 2 9 6 4 3" xfId="40652"/>
    <cellStyle name="Note 2 9 6 5" xfId="11184"/>
    <cellStyle name="Note 2 9 6 5 2" xfId="28619"/>
    <cellStyle name="Note 2 9 6 5 3" xfId="43072"/>
    <cellStyle name="Note 2 9 6 6" xfId="18191"/>
    <cellStyle name="Note 2 9 7" xfId="1351"/>
    <cellStyle name="Note 2 9 7 2" xfId="3862"/>
    <cellStyle name="Note 2 9 7 2 2" xfId="13522"/>
    <cellStyle name="Note 2 9 7 2 2 2" xfId="30957"/>
    <cellStyle name="Note 2 9 7 2 2 3" xfId="45410"/>
    <cellStyle name="Note 2 9 7 2 3" xfId="15983"/>
    <cellStyle name="Note 2 9 7 2 3 2" xfId="33418"/>
    <cellStyle name="Note 2 9 7 2 3 3" xfId="47871"/>
    <cellStyle name="Note 2 9 7 2 4" xfId="21298"/>
    <cellStyle name="Note 2 9 7 2 5" xfId="35751"/>
    <cellStyle name="Note 2 9 7 3" xfId="6324"/>
    <cellStyle name="Note 2 9 7 3 2" xfId="23759"/>
    <cellStyle name="Note 2 9 7 3 3" xfId="38212"/>
    <cellStyle name="Note 2 9 7 4" xfId="8765"/>
    <cellStyle name="Note 2 9 7 4 2" xfId="26200"/>
    <cellStyle name="Note 2 9 7 4 3" xfId="40653"/>
    <cellStyle name="Note 2 9 7 5" xfId="11185"/>
    <cellStyle name="Note 2 9 7 5 2" xfId="28620"/>
    <cellStyle name="Note 2 9 7 5 3" xfId="43073"/>
    <cellStyle name="Note 2 9 7 6" xfId="18192"/>
    <cellStyle name="Note 2 9 8" xfId="1352"/>
    <cellStyle name="Note 2 9 8 2" xfId="3863"/>
    <cellStyle name="Note 2 9 8 2 2" xfId="21299"/>
    <cellStyle name="Note 2 9 8 2 3" xfId="35752"/>
    <cellStyle name="Note 2 9 8 3" xfId="6325"/>
    <cellStyle name="Note 2 9 8 3 2" xfId="23760"/>
    <cellStyle name="Note 2 9 8 3 3" xfId="38213"/>
    <cellStyle name="Note 2 9 8 4" xfId="8766"/>
    <cellStyle name="Note 2 9 8 4 2" xfId="26201"/>
    <cellStyle name="Note 2 9 8 4 3" xfId="40654"/>
    <cellStyle name="Note 2 9 8 5" xfId="11186"/>
    <cellStyle name="Note 2 9 8 5 2" xfId="28621"/>
    <cellStyle name="Note 2 9 8 5 3" xfId="43074"/>
    <cellStyle name="Note 2 9 8 6" xfId="15108"/>
    <cellStyle name="Note 2 9 8 6 2" xfId="32543"/>
    <cellStyle name="Note 2 9 8 6 3" xfId="46996"/>
    <cellStyle name="Note 2 9 8 7" xfId="18193"/>
    <cellStyle name="Note 2 9 8 8" xfId="20270"/>
    <cellStyle name="Note 2 9 9" xfId="3844"/>
    <cellStyle name="Note 2 9 9 2" xfId="13508"/>
    <cellStyle name="Note 2 9 9 2 2" xfId="30943"/>
    <cellStyle name="Note 2 9 9 2 3" xfId="45396"/>
    <cellStyle name="Note 2 9 9 3" xfId="15969"/>
    <cellStyle name="Note 2 9 9 3 2" xfId="33404"/>
    <cellStyle name="Note 2 9 9 3 3" xfId="47857"/>
    <cellStyle name="Note 2 9 9 4" xfId="21280"/>
    <cellStyle name="Note 2 9 9 5" xfId="35733"/>
    <cellStyle name="Note 20" xfId="1353"/>
    <cellStyle name="Note 20 2" xfId="1354"/>
    <cellStyle name="Note 20 2 2" xfId="3865"/>
    <cellStyle name="Note 20 2 2 2" xfId="13524"/>
    <cellStyle name="Note 20 2 2 2 2" xfId="30959"/>
    <cellStyle name="Note 20 2 2 2 3" xfId="45412"/>
    <cellStyle name="Note 20 2 2 3" xfId="15985"/>
    <cellStyle name="Note 20 2 2 3 2" xfId="33420"/>
    <cellStyle name="Note 20 2 2 3 3" xfId="47873"/>
    <cellStyle name="Note 20 2 2 4" xfId="21301"/>
    <cellStyle name="Note 20 2 2 5" xfId="35754"/>
    <cellStyle name="Note 20 2 3" xfId="6327"/>
    <cellStyle name="Note 20 2 3 2" xfId="23762"/>
    <cellStyle name="Note 20 2 3 3" xfId="38215"/>
    <cellStyle name="Note 20 2 4" xfId="8768"/>
    <cellStyle name="Note 20 2 4 2" xfId="26203"/>
    <cellStyle name="Note 20 2 4 3" xfId="40656"/>
    <cellStyle name="Note 20 2 5" xfId="11188"/>
    <cellStyle name="Note 20 2 5 2" xfId="28623"/>
    <cellStyle name="Note 20 2 5 3" xfId="43076"/>
    <cellStyle name="Note 20 2 6" xfId="18195"/>
    <cellStyle name="Note 20 3" xfId="1355"/>
    <cellStyle name="Note 20 3 2" xfId="3866"/>
    <cellStyle name="Note 20 3 2 2" xfId="13525"/>
    <cellStyle name="Note 20 3 2 2 2" xfId="30960"/>
    <cellStyle name="Note 20 3 2 2 3" xfId="45413"/>
    <cellStyle name="Note 20 3 2 3" xfId="15986"/>
    <cellStyle name="Note 20 3 2 3 2" xfId="33421"/>
    <cellStyle name="Note 20 3 2 3 3" xfId="47874"/>
    <cellStyle name="Note 20 3 2 4" xfId="21302"/>
    <cellStyle name="Note 20 3 2 5" xfId="35755"/>
    <cellStyle name="Note 20 3 3" xfId="6328"/>
    <cellStyle name="Note 20 3 3 2" xfId="23763"/>
    <cellStyle name="Note 20 3 3 3" xfId="38216"/>
    <cellStyle name="Note 20 3 4" xfId="8769"/>
    <cellStyle name="Note 20 3 4 2" xfId="26204"/>
    <cellStyle name="Note 20 3 4 3" xfId="40657"/>
    <cellStyle name="Note 20 3 5" xfId="11189"/>
    <cellStyle name="Note 20 3 5 2" xfId="28624"/>
    <cellStyle name="Note 20 3 5 3" xfId="43077"/>
    <cellStyle name="Note 20 3 6" xfId="18196"/>
    <cellStyle name="Note 20 4" xfId="1356"/>
    <cellStyle name="Note 20 4 2" xfId="3867"/>
    <cellStyle name="Note 20 4 2 2" xfId="21303"/>
    <cellStyle name="Note 20 4 2 3" xfId="35756"/>
    <cellStyle name="Note 20 4 3" xfId="6329"/>
    <cellStyle name="Note 20 4 3 2" xfId="23764"/>
    <cellStyle name="Note 20 4 3 3" xfId="38217"/>
    <cellStyle name="Note 20 4 4" xfId="8770"/>
    <cellStyle name="Note 20 4 4 2" xfId="26205"/>
    <cellStyle name="Note 20 4 4 3" xfId="40658"/>
    <cellStyle name="Note 20 4 5" xfId="11190"/>
    <cellStyle name="Note 20 4 5 2" xfId="28625"/>
    <cellStyle name="Note 20 4 5 3" xfId="43078"/>
    <cellStyle name="Note 20 4 6" xfId="15109"/>
    <cellStyle name="Note 20 4 6 2" xfId="32544"/>
    <cellStyle name="Note 20 4 6 3" xfId="46997"/>
    <cellStyle name="Note 20 4 7" xfId="18197"/>
    <cellStyle name="Note 20 4 8" xfId="20271"/>
    <cellStyle name="Note 20 5" xfId="3864"/>
    <cellStyle name="Note 20 5 2" xfId="13523"/>
    <cellStyle name="Note 20 5 2 2" xfId="30958"/>
    <cellStyle name="Note 20 5 2 3" xfId="45411"/>
    <cellStyle name="Note 20 5 3" xfId="15984"/>
    <cellStyle name="Note 20 5 3 2" xfId="33419"/>
    <cellStyle name="Note 20 5 3 3" xfId="47872"/>
    <cellStyle name="Note 20 5 4" xfId="21300"/>
    <cellStyle name="Note 20 5 5" xfId="35753"/>
    <cellStyle name="Note 20 6" xfId="6326"/>
    <cellStyle name="Note 20 6 2" xfId="23761"/>
    <cellStyle name="Note 20 6 3" xfId="38214"/>
    <cellStyle name="Note 20 7" xfId="8767"/>
    <cellStyle name="Note 20 7 2" xfId="26202"/>
    <cellStyle name="Note 20 7 3" xfId="40655"/>
    <cellStyle name="Note 20 8" xfId="11187"/>
    <cellStyle name="Note 20 8 2" xfId="28622"/>
    <cellStyle name="Note 20 8 3" xfId="43075"/>
    <cellStyle name="Note 20 9" xfId="18194"/>
    <cellStyle name="Note 21" xfId="1357"/>
    <cellStyle name="Note 21 2" xfId="1358"/>
    <cellStyle name="Note 21 2 2" xfId="3869"/>
    <cellStyle name="Note 21 2 2 2" xfId="13527"/>
    <cellStyle name="Note 21 2 2 2 2" xfId="30962"/>
    <cellStyle name="Note 21 2 2 2 3" xfId="45415"/>
    <cellStyle name="Note 21 2 2 3" xfId="15988"/>
    <cellStyle name="Note 21 2 2 3 2" xfId="33423"/>
    <cellStyle name="Note 21 2 2 3 3" xfId="47876"/>
    <cellStyle name="Note 21 2 2 4" xfId="21305"/>
    <cellStyle name="Note 21 2 2 5" xfId="35758"/>
    <cellStyle name="Note 21 2 3" xfId="6331"/>
    <cellStyle name="Note 21 2 3 2" xfId="23766"/>
    <cellStyle name="Note 21 2 3 3" xfId="38219"/>
    <cellStyle name="Note 21 2 4" xfId="8772"/>
    <cellStyle name="Note 21 2 4 2" xfId="26207"/>
    <cellStyle name="Note 21 2 4 3" xfId="40660"/>
    <cellStyle name="Note 21 2 5" xfId="11192"/>
    <cellStyle name="Note 21 2 5 2" xfId="28627"/>
    <cellStyle name="Note 21 2 5 3" xfId="43080"/>
    <cellStyle name="Note 21 2 6" xfId="18199"/>
    <cellStyle name="Note 21 3" xfId="1359"/>
    <cellStyle name="Note 21 3 2" xfId="3870"/>
    <cellStyle name="Note 21 3 2 2" xfId="13528"/>
    <cellStyle name="Note 21 3 2 2 2" xfId="30963"/>
    <cellStyle name="Note 21 3 2 2 3" xfId="45416"/>
    <cellStyle name="Note 21 3 2 3" xfId="15989"/>
    <cellStyle name="Note 21 3 2 3 2" xfId="33424"/>
    <cellStyle name="Note 21 3 2 3 3" xfId="47877"/>
    <cellStyle name="Note 21 3 2 4" xfId="21306"/>
    <cellStyle name="Note 21 3 2 5" xfId="35759"/>
    <cellStyle name="Note 21 3 3" xfId="6332"/>
    <cellStyle name="Note 21 3 3 2" xfId="23767"/>
    <cellStyle name="Note 21 3 3 3" xfId="38220"/>
    <cellStyle name="Note 21 3 4" xfId="8773"/>
    <cellStyle name="Note 21 3 4 2" xfId="26208"/>
    <cellStyle name="Note 21 3 4 3" xfId="40661"/>
    <cellStyle name="Note 21 3 5" xfId="11193"/>
    <cellStyle name="Note 21 3 5 2" xfId="28628"/>
    <cellStyle name="Note 21 3 5 3" xfId="43081"/>
    <cellStyle name="Note 21 3 6" xfId="18200"/>
    <cellStyle name="Note 21 4" xfId="1360"/>
    <cellStyle name="Note 21 4 2" xfId="3871"/>
    <cellStyle name="Note 21 4 2 2" xfId="21307"/>
    <cellStyle name="Note 21 4 2 3" xfId="35760"/>
    <cellStyle name="Note 21 4 3" xfId="6333"/>
    <cellStyle name="Note 21 4 3 2" xfId="23768"/>
    <cellStyle name="Note 21 4 3 3" xfId="38221"/>
    <cellStyle name="Note 21 4 4" xfId="8774"/>
    <cellStyle name="Note 21 4 4 2" xfId="26209"/>
    <cellStyle name="Note 21 4 4 3" xfId="40662"/>
    <cellStyle name="Note 21 4 5" xfId="11194"/>
    <cellStyle name="Note 21 4 5 2" xfId="28629"/>
    <cellStyle name="Note 21 4 5 3" xfId="43082"/>
    <cellStyle name="Note 21 4 6" xfId="15110"/>
    <cellStyle name="Note 21 4 6 2" xfId="32545"/>
    <cellStyle name="Note 21 4 6 3" xfId="46998"/>
    <cellStyle name="Note 21 4 7" xfId="18201"/>
    <cellStyle name="Note 21 4 8" xfId="20272"/>
    <cellStyle name="Note 21 5" xfId="3868"/>
    <cellStyle name="Note 21 5 2" xfId="13526"/>
    <cellStyle name="Note 21 5 2 2" xfId="30961"/>
    <cellStyle name="Note 21 5 2 3" xfId="45414"/>
    <cellStyle name="Note 21 5 3" xfId="15987"/>
    <cellStyle name="Note 21 5 3 2" xfId="33422"/>
    <cellStyle name="Note 21 5 3 3" xfId="47875"/>
    <cellStyle name="Note 21 5 4" xfId="21304"/>
    <cellStyle name="Note 21 5 5" xfId="35757"/>
    <cellStyle name="Note 21 6" xfId="6330"/>
    <cellStyle name="Note 21 6 2" xfId="23765"/>
    <cellStyle name="Note 21 6 3" xfId="38218"/>
    <cellStyle name="Note 21 7" xfId="8771"/>
    <cellStyle name="Note 21 7 2" xfId="26206"/>
    <cellStyle name="Note 21 7 3" xfId="40659"/>
    <cellStyle name="Note 21 8" xfId="11191"/>
    <cellStyle name="Note 21 8 2" xfId="28626"/>
    <cellStyle name="Note 21 8 3" xfId="43079"/>
    <cellStyle name="Note 21 9" xfId="18198"/>
    <cellStyle name="Note 22" xfId="1361"/>
    <cellStyle name="Note 22 2" xfId="1362"/>
    <cellStyle name="Note 22 2 2" xfId="3873"/>
    <cellStyle name="Note 22 2 2 2" xfId="13530"/>
    <cellStyle name="Note 22 2 2 2 2" xfId="30965"/>
    <cellStyle name="Note 22 2 2 2 3" xfId="45418"/>
    <cellStyle name="Note 22 2 2 3" xfId="15991"/>
    <cellStyle name="Note 22 2 2 3 2" xfId="33426"/>
    <cellStyle name="Note 22 2 2 3 3" xfId="47879"/>
    <cellStyle name="Note 22 2 2 4" xfId="21309"/>
    <cellStyle name="Note 22 2 2 5" xfId="35762"/>
    <cellStyle name="Note 22 2 3" xfId="6335"/>
    <cellStyle name="Note 22 2 3 2" xfId="23770"/>
    <cellStyle name="Note 22 2 3 3" xfId="38223"/>
    <cellStyle name="Note 22 2 4" xfId="8776"/>
    <cellStyle name="Note 22 2 4 2" xfId="26211"/>
    <cellStyle name="Note 22 2 4 3" xfId="40664"/>
    <cellStyle name="Note 22 2 5" xfId="11196"/>
    <cellStyle name="Note 22 2 5 2" xfId="28631"/>
    <cellStyle name="Note 22 2 5 3" xfId="43084"/>
    <cellStyle name="Note 22 2 6" xfId="18203"/>
    <cellStyle name="Note 22 3" xfId="1363"/>
    <cellStyle name="Note 22 3 2" xfId="3874"/>
    <cellStyle name="Note 22 3 2 2" xfId="13531"/>
    <cellStyle name="Note 22 3 2 2 2" xfId="30966"/>
    <cellStyle name="Note 22 3 2 2 3" xfId="45419"/>
    <cellStyle name="Note 22 3 2 3" xfId="15992"/>
    <cellStyle name="Note 22 3 2 3 2" xfId="33427"/>
    <cellStyle name="Note 22 3 2 3 3" xfId="47880"/>
    <cellStyle name="Note 22 3 2 4" xfId="21310"/>
    <cellStyle name="Note 22 3 2 5" xfId="35763"/>
    <cellStyle name="Note 22 3 3" xfId="6336"/>
    <cellStyle name="Note 22 3 3 2" xfId="23771"/>
    <cellStyle name="Note 22 3 3 3" xfId="38224"/>
    <cellStyle name="Note 22 3 4" xfId="8777"/>
    <cellStyle name="Note 22 3 4 2" xfId="26212"/>
    <cellStyle name="Note 22 3 4 3" xfId="40665"/>
    <cellStyle name="Note 22 3 5" xfId="11197"/>
    <cellStyle name="Note 22 3 5 2" xfId="28632"/>
    <cellStyle name="Note 22 3 5 3" xfId="43085"/>
    <cellStyle name="Note 22 3 6" xfId="18204"/>
    <cellStyle name="Note 22 4" xfId="1364"/>
    <cellStyle name="Note 22 4 2" xfId="3875"/>
    <cellStyle name="Note 22 4 2 2" xfId="21311"/>
    <cellStyle name="Note 22 4 2 3" xfId="35764"/>
    <cellStyle name="Note 22 4 3" xfId="6337"/>
    <cellStyle name="Note 22 4 3 2" xfId="23772"/>
    <cellStyle name="Note 22 4 3 3" xfId="38225"/>
    <cellStyle name="Note 22 4 4" xfId="8778"/>
    <cellStyle name="Note 22 4 4 2" xfId="26213"/>
    <cellStyle name="Note 22 4 4 3" xfId="40666"/>
    <cellStyle name="Note 22 4 5" xfId="11198"/>
    <cellStyle name="Note 22 4 5 2" xfId="28633"/>
    <cellStyle name="Note 22 4 5 3" xfId="43086"/>
    <cellStyle name="Note 22 4 6" xfId="15111"/>
    <cellStyle name="Note 22 4 6 2" xfId="32546"/>
    <cellStyle name="Note 22 4 6 3" xfId="46999"/>
    <cellStyle name="Note 22 4 7" xfId="18205"/>
    <cellStyle name="Note 22 4 8" xfId="20273"/>
    <cellStyle name="Note 22 5" xfId="3872"/>
    <cellStyle name="Note 22 5 2" xfId="13529"/>
    <cellStyle name="Note 22 5 2 2" xfId="30964"/>
    <cellStyle name="Note 22 5 2 3" xfId="45417"/>
    <cellStyle name="Note 22 5 3" xfId="15990"/>
    <cellStyle name="Note 22 5 3 2" xfId="33425"/>
    <cellStyle name="Note 22 5 3 3" xfId="47878"/>
    <cellStyle name="Note 22 5 4" xfId="21308"/>
    <cellStyle name="Note 22 5 5" xfId="35761"/>
    <cellStyle name="Note 22 6" xfId="6334"/>
    <cellStyle name="Note 22 6 2" xfId="23769"/>
    <cellStyle name="Note 22 6 3" xfId="38222"/>
    <cellStyle name="Note 22 7" xfId="8775"/>
    <cellStyle name="Note 22 7 2" xfId="26210"/>
    <cellStyle name="Note 22 7 3" xfId="40663"/>
    <cellStyle name="Note 22 8" xfId="11195"/>
    <cellStyle name="Note 22 8 2" xfId="28630"/>
    <cellStyle name="Note 22 8 3" xfId="43083"/>
    <cellStyle name="Note 22 9" xfId="18202"/>
    <cellStyle name="Note 23" xfId="1365"/>
    <cellStyle name="Note 23 2" xfId="1366"/>
    <cellStyle name="Note 23 2 2" xfId="3877"/>
    <cellStyle name="Note 23 2 2 2" xfId="13533"/>
    <cellStyle name="Note 23 2 2 2 2" xfId="30968"/>
    <cellStyle name="Note 23 2 2 2 3" xfId="45421"/>
    <cellStyle name="Note 23 2 2 3" xfId="15994"/>
    <cellStyle name="Note 23 2 2 3 2" xfId="33429"/>
    <cellStyle name="Note 23 2 2 3 3" xfId="47882"/>
    <cellStyle name="Note 23 2 2 4" xfId="21313"/>
    <cellStyle name="Note 23 2 2 5" xfId="35766"/>
    <cellStyle name="Note 23 2 3" xfId="6339"/>
    <cellStyle name="Note 23 2 3 2" xfId="23774"/>
    <cellStyle name="Note 23 2 3 3" xfId="38227"/>
    <cellStyle name="Note 23 2 4" xfId="8780"/>
    <cellStyle name="Note 23 2 4 2" xfId="26215"/>
    <cellStyle name="Note 23 2 4 3" xfId="40668"/>
    <cellStyle name="Note 23 2 5" xfId="11200"/>
    <cellStyle name="Note 23 2 5 2" xfId="28635"/>
    <cellStyle name="Note 23 2 5 3" xfId="43088"/>
    <cellStyle name="Note 23 2 6" xfId="18207"/>
    <cellStyle name="Note 23 3" xfId="1367"/>
    <cellStyle name="Note 23 3 2" xfId="3878"/>
    <cellStyle name="Note 23 3 2 2" xfId="13534"/>
    <cellStyle name="Note 23 3 2 2 2" xfId="30969"/>
    <cellStyle name="Note 23 3 2 2 3" xfId="45422"/>
    <cellStyle name="Note 23 3 2 3" xfId="15995"/>
    <cellStyle name="Note 23 3 2 3 2" xfId="33430"/>
    <cellStyle name="Note 23 3 2 3 3" xfId="47883"/>
    <cellStyle name="Note 23 3 2 4" xfId="21314"/>
    <cellStyle name="Note 23 3 2 5" xfId="35767"/>
    <cellStyle name="Note 23 3 3" xfId="6340"/>
    <cellStyle name="Note 23 3 3 2" xfId="23775"/>
    <cellStyle name="Note 23 3 3 3" xfId="38228"/>
    <cellStyle name="Note 23 3 4" xfId="8781"/>
    <cellStyle name="Note 23 3 4 2" xfId="26216"/>
    <cellStyle name="Note 23 3 4 3" xfId="40669"/>
    <cellStyle name="Note 23 3 5" xfId="11201"/>
    <cellStyle name="Note 23 3 5 2" xfId="28636"/>
    <cellStyle name="Note 23 3 5 3" xfId="43089"/>
    <cellStyle name="Note 23 3 6" xfId="18208"/>
    <cellStyle name="Note 23 4" xfId="1368"/>
    <cellStyle name="Note 23 4 2" xfId="3879"/>
    <cellStyle name="Note 23 4 2 2" xfId="21315"/>
    <cellStyle name="Note 23 4 2 3" xfId="35768"/>
    <cellStyle name="Note 23 4 3" xfId="6341"/>
    <cellStyle name="Note 23 4 3 2" xfId="23776"/>
    <cellStyle name="Note 23 4 3 3" xfId="38229"/>
    <cellStyle name="Note 23 4 4" xfId="8782"/>
    <cellStyle name="Note 23 4 4 2" xfId="26217"/>
    <cellStyle name="Note 23 4 4 3" xfId="40670"/>
    <cellStyle name="Note 23 4 5" xfId="11202"/>
    <cellStyle name="Note 23 4 5 2" xfId="28637"/>
    <cellStyle name="Note 23 4 5 3" xfId="43090"/>
    <cellStyle name="Note 23 4 6" xfId="15112"/>
    <cellStyle name="Note 23 4 6 2" xfId="32547"/>
    <cellStyle name="Note 23 4 6 3" xfId="47000"/>
    <cellStyle name="Note 23 4 7" xfId="18209"/>
    <cellStyle name="Note 23 4 8" xfId="20274"/>
    <cellStyle name="Note 23 5" xfId="3876"/>
    <cellStyle name="Note 23 5 2" xfId="13532"/>
    <cellStyle name="Note 23 5 2 2" xfId="30967"/>
    <cellStyle name="Note 23 5 2 3" xfId="45420"/>
    <cellStyle name="Note 23 5 3" xfId="15993"/>
    <cellStyle name="Note 23 5 3 2" xfId="33428"/>
    <cellStyle name="Note 23 5 3 3" xfId="47881"/>
    <cellStyle name="Note 23 5 4" xfId="21312"/>
    <cellStyle name="Note 23 5 5" xfId="35765"/>
    <cellStyle name="Note 23 6" xfId="6338"/>
    <cellStyle name="Note 23 6 2" xfId="23773"/>
    <cellStyle name="Note 23 6 3" xfId="38226"/>
    <cellStyle name="Note 23 7" xfId="8779"/>
    <cellStyle name="Note 23 7 2" xfId="26214"/>
    <cellStyle name="Note 23 7 3" xfId="40667"/>
    <cellStyle name="Note 23 8" xfId="11199"/>
    <cellStyle name="Note 23 8 2" xfId="28634"/>
    <cellStyle name="Note 23 8 3" xfId="43087"/>
    <cellStyle name="Note 23 9" xfId="18206"/>
    <cellStyle name="Note 24" xfId="1369"/>
    <cellStyle name="Note 24 2" xfId="1370"/>
    <cellStyle name="Note 24 2 2" xfId="3881"/>
    <cellStyle name="Note 24 2 2 2" xfId="13536"/>
    <cellStyle name="Note 24 2 2 2 2" xfId="30971"/>
    <cellStyle name="Note 24 2 2 2 3" xfId="45424"/>
    <cellStyle name="Note 24 2 2 3" xfId="15997"/>
    <cellStyle name="Note 24 2 2 3 2" xfId="33432"/>
    <cellStyle name="Note 24 2 2 3 3" xfId="47885"/>
    <cellStyle name="Note 24 2 2 4" xfId="21317"/>
    <cellStyle name="Note 24 2 2 5" xfId="35770"/>
    <cellStyle name="Note 24 2 3" xfId="6343"/>
    <cellStyle name="Note 24 2 3 2" xfId="23778"/>
    <cellStyle name="Note 24 2 3 3" xfId="38231"/>
    <cellStyle name="Note 24 2 4" xfId="8784"/>
    <cellStyle name="Note 24 2 4 2" xfId="26219"/>
    <cellStyle name="Note 24 2 4 3" xfId="40672"/>
    <cellStyle name="Note 24 2 5" xfId="11204"/>
    <cellStyle name="Note 24 2 5 2" xfId="28639"/>
    <cellStyle name="Note 24 2 5 3" xfId="43092"/>
    <cellStyle name="Note 24 2 6" xfId="18211"/>
    <cellStyle name="Note 24 3" xfId="1371"/>
    <cellStyle name="Note 24 3 2" xfId="3882"/>
    <cellStyle name="Note 24 3 2 2" xfId="13537"/>
    <cellStyle name="Note 24 3 2 2 2" xfId="30972"/>
    <cellStyle name="Note 24 3 2 2 3" xfId="45425"/>
    <cellStyle name="Note 24 3 2 3" xfId="15998"/>
    <cellStyle name="Note 24 3 2 3 2" xfId="33433"/>
    <cellStyle name="Note 24 3 2 3 3" xfId="47886"/>
    <cellStyle name="Note 24 3 2 4" xfId="21318"/>
    <cellStyle name="Note 24 3 2 5" xfId="35771"/>
    <cellStyle name="Note 24 3 3" xfId="6344"/>
    <cellStyle name="Note 24 3 3 2" xfId="23779"/>
    <cellStyle name="Note 24 3 3 3" xfId="38232"/>
    <cellStyle name="Note 24 3 4" xfId="8785"/>
    <cellStyle name="Note 24 3 4 2" xfId="26220"/>
    <cellStyle name="Note 24 3 4 3" xfId="40673"/>
    <cellStyle name="Note 24 3 5" xfId="11205"/>
    <cellStyle name="Note 24 3 5 2" xfId="28640"/>
    <cellStyle name="Note 24 3 5 3" xfId="43093"/>
    <cellStyle name="Note 24 3 6" xfId="18212"/>
    <cellStyle name="Note 24 4" xfId="1372"/>
    <cellStyle name="Note 24 4 2" xfId="3883"/>
    <cellStyle name="Note 24 4 2 2" xfId="21319"/>
    <cellStyle name="Note 24 4 2 3" xfId="35772"/>
    <cellStyle name="Note 24 4 3" xfId="6345"/>
    <cellStyle name="Note 24 4 3 2" xfId="23780"/>
    <cellStyle name="Note 24 4 3 3" xfId="38233"/>
    <cellStyle name="Note 24 4 4" xfId="8786"/>
    <cellStyle name="Note 24 4 4 2" xfId="26221"/>
    <cellStyle name="Note 24 4 4 3" xfId="40674"/>
    <cellStyle name="Note 24 4 5" xfId="11206"/>
    <cellStyle name="Note 24 4 5 2" xfId="28641"/>
    <cellStyle name="Note 24 4 5 3" xfId="43094"/>
    <cellStyle name="Note 24 4 6" xfId="15113"/>
    <cellStyle name="Note 24 4 6 2" xfId="32548"/>
    <cellStyle name="Note 24 4 6 3" xfId="47001"/>
    <cellStyle name="Note 24 4 7" xfId="18213"/>
    <cellStyle name="Note 24 4 8" xfId="20275"/>
    <cellStyle name="Note 24 5" xfId="3880"/>
    <cellStyle name="Note 24 5 2" xfId="13535"/>
    <cellStyle name="Note 24 5 2 2" xfId="30970"/>
    <cellStyle name="Note 24 5 2 3" xfId="45423"/>
    <cellStyle name="Note 24 5 3" xfId="15996"/>
    <cellStyle name="Note 24 5 3 2" xfId="33431"/>
    <cellStyle name="Note 24 5 3 3" xfId="47884"/>
    <cellStyle name="Note 24 5 4" xfId="21316"/>
    <cellStyle name="Note 24 5 5" xfId="35769"/>
    <cellStyle name="Note 24 6" xfId="6342"/>
    <cellStyle name="Note 24 6 2" xfId="23777"/>
    <cellStyle name="Note 24 6 3" xfId="38230"/>
    <cellStyle name="Note 24 7" xfId="8783"/>
    <cellStyle name="Note 24 7 2" xfId="26218"/>
    <cellStyle name="Note 24 7 3" xfId="40671"/>
    <cellStyle name="Note 24 8" xfId="11203"/>
    <cellStyle name="Note 24 8 2" xfId="28638"/>
    <cellStyle name="Note 24 8 3" xfId="43091"/>
    <cellStyle name="Note 24 9" xfId="18210"/>
    <cellStyle name="Note 25" xfId="1373"/>
    <cellStyle name="Note 25 2" xfId="1374"/>
    <cellStyle name="Note 25 2 2" xfId="3885"/>
    <cellStyle name="Note 25 2 2 2" xfId="13539"/>
    <cellStyle name="Note 25 2 2 2 2" xfId="30974"/>
    <cellStyle name="Note 25 2 2 2 3" xfId="45427"/>
    <cellStyle name="Note 25 2 2 3" xfId="16000"/>
    <cellStyle name="Note 25 2 2 3 2" xfId="33435"/>
    <cellStyle name="Note 25 2 2 3 3" xfId="47888"/>
    <cellStyle name="Note 25 2 2 4" xfId="21321"/>
    <cellStyle name="Note 25 2 2 5" xfId="35774"/>
    <cellStyle name="Note 25 2 3" xfId="6347"/>
    <cellStyle name="Note 25 2 3 2" xfId="23782"/>
    <cellStyle name="Note 25 2 3 3" xfId="38235"/>
    <cellStyle name="Note 25 2 4" xfId="8788"/>
    <cellStyle name="Note 25 2 4 2" xfId="26223"/>
    <cellStyle name="Note 25 2 4 3" xfId="40676"/>
    <cellStyle name="Note 25 2 5" xfId="11208"/>
    <cellStyle name="Note 25 2 5 2" xfId="28643"/>
    <cellStyle name="Note 25 2 5 3" xfId="43096"/>
    <cellStyle name="Note 25 2 6" xfId="18215"/>
    <cellStyle name="Note 25 3" xfId="1375"/>
    <cellStyle name="Note 25 3 2" xfId="3886"/>
    <cellStyle name="Note 25 3 2 2" xfId="13540"/>
    <cellStyle name="Note 25 3 2 2 2" xfId="30975"/>
    <cellStyle name="Note 25 3 2 2 3" xfId="45428"/>
    <cellStyle name="Note 25 3 2 3" xfId="16001"/>
    <cellStyle name="Note 25 3 2 3 2" xfId="33436"/>
    <cellStyle name="Note 25 3 2 3 3" xfId="47889"/>
    <cellStyle name="Note 25 3 2 4" xfId="21322"/>
    <cellStyle name="Note 25 3 2 5" xfId="35775"/>
    <cellStyle name="Note 25 3 3" xfId="6348"/>
    <cellStyle name="Note 25 3 3 2" xfId="23783"/>
    <cellStyle name="Note 25 3 3 3" xfId="38236"/>
    <cellStyle name="Note 25 3 4" xfId="8789"/>
    <cellStyle name="Note 25 3 4 2" xfId="26224"/>
    <cellStyle name="Note 25 3 4 3" xfId="40677"/>
    <cellStyle name="Note 25 3 5" xfId="11209"/>
    <cellStyle name="Note 25 3 5 2" xfId="28644"/>
    <cellStyle name="Note 25 3 5 3" xfId="43097"/>
    <cellStyle name="Note 25 3 6" xfId="18216"/>
    <cellStyle name="Note 25 4" xfId="1376"/>
    <cellStyle name="Note 25 4 2" xfId="3887"/>
    <cellStyle name="Note 25 4 2 2" xfId="21323"/>
    <cellStyle name="Note 25 4 2 3" xfId="35776"/>
    <cellStyle name="Note 25 4 3" xfId="6349"/>
    <cellStyle name="Note 25 4 3 2" xfId="23784"/>
    <cellStyle name="Note 25 4 3 3" xfId="38237"/>
    <cellStyle name="Note 25 4 4" xfId="8790"/>
    <cellStyle name="Note 25 4 4 2" xfId="26225"/>
    <cellStyle name="Note 25 4 4 3" xfId="40678"/>
    <cellStyle name="Note 25 4 5" xfId="11210"/>
    <cellStyle name="Note 25 4 5 2" xfId="28645"/>
    <cellStyle name="Note 25 4 5 3" xfId="43098"/>
    <cellStyle name="Note 25 4 6" xfId="15114"/>
    <cellStyle name="Note 25 4 6 2" xfId="32549"/>
    <cellStyle name="Note 25 4 6 3" xfId="47002"/>
    <cellStyle name="Note 25 4 7" xfId="18217"/>
    <cellStyle name="Note 25 4 8" xfId="20276"/>
    <cellStyle name="Note 25 5" xfId="3884"/>
    <cellStyle name="Note 25 5 2" xfId="13538"/>
    <cellStyle name="Note 25 5 2 2" xfId="30973"/>
    <cellStyle name="Note 25 5 2 3" xfId="45426"/>
    <cellStyle name="Note 25 5 3" xfId="15999"/>
    <cellStyle name="Note 25 5 3 2" xfId="33434"/>
    <cellStyle name="Note 25 5 3 3" xfId="47887"/>
    <cellStyle name="Note 25 5 4" xfId="21320"/>
    <cellStyle name="Note 25 5 5" xfId="35773"/>
    <cellStyle name="Note 25 6" xfId="6346"/>
    <cellStyle name="Note 25 6 2" xfId="23781"/>
    <cellStyle name="Note 25 6 3" xfId="38234"/>
    <cellStyle name="Note 25 7" xfId="8787"/>
    <cellStyle name="Note 25 7 2" xfId="26222"/>
    <cellStyle name="Note 25 7 3" xfId="40675"/>
    <cellStyle name="Note 25 8" xfId="11207"/>
    <cellStyle name="Note 25 8 2" xfId="28642"/>
    <cellStyle name="Note 25 8 3" xfId="43095"/>
    <cellStyle name="Note 25 9" xfId="18214"/>
    <cellStyle name="Note 26" xfId="1377"/>
    <cellStyle name="Note 26 2" xfId="1378"/>
    <cellStyle name="Note 26 2 2" xfId="3889"/>
    <cellStyle name="Note 26 2 2 2" xfId="13542"/>
    <cellStyle name="Note 26 2 2 2 2" xfId="30977"/>
    <cellStyle name="Note 26 2 2 2 3" xfId="45430"/>
    <cellStyle name="Note 26 2 2 3" xfId="16003"/>
    <cellStyle name="Note 26 2 2 3 2" xfId="33438"/>
    <cellStyle name="Note 26 2 2 3 3" xfId="47891"/>
    <cellStyle name="Note 26 2 2 4" xfId="21325"/>
    <cellStyle name="Note 26 2 2 5" xfId="35778"/>
    <cellStyle name="Note 26 2 3" xfId="6351"/>
    <cellStyle name="Note 26 2 3 2" xfId="23786"/>
    <cellStyle name="Note 26 2 3 3" xfId="38239"/>
    <cellStyle name="Note 26 2 4" xfId="8792"/>
    <cellStyle name="Note 26 2 4 2" xfId="26227"/>
    <cellStyle name="Note 26 2 4 3" xfId="40680"/>
    <cellStyle name="Note 26 2 5" xfId="11212"/>
    <cellStyle name="Note 26 2 5 2" xfId="28647"/>
    <cellStyle name="Note 26 2 5 3" xfId="43100"/>
    <cellStyle name="Note 26 2 6" xfId="18219"/>
    <cellStyle name="Note 26 3" xfId="1379"/>
    <cellStyle name="Note 26 3 2" xfId="3890"/>
    <cellStyle name="Note 26 3 2 2" xfId="13543"/>
    <cellStyle name="Note 26 3 2 2 2" xfId="30978"/>
    <cellStyle name="Note 26 3 2 2 3" xfId="45431"/>
    <cellStyle name="Note 26 3 2 3" xfId="16004"/>
    <cellStyle name="Note 26 3 2 3 2" xfId="33439"/>
    <cellStyle name="Note 26 3 2 3 3" xfId="47892"/>
    <cellStyle name="Note 26 3 2 4" xfId="21326"/>
    <cellStyle name="Note 26 3 2 5" xfId="35779"/>
    <cellStyle name="Note 26 3 3" xfId="6352"/>
    <cellStyle name="Note 26 3 3 2" xfId="23787"/>
    <cellStyle name="Note 26 3 3 3" xfId="38240"/>
    <cellStyle name="Note 26 3 4" xfId="8793"/>
    <cellStyle name="Note 26 3 4 2" xfId="26228"/>
    <cellStyle name="Note 26 3 4 3" xfId="40681"/>
    <cellStyle name="Note 26 3 5" xfId="11213"/>
    <cellStyle name="Note 26 3 5 2" xfId="28648"/>
    <cellStyle name="Note 26 3 5 3" xfId="43101"/>
    <cellStyle name="Note 26 3 6" xfId="18220"/>
    <cellStyle name="Note 26 4" xfId="1380"/>
    <cellStyle name="Note 26 4 2" xfId="3891"/>
    <cellStyle name="Note 26 4 2 2" xfId="21327"/>
    <cellStyle name="Note 26 4 2 3" xfId="35780"/>
    <cellStyle name="Note 26 4 3" xfId="6353"/>
    <cellStyle name="Note 26 4 3 2" xfId="23788"/>
    <cellStyle name="Note 26 4 3 3" xfId="38241"/>
    <cellStyle name="Note 26 4 4" xfId="8794"/>
    <cellStyle name="Note 26 4 4 2" xfId="26229"/>
    <cellStyle name="Note 26 4 4 3" xfId="40682"/>
    <cellStyle name="Note 26 4 5" xfId="11214"/>
    <cellStyle name="Note 26 4 5 2" xfId="28649"/>
    <cellStyle name="Note 26 4 5 3" xfId="43102"/>
    <cellStyle name="Note 26 4 6" xfId="15115"/>
    <cellStyle name="Note 26 4 6 2" xfId="32550"/>
    <cellStyle name="Note 26 4 6 3" xfId="47003"/>
    <cellStyle name="Note 26 4 7" xfId="18221"/>
    <cellStyle name="Note 26 4 8" xfId="20277"/>
    <cellStyle name="Note 26 5" xfId="3888"/>
    <cellStyle name="Note 26 5 2" xfId="13541"/>
    <cellStyle name="Note 26 5 2 2" xfId="30976"/>
    <cellStyle name="Note 26 5 2 3" xfId="45429"/>
    <cellStyle name="Note 26 5 3" xfId="16002"/>
    <cellStyle name="Note 26 5 3 2" xfId="33437"/>
    <cellStyle name="Note 26 5 3 3" xfId="47890"/>
    <cellStyle name="Note 26 5 4" xfId="21324"/>
    <cellStyle name="Note 26 5 5" xfId="35777"/>
    <cellStyle name="Note 26 6" xfId="6350"/>
    <cellStyle name="Note 26 6 2" xfId="23785"/>
    <cellStyle name="Note 26 6 3" xfId="38238"/>
    <cellStyle name="Note 26 7" xfId="8791"/>
    <cellStyle name="Note 26 7 2" xfId="26226"/>
    <cellStyle name="Note 26 7 3" xfId="40679"/>
    <cellStyle name="Note 26 8" xfId="11211"/>
    <cellStyle name="Note 26 8 2" xfId="28646"/>
    <cellStyle name="Note 26 8 3" xfId="43099"/>
    <cellStyle name="Note 26 9" xfId="18218"/>
    <cellStyle name="Note 27" xfId="1381"/>
    <cellStyle name="Note 27 2" xfId="1382"/>
    <cellStyle name="Note 27 2 2" xfId="3893"/>
    <cellStyle name="Note 27 2 2 2" xfId="13545"/>
    <cellStyle name="Note 27 2 2 2 2" xfId="30980"/>
    <cellStyle name="Note 27 2 2 2 3" xfId="45433"/>
    <cellStyle name="Note 27 2 2 3" xfId="16006"/>
    <cellStyle name="Note 27 2 2 3 2" xfId="33441"/>
    <cellStyle name="Note 27 2 2 3 3" xfId="47894"/>
    <cellStyle name="Note 27 2 2 4" xfId="21329"/>
    <cellStyle name="Note 27 2 2 5" xfId="35782"/>
    <cellStyle name="Note 27 2 3" xfId="6355"/>
    <cellStyle name="Note 27 2 3 2" xfId="23790"/>
    <cellStyle name="Note 27 2 3 3" xfId="38243"/>
    <cellStyle name="Note 27 2 4" xfId="8796"/>
    <cellStyle name="Note 27 2 4 2" xfId="26231"/>
    <cellStyle name="Note 27 2 4 3" xfId="40684"/>
    <cellStyle name="Note 27 2 5" xfId="11216"/>
    <cellStyle name="Note 27 2 5 2" xfId="28651"/>
    <cellStyle name="Note 27 2 5 3" xfId="43104"/>
    <cellStyle name="Note 27 2 6" xfId="18223"/>
    <cellStyle name="Note 27 3" xfId="1383"/>
    <cellStyle name="Note 27 3 2" xfId="3894"/>
    <cellStyle name="Note 27 3 2 2" xfId="13546"/>
    <cellStyle name="Note 27 3 2 2 2" xfId="30981"/>
    <cellStyle name="Note 27 3 2 2 3" xfId="45434"/>
    <cellStyle name="Note 27 3 2 3" xfId="16007"/>
    <cellStyle name="Note 27 3 2 3 2" xfId="33442"/>
    <cellStyle name="Note 27 3 2 3 3" xfId="47895"/>
    <cellStyle name="Note 27 3 2 4" xfId="21330"/>
    <cellStyle name="Note 27 3 2 5" xfId="35783"/>
    <cellStyle name="Note 27 3 3" xfId="6356"/>
    <cellStyle name="Note 27 3 3 2" xfId="23791"/>
    <cellStyle name="Note 27 3 3 3" xfId="38244"/>
    <cellStyle name="Note 27 3 4" xfId="8797"/>
    <cellStyle name="Note 27 3 4 2" xfId="26232"/>
    <cellStyle name="Note 27 3 4 3" xfId="40685"/>
    <cellStyle name="Note 27 3 5" xfId="11217"/>
    <cellStyle name="Note 27 3 5 2" xfId="28652"/>
    <cellStyle name="Note 27 3 5 3" xfId="43105"/>
    <cellStyle name="Note 27 3 6" xfId="18224"/>
    <cellStyle name="Note 27 4" xfId="1384"/>
    <cellStyle name="Note 27 4 2" xfId="3895"/>
    <cellStyle name="Note 27 4 2 2" xfId="21331"/>
    <cellStyle name="Note 27 4 2 3" xfId="35784"/>
    <cellStyle name="Note 27 4 3" xfId="6357"/>
    <cellStyle name="Note 27 4 3 2" xfId="23792"/>
    <cellStyle name="Note 27 4 3 3" xfId="38245"/>
    <cellStyle name="Note 27 4 4" xfId="8798"/>
    <cellStyle name="Note 27 4 4 2" xfId="26233"/>
    <cellStyle name="Note 27 4 4 3" xfId="40686"/>
    <cellStyle name="Note 27 4 5" xfId="11218"/>
    <cellStyle name="Note 27 4 5 2" xfId="28653"/>
    <cellStyle name="Note 27 4 5 3" xfId="43106"/>
    <cellStyle name="Note 27 4 6" xfId="15116"/>
    <cellStyle name="Note 27 4 6 2" xfId="32551"/>
    <cellStyle name="Note 27 4 6 3" xfId="47004"/>
    <cellStyle name="Note 27 4 7" xfId="18225"/>
    <cellStyle name="Note 27 4 8" xfId="20278"/>
    <cellStyle name="Note 27 5" xfId="3892"/>
    <cellStyle name="Note 27 5 2" xfId="13544"/>
    <cellStyle name="Note 27 5 2 2" xfId="30979"/>
    <cellStyle name="Note 27 5 2 3" xfId="45432"/>
    <cellStyle name="Note 27 5 3" xfId="16005"/>
    <cellStyle name="Note 27 5 3 2" xfId="33440"/>
    <cellStyle name="Note 27 5 3 3" xfId="47893"/>
    <cellStyle name="Note 27 5 4" xfId="21328"/>
    <cellStyle name="Note 27 5 5" xfId="35781"/>
    <cellStyle name="Note 27 6" xfId="6354"/>
    <cellStyle name="Note 27 6 2" xfId="23789"/>
    <cellStyle name="Note 27 6 3" xfId="38242"/>
    <cellStyle name="Note 27 7" xfId="8795"/>
    <cellStyle name="Note 27 7 2" xfId="26230"/>
    <cellStyle name="Note 27 7 3" xfId="40683"/>
    <cellStyle name="Note 27 8" xfId="11215"/>
    <cellStyle name="Note 27 8 2" xfId="28650"/>
    <cellStyle name="Note 27 8 3" xfId="43103"/>
    <cellStyle name="Note 27 9" xfId="18222"/>
    <cellStyle name="Note 28" xfId="1385"/>
    <cellStyle name="Note 28 2" xfId="1386"/>
    <cellStyle name="Note 28 2 2" xfId="3897"/>
    <cellStyle name="Note 28 2 2 2" xfId="13548"/>
    <cellStyle name="Note 28 2 2 2 2" xfId="30983"/>
    <cellStyle name="Note 28 2 2 2 3" xfId="45436"/>
    <cellStyle name="Note 28 2 2 3" xfId="16009"/>
    <cellStyle name="Note 28 2 2 3 2" xfId="33444"/>
    <cellStyle name="Note 28 2 2 3 3" xfId="47897"/>
    <cellStyle name="Note 28 2 2 4" xfId="21333"/>
    <cellStyle name="Note 28 2 2 5" xfId="35786"/>
    <cellStyle name="Note 28 2 3" xfId="6359"/>
    <cellStyle name="Note 28 2 3 2" xfId="23794"/>
    <cellStyle name="Note 28 2 3 3" xfId="38247"/>
    <cellStyle name="Note 28 2 4" xfId="8800"/>
    <cellStyle name="Note 28 2 4 2" xfId="26235"/>
    <cellStyle name="Note 28 2 4 3" xfId="40688"/>
    <cellStyle name="Note 28 2 5" xfId="11220"/>
    <cellStyle name="Note 28 2 5 2" xfId="28655"/>
    <cellStyle name="Note 28 2 5 3" xfId="43108"/>
    <cellStyle name="Note 28 2 6" xfId="18227"/>
    <cellStyle name="Note 28 3" xfId="1387"/>
    <cellStyle name="Note 28 3 2" xfId="3898"/>
    <cellStyle name="Note 28 3 2 2" xfId="13549"/>
    <cellStyle name="Note 28 3 2 2 2" xfId="30984"/>
    <cellStyle name="Note 28 3 2 2 3" xfId="45437"/>
    <cellStyle name="Note 28 3 2 3" xfId="16010"/>
    <cellStyle name="Note 28 3 2 3 2" xfId="33445"/>
    <cellStyle name="Note 28 3 2 3 3" xfId="47898"/>
    <cellStyle name="Note 28 3 2 4" xfId="21334"/>
    <cellStyle name="Note 28 3 2 5" xfId="35787"/>
    <cellStyle name="Note 28 3 3" xfId="6360"/>
    <cellStyle name="Note 28 3 3 2" xfId="23795"/>
    <cellStyle name="Note 28 3 3 3" xfId="38248"/>
    <cellStyle name="Note 28 3 4" xfId="8801"/>
    <cellStyle name="Note 28 3 4 2" xfId="26236"/>
    <cellStyle name="Note 28 3 4 3" xfId="40689"/>
    <cellStyle name="Note 28 3 5" xfId="11221"/>
    <cellStyle name="Note 28 3 5 2" xfId="28656"/>
    <cellStyle name="Note 28 3 5 3" xfId="43109"/>
    <cellStyle name="Note 28 3 6" xfId="18228"/>
    <cellStyle name="Note 28 4" xfId="1388"/>
    <cellStyle name="Note 28 4 2" xfId="3899"/>
    <cellStyle name="Note 28 4 2 2" xfId="21335"/>
    <cellStyle name="Note 28 4 2 3" xfId="35788"/>
    <cellStyle name="Note 28 4 3" xfId="6361"/>
    <cellStyle name="Note 28 4 3 2" xfId="23796"/>
    <cellStyle name="Note 28 4 3 3" xfId="38249"/>
    <cellStyle name="Note 28 4 4" xfId="8802"/>
    <cellStyle name="Note 28 4 4 2" xfId="26237"/>
    <cellStyle name="Note 28 4 4 3" xfId="40690"/>
    <cellStyle name="Note 28 4 5" xfId="11222"/>
    <cellStyle name="Note 28 4 5 2" xfId="28657"/>
    <cellStyle name="Note 28 4 5 3" xfId="43110"/>
    <cellStyle name="Note 28 4 6" xfId="15117"/>
    <cellStyle name="Note 28 4 6 2" xfId="32552"/>
    <cellStyle name="Note 28 4 6 3" xfId="47005"/>
    <cellStyle name="Note 28 4 7" xfId="18229"/>
    <cellStyle name="Note 28 4 8" xfId="20279"/>
    <cellStyle name="Note 28 5" xfId="3896"/>
    <cellStyle name="Note 28 5 2" xfId="13547"/>
    <cellStyle name="Note 28 5 2 2" xfId="30982"/>
    <cellStyle name="Note 28 5 2 3" xfId="45435"/>
    <cellStyle name="Note 28 5 3" xfId="16008"/>
    <cellStyle name="Note 28 5 3 2" xfId="33443"/>
    <cellStyle name="Note 28 5 3 3" xfId="47896"/>
    <cellStyle name="Note 28 5 4" xfId="21332"/>
    <cellStyle name="Note 28 5 5" xfId="35785"/>
    <cellStyle name="Note 28 6" xfId="6358"/>
    <cellStyle name="Note 28 6 2" xfId="23793"/>
    <cellStyle name="Note 28 6 3" xfId="38246"/>
    <cellStyle name="Note 28 7" xfId="8799"/>
    <cellStyle name="Note 28 7 2" xfId="26234"/>
    <cellStyle name="Note 28 7 3" xfId="40687"/>
    <cellStyle name="Note 28 8" xfId="11219"/>
    <cellStyle name="Note 28 8 2" xfId="28654"/>
    <cellStyle name="Note 28 8 3" xfId="43107"/>
    <cellStyle name="Note 28 9" xfId="18226"/>
    <cellStyle name="Note 29" xfId="1389"/>
    <cellStyle name="Note 29 2" xfId="1390"/>
    <cellStyle name="Note 29 2 2" xfId="3901"/>
    <cellStyle name="Note 29 2 2 2" xfId="13551"/>
    <cellStyle name="Note 29 2 2 2 2" xfId="30986"/>
    <cellStyle name="Note 29 2 2 2 3" xfId="45439"/>
    <cellStyle name="Note 29 2 2 3" xfId="16012"/>
    <cellStyle name="Note 29 2 2 3 2" xfId="33447"/>
    <cellStyle name="Note 29 2 2 3 3" xfId="47900"/>
    <cellStyle name="Note 29 2 2 4" xfId="21337"/>
    <cellStyle name="Note 29 2 2 5" xfId="35790"/>
    <cellStyle name="Note 29 2 3" xfId="6363"/>
    <cellStyle name="Note 29 2 3 2" xfId="23798"/>
    <cellStyle name="Note 29 2 3 3" xfId="38251"/>
    <cellStyle name="Note 29 2 4" xfId="8804"/>
    <cellStyle name="Note 29 2 4 2" xfId="26239"/>
    <cellStyle name="Note 29 2 4 3" xfId="40692"/>
    <cellStyle name="Note 29 2 5" xfId="11224"/>
    <cellStyle name="Note 29 2 5 2" xfId="28659"/>
    <cellStyle name="Note 29 2 5 3" xfId="43112"/>
    <cellStyle name="Note 29 2 6" xfId="18231"/>
    <cellStyle name="Note 29 3" xfId="1391"/>
    <cellStyle name="Note 29 3 2" xfId="3902"/>
    <cellStyle name="Note 29 3 2 2" xfId="13552"/>
    <cellStyle name="Note 29 3 2 2 2" xfId="30987"/>
    <cellStyle name="Note 29 3 2 2 3" xfId="45440"/>
    <cellStyle name="Note 29 3 2 3" xfId="16013"/>
    <cellStyle name="Note 29 3 2 3 2" xfId="33448"/>
    <cellStyle name="Note 29 3 2 3 3" xfId="47901"/>
    <cellStyle name="Note 29 3 2 4" xfId="21338"/>
    <cellStyle name="Note 29 3 2 5" xfId="35791"/>
    <cellStyle name="Note 29 3 3" xfId="6364"/>
    <cellStyle name="Note 29 3 3 2" xfId="23799"/>
    <cellStyle name="Note 29 3 3 3" xfId="38252"/>
    <cellStyle name="Note 29 3 4" xfId="8805"/>
    <cellStyle name="Note 29 3 4 2" xfId="26240"/>
    <cellStyle name="Note 29 3 4 3" xfId="40693"/>
    <cellStyle name="Note 29 3 5" xfId="11225"/>
    <cellStyle name="Note 29 3 5 2" xfId="28660"/>
    <cellStyle name="Note 29 3 5 3" xfId="43113"/>
    <cellStyle name="Note 29 3 6" xfId="18232"/>
    <cellStyle name="Note 29 4" xfId="1392"/>
    <cellStyle name="Note 29 4 2" xfId="3903"/>
    <cellStyle name="Note 29 4 2 2" xfId="21339"/>
    <cellStyle name="Note 29 4 2 3" xfId="35792"/>
    <cellStyle name="Note 29 4 3" xfId="6365"/>
    <cellStyle name="Note 29 4 3 2" xfId="23800"/>
    <cellStyle name="Note 29 4 3 3" xfId="38253"/>
    <cellStyle name="Note 29 4 4" xfId="8806"/>
    <cellStyle name="Note 29 4 4 2" xfId="26241"/>
    <cellStyle name="Note 29 4 4 3" xfId="40694"/>
    <cellStyle name="Note 29 4 5" xfId="11226"/>
    <cellStyle name="Note 29 4 5 2" xfId="28661"/>
    <cellStyle name="Note 29 4 5 3" xfId="43114"/>
    <cellStyle name="Note 29 4 6" xfId="15118"/>
    <cellStyle name="Note 29 4 6 2" xfId="32553"/>
    <cellStyle name="Note 29 4 6 3" xfId="47006"/>
    <cellStyle name="Note 29 4 7" xfId="18233"/>
    <cellStyle name="Note 29 4 8" xfId="20280"/>
    <cellStyle name="Note 29 5" xfId="3900"/>
    <cellStyle name="Note 29 5 2" xfId="13550"/>
    <cellStyle name="Note 29 5 2 2" xfId="30985"/>
    <cellStyle name="Note 29 5 2 3" xfId="45438"/>
    <cellStyle name="Note 29 5 3" xfId="16011"/>
    <cellStyle name="Note 29 5 3 2" xfId="33446"/>
    <cellStyle name="Note 29 5 3 3" xfId="47899"/>
    <cellStyle name="Note 29 5 4" xfId="21336"/>
    <cellStyle name="Note 29 5 5" xfId="35789"/>
    <cellStyle name="Note 29 6" xfId="6362"/>
    <cellStyle name="Note 29 6 2" xfId="23797"/>
    <cellStyle name="Note 29 6 3" xfId="38250"/>
    <cellStyle name="Note 29 7" xfId="8803"/>
    <cellStyle name="Note 29 7 2" xfId="26238"/>
    <cellStyle name="Note 29 7 3" xfId="40691"/>
    <cellStyle name="Note 29 8" xfId="11223"/>
    <cellStyle name="Note 29 8 2" xfId="28658"/>
    <cellStyle name="Note 29 8 3" xfId="43111"/>
    <cellStyle name="Note 29 9" xfId="18230"/>
    <cellStyle name="Note 3" xfId="1393"/>
    <cellStyle name="Note 3 10" xfId="1394"/>
    <cellStyle name="Note 3 10 10" xfId="6367"/>
    <cellStyle name="Note 3 10 10 2" xfId="23802"/>
    <cellStyle name="Note 3 10 10 3" xfId="38255"/>
    <cellStyle name="Note 3 10 11" xfId="8808"/>
    <cellStyle name="Note 3 10 11 2" xfId="26243"/>
    <cellStyle name="Note 3 10 11 3" xfId="40696"/>
    <cellStyle name="Note 3 10 12" xfId="11228"/>
    <cellStyle name="Note 3 10 12 2" xfId="28663"/>
    <cellStyle name="Note 3 10 12 3" xfId="43116"/>
    <cellStyle name="Note 3 10 13" xfId="18235"/>
    <cellStyle name="Note 3 10 2" xfId="1395"/>
    <cellStyle name="Note 3 10 2 2" xfId="1396"/>
    <cellStyle name="Note 3 10 2 2 2" xfId="3907"/>
    <cellStyle name="Note 3 10 2 2 2 2" xfId="13556"/>
    <cellStyle name="Note 3 10 2 2 2 2 2" xfId="30991"/>
    <cellStyle name="Note 3 10 2 2 2 2 3" xfId="45444"/>
    <cellStyle name="Note 3 10 2 2 2 3" xfId="16017"/>
    <cellStyle name="Note 3 10 2 2 2 3 2" xfId="33452"/>
    <cellStyle name="Note 3 10 2 2 2 3 3" xfId="47905"/>
    <cellStyle name="Note 3 10 2 2 2 4" xfId="21343"/>
    <cellStyle name="Note 3 10 2 2 2 5" xfId="35796"/>
    <cellStyle name="Note 3 10 2 2 3" xfId="6369"/>
    <cellStyle name="Note 3 10 2 2 3 2" xfId="23804"/>
    <cellStyle name="Note 3 10 2 2 3 3" xfId="38257"/>
    <cellStyle name="Note 3 10 2 2 4" xfId="8810"/>
    <cellStyle name="Note 3 10 2 2 4 2" xfId="26245"/>
    <cellStyle name="Note 3 10 2 2 4 3" xfId="40698"/>
    <cellStyle name="Note 3 10 2 2 5" xfId="11230"/>
    <cellStyle name="Note 3 10 2 2 5 2" xfId="28665"/>
    <cellStyle name="Note 3 10 2 2 5 3" xfId="43118"/>
    <cellStyle name="Note 3 10 2 2 6" xfId="18237"/>
    <cellStyle name="Note 3 10 2 3" xfId="1397"/>
    <cellStyle name="Note 3 10 2 3 2" xfId="3908"/>
    <cellStyle name="Note 3 10 2 3 2 2" xfId="13557"/>
    <cellStyle name="Note 3 10 2 3 2 2 2" xfId="30992"/>
    <cellStyle name="Note 3 10 2 3 2 2 3" xfId="45445"/>
    <cellStyle name="Note 3 10 2 3 2 3" xfId="16018"/>
    <cellStyle name="Note 3 10 2 3 2 3 2" xfId="33453"/>
    <cellStyle name="Note 3 10 2 3 2 3 3" xfId="47906"/>
    <cellStyle name="Note 3 10 2 3 2 4" xfId="21344"/>
    <cellStyle name="Note 3 10 2 3 2 5" xfId="35797"/>
    <cellStyle name="Note 3 10 2 3 3" xfId="6370"/>
    <cellStyle name="Note 3 10 2 3 3 2" xfId="23805"/>
    <cellStyle name="Note 3 10 2 3 3 3" xfId="38258"/>
    <cellStyle name="Note 3 10 2 3 4" xfId="8811"/>
    <cellStyle name="Note 3 10 2 3 4 2" xfId="26246"/>
    <cellStyle name="Note 3 10 2 3 4 3" xfId="40699"/>
    <cellStyle name="Note 3 10 2 3 5" xfId="11231"/>
    <cellStyle name="Note 3 10 2 3 5 2" xfId="28666"/>
    <cellStyle name="Note 3 10 2 3 5 3" xfId="43119"/>
    <cellStyle name="Note 3 10 2 3 6" xfId="18238"/>
    <cellStyle name="Note 3 10 2 4" xfId="1398"/>
    <cellStyle name="Note 3 10 2 4 2" xfId="3909"/>
    <cellStyle name="Note 3 10 2 4 2 2" xfId="21345"/>
    <cellStyle name="Note 3 10 2 4 2 3" xfId="35798"/>
    <cellStyle name="Note 3 10 2 4 3" xfId="6371"/>
    <cellStyle name="Note 3 10 2 4 3 2" xfId="23806"/>
    <cellStyle name="Note 3 10 2 4 3 3" xfId="38259"/>
    <cellStyle name="Note 3 10 2 4 4" xfId="8812"/>
    <cellStyle name="Note 3 10 2 4 4 2" xfId="26247"/>
    <cellStyle name="Note 3 10 2 4 4 3" xfId="40700"/>
    <cellStyle name="Note 3 10 2 4 5" xfId="11232"/>
    <cellStyle name="Note 3 10 2 4 5 2" xfId="28667"/>
    <cellStyle name="Note 3 10 2 4 5 3" xfId="43120"/>
    <cellStyle name="Note 3 10 2 4 6" xfId="15119"/>
    <cellStyle name="Note 3 10 2 4 6 2" xfId="32554"/>
    <cellStyle name="Note 3 10 2 4 6 3" xfId="47007"/>
    <cellStyle name="Note 3 10 2 4 7" xfId="18239"/>
    <cellStyle name="Note 3 10 2 4 8" xfId="20281"/>
    <cellStyle name="Note 3 10 2 5" xfId="3906"/>
    <cellStyle name="Note 3 10 2 5 2" xfId="13555"/>
    <cellStyle name="Note 3 10 2 5 2 2" xfId="30990"/>
    <cellStyle name="Note 3 10 2 5 2 3" xfId="45443"/>
    <cellStyle name="Note 3 10 2 5 3" xfId="16016"/>
    <cellStyle name="Note 3 10 2 5 3 2" xfId="33451"/>
    <cellStyle name="Note 3 10 2 5 3 3" xfId="47904"/>
    <cellStyle name="Note 3 10 2 5 4" xfId="21342"/>
    <cellStyle name="Note 3 10 2 5 5" xfId="35795"/>
    <cellStyle name="Note 3 10 2 6" xfId="6368"/>
    <cellStyle name="Note 3 10 2 6 2" xfId="23803"/>
    <cellStyle name="Note 3 10 2 6 3" xfId="38256"/>
    <cellStyle name="Note 3 10 2 7" xfId="8809"/>
    <cellStyle name="Note 3 10 2 7 2" xfId="26244"/>
    <cellStyle name="Note 3 10 2 7 3" xfId="40697"/>
    <cellStyle name="Note 3 10 2 8" xfId="11229"/>
    <cellStyle name="Note 3 10 2 8 2" xfId="28664"/>
    <cellStyle name="Note 3 10 2 8 3" xfId="43117"/>
    <cellStyle name="Note 3 10 2 9" xfId="18236"/>
    <cellStyle name="Note 3 10 3" xfId="1399"/>
    <cellStyle name="Note 3 10 3 2" xfId="1400"/>
    <cellStyle name="Note 3 10 3 2 2" xfId="3911"/>
    <cellStyle name="Note 3 10 3 2 2 2" xfId="13559"/>
    <cellStyle name="Note 3 10 3 2 2 2 2" xfId="30994"/>
    <cellStyle name="Note 3 10 3 2 2 2 3" xfId="45447"/>
    <cellStyle name="Note 3 10 3 2 2 3" xfId="16020"/>
    <cellStyle name="Note 3 10 3 2 2 3 2" xfId="33455"/>
    <cellStyle name="Note 3 10 3 2 2 3 3" xfId="47908"/>
    <cellStyle name="Note 3 10 3 2 2 4" xfId="21347"/>
    <cellStyle name="Note 3 10 3 2 2 5" xfId="35800"/>
    <cellStyle name="Note 3 10 3 2 3" xfId="6373"/>
    <cellStyle name="Note 3 10 3 2 3 2" xfId="23808"/>
    <cellStyle name="Note 3 10 3 2 3 3" xfId="38261"/>
    <cellStyle name="Note 3 10 3 2 4" xfId="8814"/>
    <cellStyle name="Note 3 10 3 2 4 2" xfId="26249"/>
    <cellStyle name="Note 3 10 3 2 4 3" xfId="40702"/>
    <cellStyle name="Note 3 10 3 2 5" xfId="11234"/>
    <cellStyle name="Note 3 10 3 2 5 2" xfId="28669"/>
    <cellStyle name="Note 3 10 3 2 5 3" xfId="43122"/>
    <cellStyle name="Note 3 10 3 2 6" xfId="18241"/>
    <cellStyle name="Note 3 10 3 3" xfId="1401"/>
    <cellStyle name="Note 3 10 3 3 2" xfId="3912"/>
    <cellStyle name="Note 3 10 3 3 2 2" xfId="13560"/>
    <cellStyle name="Note 3 10 3 3 2 2 2" xfId="30995"/>
    <cellStyle name="Note 3 10 3 3 2 2 3" xfId="45448"/>
    <cellStyle name="Note 3 10 3 3 2 3" xfId="16021"/>
    <cellStyle name="Note 3 10 3 3 2 3 2" xfId="33456"/>
    <cellStyle name="Note 3 10 3 3 2 3 3" xfId="47909"/>
    <cellStyle name="Note 3 10 3 3 2 4" xfId="21348"/>
    <cellStyle name="Note 3 10 3 3 2 5" xfId="35801"/>
    <cellStyle name="Note 3 10 3 3 3" xfId="6374"/>
    <cellStyle name="Note 3 10 3 3 3 2" xfId="23809"/>
    <cellStyle name="Note 3 10 3 3 3 3" xfId="38262"/>
    <cellStyle name="Note 3 10 3 3 4" xfId="8815"/>
    <cellStyle name="Note 3 10 3 3 4 2" xfId="26250"/>
    <cellStyle name="Note 3 10 3 3 4 3" xfId="40703"/>
    <cellStyle name="Note 3 10 3 3 5" xfId="11235"/>
    <cellStyle name="Note 3 10 3 3 5 2" xfId="28670"/>
    <cellStyle name="Note 3 10 3 3 5 3" xfId="43123"/>
    <cellStyle name="Note 3 10 3 3 6" xfId="18242"/>
    <cellStyle name="Note 3 10 3 4" xfId="1402"/>
    <cellStyle name="Note 3 10 3 4 2" xfId="3913"/>
    <cellStyle name="Note 3 10 3 4 2 2" xfId="21349"/>
    <cellStyle name="Note 3 10 3 4 2 3" xfId="35802"/>
    <cellStyle name="Note 3 10 3 4 3" xfId="6375"/>
    <cellStyle name="Note 3 10 3 4 3 2" xfId="23810"/>
    <cellStyle name="Note 3 10 3 4 3 3" xfId="38263"/>
    <cellStyle name="Note 3 10 3 4 4" xfId="8816"/>
    <cellStyle name="Note 3 10 3 4 4 2" xfId="26251"/>
    <cellStyle name="Note 3 10 3 4 4 3" xfId="40704"/>
    <cellStyle name="Note 3 10 3 4 5" xfId="11236"/>
    <cellStyle name="Note 3 10 3 4 5 2" xfId="28671"/>
    <cellStyle name="Note 3 10 3 4 5 3" xfId="43124"/>
    <cellStyle name="Note 3 10 3 4 6" xfId="15120"/>
    <cellStyle name="Note 3 10 3 4 6 2" xfId="32555"/>
    <cellStyle name="Note 3 10 3 4 6 3" xfId="47008"/>
    <cellStyle name="Note 3 10 3 4 7" xfId="18243"/>
    <cellStyle name="Note 3 10 3 4 8" xfId="20282"/>
    <cellStyle name="Note 3 10 3 5" xfId="3910"/>
    <cellStyle name="Note 3 10 3 5 2" xfId="13558"/>
    <cellStyle name="Note 3 10 3 5 2 2" xfId="30993"/>
    <cellStyle name="Note 3 10 3 5 2 3" xfId="45446"/>
    <cellStyle name="Note 3 10 3 5 3" xfId="16019"/>
    <cellStyle name="Note 3 10 3 5 3 2" xfId="33454"/>
    <cellStyle name="Note 3 10 3 5 3 3" xfId="47907"/>
    <cellStyle name="Note 3 10 3 5 4" xfId="21346"/>
    <cellStyle name="Note 3 10 3 5 5" xfId="35799"/>
    <cellStyle name="Note 3 10 3 6" xfId="6372"/>
    <cellStyle name="Note 3 10 3 6 2" xfId="23807"/>
    <cellStyle name="Note 3 10 3 6 3" xfId="38260"/>
    <cellStyle name="Note 3 10 3 7" xfId="8813"/>
    <cellStyle name="Note 3 10 3 7 2" xfId="26248"/>
    <cellStyle name="Note 3 10 3 7 3" xfId="40701"/>
    <cellStyle name="Note 3 10 3 8" xfId="11233"/>
    <cellStyle name="Note 3 10 3 8 2" xfId="28668"/>
    <cellStyle name="Note 3 10 3 8 3" xfId="43121"/>
    <cellStyle name="Note 3 10 3 9" xfId="18240"/>
    <cellStyle name="Note 3 10 4" xfId="1403"/>
    <cellStyle name="Note 3 10 4 2" xfId="1404"/>
    <cellStyle name="Note 3 10 4 2 2" xfId="3915"/>
    <cellStyle name="Note 3 10 4 2 2 2" xfId="13562"/>
    <cellStyle name="Note 3 10 4 2 2 2 2" xfId="30997"/>
    <cellStyle name="Note 3 10 4 2 2 2 3" xfId="45450"/>
    <cellStyle name="Note 3 10 4 2 2 3" xfId="16023"/>
    <cellStyle name="Note 3 10 4 2 2 3 2" xfId="33458"/>
    <cellStyle name="Note 3 10 4 2 2 3 3" xfId="47911"/>
    <cellStyle name="Note 3 10 4 2 2 4" xfId="21351"/>
    <cellStyle name="Note 3 10 4 2 2 5" xfId="35804"/>
    <cellStyle name="Note 3 10 4 2 3" xfId="6377"/>
    <cellStyle name="Note 3 10 4 2 3 2" xfId="23812"/>
    <cellStyle name="Note 3 10 4 2 3 3" xfId="38265"/>
    <cellStyle name="Note 3 10 4 2 4" xfId="8818"/>
    <cellStyle name="Note 3 10 4 2 4 2" xfId="26253"/>
    <cellStyle name="Note 3 10 4 2 4 3" xfId="40706"/>
    <cellStyle name="Note 3 10 4 2 5" xfId="11238"/>
    <cellStyle name="Note 3 10 4 2 5 2" xfId="28673"/>
    <cellStyle name="Note 3 10 4 2 5 3" xfId="43126"/>
    <cellStyle name="Note 3 10 4 2 6" xfId="18245"/>
    <cellStyle name="Note 3 10 4 3" xfId="1405"/>
    <cellStyle name="Note 3 10 4 3 2" xfId="3916"/>
    <cellStyle name="Note 3 10 4 3 2 2" xfId="13563"/>
    <cellStyle name="Note 3 10 4 3 2 2 2" xfId="30998"/>
    <cellStyle name="Note 3 10 4 3 2 2 3" xfId="45451"/>
    <cellStyle name="Note 3 10 4 3 2 3" xfId="16024"/>
    <cellStyle name="Note 3 10 4 3 2 3 2" xfId="33459"/>
    <cellStyle name="Note 3 10 4 3 2 3 3" xfId="47912"/>
    <cellStyle name="Note 3 10 4 3 2 4" xfId="21352"/>
    <cellStyle name="Note 3 10 4 3 2 5" xfId="35805"/>
    <cellStyle name="Note 3 10 4 3 3" xfId="6378"/>
    <cellStyle name="Note 3 10 4 3 3 2" xfId="23813"/>
    <cellStyle name="Note 3 10 4 3 3 3" xfId="38266"/>
    <cellStyle name="Note 3 10 4 3 4" xfId="8819"/>
    <cellStyle name="Note 3 10 4 3 4 2" xfId="26254"/>
    <cellStyle name="Note 3 10 4 3 4 3" xfId="40707"/>
    <cellStyle name="Note 3 10 4 3 5" xfId="11239"/>
    <cellStyle name="Note 3 10 4 3 5 2" xfId="28674"/>
    <cellStyle name="Note 3 10 4 3 5 3" xfId="43127"/>
    <cellStyle name="Note 3 10 4 3 6" xfId="18246"/>
    <cellStyle name="Note 3 10 4 4" xfId="1406"/>
    <cellStyle name="Note 3 10 4 4 2" xfId="3917"/>
    <cellStyle name="Note 3 10 4 4 2 2" xfId="21353"/>
    <cellStyle name="Note 3 10 4 4 2 3" xfId="35806"/>
    <cellStyle name="Note 3 10 4 4 3" xfId="6379"/>
    <cellStyle name="Note 3 10 4 4 3 2" xfId="23814"/>
    <cellStyle name="Note 3 10 4 4 3 3" xfId="38267"/>
    <cellStyle name="Note 3 10 4 4 4" xfId="8820"/>
    <cellStyle name="Note 3 10 4 4 4 2" xfId="26255"/>
    <cellStyle name="Note 3 10 4 4 4 3" xfId="40708"/>
    <cellStyle name="Note 3 10 4 4 5" xfId="11240"/>
    <cellStyle name="Note 3 10 4 4 5 2" xfId="28675"/>
    <cellStyle name="Note 3 10 4 4 5 3" xfId="43128"/>
    <cellStyle name="Note 3 10 4 4 6" xfId="15121"/>
    <cellStyle name="Note 3 10 4 4 6 2" xfId="32556"/>
    <cellStyle name="Note 3 10 4 4 6 3" xfId="47009"/>
    <cellStyle name="Note 3 10 4 4 7" xfId="18247"/>
    <cellStyle name="Note 3 10 4 4 8" xfId="20283"/>
    <cellStyle name="Note 3 10 4 5" xfId="3914"/>
    <cellStyle name="Note 3 10 4 5 2" xfId="13561"/>
    <cellStyle name="Note 3 10 4 5 2 2" xfId="30996"/>
    <cellStyle name="Note 3 10 4 5 2 3" xfId="45449"/>
    <cellStyle name="Note 3 10 4 5 3" xfId="16022"/>
    <cellStyle name="Note 3 10 4 5 3 2" xfId="33457"/>
    <cellStyle name="Note 3 10 4 5 3 3" xfId="47910"/>
    <cellStyle name="Note 3 10 4 5 4" xfId="21350"/>
    <cellStyle name="Note 3 10 4 5 5" xfId="35803"/>
    <cellStyle name="Note 3 10 4 6" xfId="6376"/>
    <cellStyle name="Note 3 10 4 6 2" xfId="23811"/>
    <cellStyle name="Note 3 10 4 6 3" xfId="38264"/>
    <cellStyle name="Note 3 10 4 7" xfId="8817"/>
    <cellStyle name="Note 3 10 4 7 2" xfId="26252"/>
    <cellStyle name="Note 3 10 4 7 3" xfId="40705"/>
    <cellStyle name="Note 3 10 4 8" xfId="11237"/>
    <cellStyle name="Note 3 10 4 8 2" xfId="28672"/>
    <cellStyle name="Note 3 10 4 8 3" xfId="43125"/>
    <cellStyle name="Note 3 10 4 9" xfId="18244"/>
    <cellStyle name="Note 3 10 5" xfId="1407"/>
    <cellStyle name="Note 3 10 5 2" xfId="1408"/>
    <cellStyle name="Note 3 10 5 2 2" xfId="3919"/>
    <cellStyle name="Note 3 10 5 2 2 2" xfId="13565"/>
    <cellStyle name="Note 3 10 5 2 2 2 2" xfId="31000"/>
    <cellStyle name="Note 3 10 5 2 2 2 3" xfId="45453"/>
    <cellStyle name="Note 3 10 5 2 2 3" xfId="16026"/>
    <cellStyle name="Note 3 10 5 2 2 3 2" xfId="33461"/>
    <cellStyle name="Note 3 10 5 2 2 3 3" xfId="47914"/>
    <cellStyle name="Note 3 10 5 2 2 4" xfId="21355"/>
    <cellStyle name="Note 3 10 5 2 2 5" xfId="35808"/>
    <cellStyle name="Note 3 10 5 2 3" xfId="6381"/>
    <cellStyle name="Note 3 10 5 2 3 2" xfId="23816"/>
    <cellStyle name="Note 3 10 5 2 3 3" xfId="38269"/>
    <cellStyle name="Note 3 10 5 2 4" xfId="8822"/>
    <cellStyle name="Note 3 10 5 2 4 2" xfId="26257"/>
    <cellStyle name="Note 3 10 5 2 4 3" xfId="40710"/>
    <cellStyle name="Note 3 10 5 2 5" xfId="11242"/>
    <cellStyle name="Note 3 10 5 2 5 2" xfId="28677"/>
    <cellStyle name="Note 3 10 5 2 5 3" xfId="43130"/>
    <cellStyle name="Note 3 10 5 2 6" xfId="18249"/>
    <cellStyle name="Note 3 10 5 3" xfId="1409"/>
    <cellStyle name="Note 3 10 5 3 2" xfId="3920"/>
    <cellStyle name="Note 3 10 5 3 2 2" xfId="13566"/>
    <cellStyle name="Note 3 10 5 3 2 2 2" xfId="31001"/>
    <cellStyle name="Note 3 10 5 3 2 2 3" xfId="45454"/>
    <cellStyle name="Note 3 10 5 3 2 3" xfId="16027"/>
    <cellStyle name="Note 3 10 5 3 2 3 2" xfId="33462"/>
    <cellStyle name="Note 3 10 5 3 2 3 3" xfId="47915"/>
    <cellStyle name="Note 3 10 5 3 2 4" xfId="21356"/>
    <cellStyle name="Note 3 10 5 3 2 5" xfId="35809"/>
    <cellStyle name="Note 3 10 5 3 3" xfId="6382"/>
    <cellStyle name="Note 3 10 5 3 3 2" xfId="23817"/>
    <cellStyle name="Note 3 10 5 3 3 3" xfId="38270"/>
    <cellStyle name="Note 3 10 5 3 4" xfId="8823"/>
    <cellStyle name="Note 3 10 5 3 4 2" xfId="26258"/>
    <cellStyle name="Note 3 10 5 3 4 3" xfId="40711"/>
    <cellStyle name="Note 3 10 5 3 5" xfId="11243"/>
    <cellStyle name="Note 3 10 5 3 5 2" xfId="28678"/>
    <cellStyle name="Note 3 10 5 3 5 3" xfId="43131"/>
    <cellStyle name="Note 3 10 5 3 6" xfId="18250"/>
    <cellStyle name="Note 3 10 5 4" xfId="1410"/>
    <cellStyle name="Note 3 10 5 4 2" xfId="3921"/>
    <cellStyle name="Note 3 10 5 4 2 2" xfId="21357"/>
    <cellStyle name="Note 3 10 5 4 2 3" xfId="35810"/>
    <cellStyle name="Note 3 10 5 4 3" xfId="6383"/>
    <cellStyle name="Note 3 10 5 4 3 2" xfId="23818"/>
    <cellStyle name="Note 3 10 5 4 3 3" xfId="38271"/>
    <cellStyle name="Note 3 10 5 4 4" xfId="8824"/>
    <cellStyle name="Note 3 10 5 4 4 2" xfId="26259"/>
    <cellStyle name="Note 3 10 5 4 4 3" xfId="40712"/>
    <cellStyle name="Note 3 10 5 4 5" xfId="11244"/>
    <cellStyle name="Note 3 10 5 4 5 2" xfId="28679"/>
    <cellStyle name="Note 3 10 5 4 5 3" xfId="43132"/>
    <cellStyle name="Note 3 10 5 4 6" xfId="15122"/>
    <cellStyle name="Note 3 10 5 4 6 2" xfId="32557"/>
    <cellStyle name="Note 3 10 5 4 6 3" xfId="47010"/>
    <cellStyle name="Note 3 10 5 4 7" xfId="18251"/>
    <cellStyle name="Note 3 10 5 4 8" xfId="20284"/>
    <cellStyle name="Note 3 10 5 5" xfId="3918"/>
    <cellStyle name="Note 3 10 5 5 2" xfId="13564"/>
    <cellStyle name="Note 3 10 5 5 2 2" xfId="30999"/>
    <cellStyle name="Note 3 10 5 5 2 3" xfId="45452"/>
    <cellStyle name="Note 3 10 5 5 3" xfId="16025"/>
    <cellStyle name="Note 3 10 5 5 3 2" xfId="33460"/>
    <cellStyle name="Note 3 10 5 5 3 3" xfId="47913"/>
    <cellStyle name="Note 3 10 5 5 4" xfId="21354"/>
    <cellStyle name="Note 3 10 5 5 5" xfId="35807"/>
    <cellStyle name="Note 3 10 5 6" xfId="6380"/>
    <cellStyle name="Note 3 10 5 6 2" xfId="23815"/>
    <cellStyle name="Note 3 10 5 6 3" xfId="38268"/>
    <cellStyle name="Note 3 10 5 7" xfId="8821"/>
    <cellStyle name="Note 3 10 5 7 2" xfId="26256"/>
    <cellStyle name="Note 3 10 5 7 3" xfId="40709"/>
    <cellStyle name="Note 3 10 5 8" xfId="11241"/>
    <cellStyle name="Note 3 10 5 8 2" xfId="28676"/>
    <cellStyle name="Note 3 10 5 8 3" xfId="43129"/>
    <cellStyle name="Note 3 10 5 9" xfId="18248"/>
    <cellStyle name="Note 3 10 6" xfId="1411"/>
    <cellStyle name="Note 3 10 6 2" xfId="3922"/>
    <cellStyle name="Note 3 10 6 2 2" xfId="13567"/>
    <cellStyle name="Note 3 10 6 2 2 2" xfId="31002"/>
    <cellStyle name="Note 3 10 6 2 2 3" xfId="45455"/>
    <cellStyle name="Note 3 10 6 2 3" xfId="16028"/>
    <cellStyle name="Note 3 10 6 2 3 2" xfId="33463"/>
    <cellStyle name="Note 3 10 6 2 3 3" xfId="47916"/>
    <cellStyle name="Note 3 10 6 2 4" xfId="21358"/>
    <cellStyle name="Note 3 10 6 2 5" xfId="35811"/>
    <cellStyle name="Note 3 10 6 3" xfId="6384"/>
    <cellStyle name="Note 3 10 6 3 2" xfId="23819"/>
    <cellStyle name="Note 3 10 6 3 3" xfId="38272"/>
    <cellStyle name="Note 3 10 6 4" xfId="8825"/>
    <cellStyle name="Note 3 10 6 4 2" xfId="26260"/>
    <cellStyle name="Note 3 10 6 4 3" xfId="40713"/>
    <cellStyle name="Note 3 10 6 5" xfId="11245"/>
    <cellStyle name="Note 3 10 6 5 2" xfId="28680"/>
    <cellStyle name="Note 3 10 6 5 3" xfId="43133"/>
    <cellStyle name="Note 3 10 6 6" xfId="18252"/>
    <cellStyle name="Note 3 10 7" xfId="1412"/>
    <cellStyle name="Note 3 10 7 2" xfId="3923"/>
    <cellStyle name="Note 3 10 7 2 2" xfId="13568"/>
    <cellStyle name="Note 3 10 7 2 2 2" xfId="31003"/>
    <cellStyle name="Note 3 10 7 2 2 3" xfId="45456"/>
    <cellStyle name="Note 3 10 7 2 3" xfId="16029"/>
    <cellStyle name="Note 3 10 7 2 3 2" xfId="33464"/>
    <cellStyle name="Note 3 10 7 2 3 3" xfId="47917"/>
    <cellStyle name="Note 3 10 7 2 4" xfId="21359"/>
    <cellStyle name="Note 3 10 7 2 5" xfId="35812"/>
    <cellStyle name="Note 3 10 7 3" xfId="6385"/>
    <cellStyle name="Note 3 10 7 3 2" xfId="23820"/>
    <cellStyle name="Note 3 10 7 3 3" xfId="38273"/>
    <cellStyle name="Note 3 10 7 4" xfId="8826"/>
    <cellStyle name="Note 3 10 7 4 2" xfId="26261"/>
    <cellStyle name="Note 3 10 7 4 3" xfId="40714"/>
    <cellStyle name="Note 3 10 7 5" xfId="11246"/>
    <cellStyle name="Note 3 10 7 5 2" xfId="28681"/>
    <cellStyle name="Note 3 10 7 5 3" xfId="43134"/>
    <cellStyle name="Note 3 10 7 6" xfId="18253"/>
    <cellStyle name="Note 3 10 8" xfId="1413"/>
    <cellStyle name="Note 3 10 8 2" xfId="3924"/>
    <cellStyle name="Note 3 10 8 2 2" xfId="21360"/>
    <cellStyle name="Note 3 10 8 2 3" xfId="35813"/>
    <cellStyle name="Note 3 10 8 3" xfId="6386"/>
    <cellStyle name="Note 3 10 8 3 2" xfId="23821"/>
    <cellStyle name="Note 3 10 8 3 3" xfId="38274"/>
    <cellStyle name="Note 3 10 8 4" xfId="8827"/>
    <cellStyle name="Note 3 10 8 4 2" xfId="26262"/>
    <cellStyle name="Note 3 10 8 4 3" xfId="40715"/>
    <cellStyle name="Note 3 10 8 5" xfId="11247"/>
    <cellStyle name="Note 3 10 8 5 2" xfId="28682"/>
    <cellStyle name="Note 3 10 8 5 3" xfId="43135"/>
    <cellStyle name="Note 3 10 8 6" xfId="15123"/>
    <cellStyle name="Note 3 10 8 6 2" xfId="32558"/>
    <cellStyle name="Note 3 10 8 6 3" xfId="47011"/>
    <cellStyle name="Note 3 10 8 7" xfId="18254"/>
    <cellStyle name="Note 3 10 8 8" xfId="20285"/>
    <cellStyle name="Note 3 10 9" xfId="3905"/>
    <cellStyle name="Note 3 10 9 2" xfId="13554"/>
    <cellStyle name="Note 3 10 9 2 2" xfId="30989"/>
    <cellStyle name="Note 3 10 9 2 3" xfId="45442"/>
    <cellStyle name="Note 3 10 9 3" xfId="16015"/>
    <cellStyle name="Note 3 10 9 3 2" xfId="33450"/>
    <cellStyle name="Note 3 10 9 3 3" xfId="47903"/>
    <cellStyle name="Note 3 10 9 4" xfId="21341"/>
    <cellStyle name="Note 3 10 9 5" xfId="35794"/>
    <cellStyle name="Note 3 11" xfId="1414"/>
    <cellStyle name="Note 3 11 10" xfId="6387"/>
    <cellStyle name="Note 3 11 10 2" xfId="23822"/>
    <cellStyle name="Note 3 11 10 3" xfId="38275"/>
    <cellStyle name="Note 3 11 11" xfId="8828"/>
    <cellStyle name="Note 3 11 11 2" xfId="26263"/>
    <cellStyle name="Note 3 11 11 3" xfId="40716"/>
    <cellStyle name="Note 3 11 12" xfId="11248"/>
    <cellStyle name="Note 3 11 12 2" xfId="28683"/>
    <cellStyle name="Note 3 11 12 3" xfId="43136"/>
    <cellStyle name="Note 3 11 13" xfId="18255"/>
    <cellStyle name="Note 3 11 2" xfId="1415"/>
    <cellStyle name="Note 3 11 2 2" xfId="1416"/>
    <cellStyle name="Note 3 11 2 2 2" xfId="3927"/>
    <cellStyle name="Note 3 11 2 2 2 2" xfId="13571"/>
    <cellStyle name="Note 3 11 2 2 2 2 2" xfId="31006"/>
    <cellStyle name="Note 3 11 2 2 2 2 3" xfId="45459"/>
    <cellStyle name="Note 3 11 2 2 2 3" xfId="16032"/>
    <cellStyle name="Note 3 11 2 2 2 3 2" xfId="33467"/>
    <cellStyle name="Note 3 11 2 2 2 3 3" xfId="47920"/>
    <cellStyle name="Note 3 11 2 2 2 4" xfId="21363"/>
    <cellStyle name="Note 3 11 2 2 2 5" xfId="35816"/>
    <cellStyle name="Note 3 11 2 2 3" xfId="6389"/>
    <cellStyle name="Note 3 11 2 2 3 2" xfId="23824"/>
    <cellStyle name="Note 3 11 2 2 3 3" xfId="38277"/>
    <cellStyle name="Note 3 11 2 2 4" xfId="8830"/>
    <cellStyle name="Note 3 11 2 2 4 2" xfId="26265"/>
    <cellStyle name="Note 3 11 2 2 4 3" xfId="40718"/>
    <cellStyle name="Note 3 11 2 2 5" xfId="11250"/>
    <cellStyle name="Note 3 11 2 2 5 2" xfId="28685"/>
    <cellStyle name="Note 3 11 2 2 5 3" xfId="43138"/>
    <cellStyle name="Note 3 11 2 2 6" xfId="18257"/>
    <cellStyle name="Note 3 11 2 3" xfId="1417"/>
    <cellStyle name="Note 3 11 2 3 2" xfId="3928"/>
    <cellStyle name="Note 3 11 2 3 2 2" xfId="13572"/>
    <cellStyle name="Note 3 11 2 3 2 2 2" xfId="31007"/>
    <cellStyle name="Note 3 11 2 3 2 2 3" xfId="45460"/>
    <cellStyle name="Note 3 11 2 3 2 3" xfId="16033"/>
    <cellStyle name="Note 3 11 2 3 2 3 2" xfId="33468"/>
    <cellStyle name="Note 3 11 2 3 2 3 3" xfId="47921"/>
    <cellStyle name="Note 3 11 2 3 2 4" xfId="21364"/>
    <cellStyle name="Note 3 11 2 3 2 5" xfId="35817"/>
    <cellStyle name="Note 3 11 2 3 3" xfId="6390"/>
    <cellStyle name="Note 3 11 2 3 3 2" xfId="23825"/>
    <cellStyle name="Note 3 11 2 3 3 3" xfId="38278"/>
    <cellStyle name="Note 3 11 2 3 4" xfId="8831"/>
    <cellStyle name="Note 3 11 2 3 4 2" xfId="26266"/>
    <cellStyle name="Note 3 11 2 3 4 3" xfId="40719"/>
    <cellStyle name="Note 3 11 2 3 5" xfId="11251"/>
    <cellStyle name="Note 3 11 2 3 5 2" xfId="28686"/>
    <cellStyle name="Note 3 11 2 3 5 3" xfId="43139"/>
    <cellStyle name="Note 3 11 2 3 6" xfId="18258"/>
    <cellStyle name="Note 3 11 2 4" xfId="1418"/>
    <cellStyle name="Note 3 11 2 4 2" xfId="3929"/>
    <cellStyle name="Note 3 11 2 4 2 2" xfId="21365"/>
    <cellStyle name="Note 3 11 2 4 2 3" xfId="35818"/>
    <cellStyle name="Note 3 11 2 4 3" xfId="6391"/>
    <cellStyle name="Note 3 11 2 4 3 2" xfId="23826"/>
    <cellStyle name="Note 3 11 2 4 3 3" xfId="38279"/>
    <cellStyle name="Note 3 11 2 4 4" xfId="8832"/>
    <cellStyle name="Note 3 11 2 4 4 2" xfId="26267"/>
    <cellStyle name="Note 3 11 2 4 4 3" xfId="40720"/>
    <cellStyle name="Note 3 11 2 4 5" xfId="11252"/>
    <cellStyle name="Note 3 11 2 4 5 2" xfId="28687"/>
    <cellStyle name="Note 3 11 2 4 5 3" xfId="43140"/>
    <cellStyle name="Note 3 11 2 4 6" xfId="15124"/>
    <cellStyle name="Note 3 11 2 4 6 2" xfId="32559"/>
    <cellStyle name="Note 3 11 2 4 6 3" xfId="47012"/>
    <cellStyle name="Note 3 11 2 4 7" xfId="18259"/>
    <cellStyle name="Note 3 11 2 4 8" xfId="20286"/>
    <cellStyle name="Note 3 11 2 5" xfId="3926"/>
    <cellStyle name="Note 3 11 2 5 2" xfId="13570"/>
    <cellStyle name="Note 3 11 2 5 2 2" xfId="31005"/>
    <cellStyle name="Note 3 11 2 5 2 3" xfId="45458"/>
    <cellStyle name="Note 3 11 2 5 3" xfId="16031"/>
    <cellStyle name="Note 3 11 2 5 3 2" xfId="33466"/>
    <cellStyle name="Note 3 11 2 5 3 3" xfId="47919"/>
    <cellStyle name="Note 3 11 2 5 4" xfId="21362"/>
    <cellStyle name="Note 3 11 2 5 5" xfId="35815"/>
    <cellStyle name="Note 3 11 2 6" xfId="6388"/>
    <cellStyle name="Note 3 11 2 6 2" xfId="23823"/>
    <cellStyle name="Note 3 11 2 6 3" xfId="38276"/>
    <cellStyle name="Note 3 11 2 7" xfId="8829"/>
    <cellStyle name="Note 3 11 2 7 2" xfId="26264"/>
    <cellStyle name="Note 3 11 2 7 3" xfId="40717"/>
    <cellStyle name="Note 3 11 2 8" xfId="11249"/>
    <cellStyle name="Note 3 11 2 8 2" xfId="28684"/>
    <cellStyle name="Note 3 11 2 8 3" xfId="43137"/>
    <cellStyle name="Note 3 11 2 9" xfId="18256"/>
    <cellStyle name="Note 3 11 3" xfId="1419"/>
    <cellStyle name="Note 3 11 3 2" xfId="1420"/>
    <cellStyle name="Note 3 11 3 2 2" xfId="3931"/>
    <cellStyle name="Note 3 11 3 2 2 2" xfId="13574"/>
    <cellStyle name="Note 3 11 3 2 2 2 2" xfId="31009"/>
    <cellStyle name="Note 3 11 3 2 2 2 3" xfId="45462"/>
    <cellStyle name="Note 3 11 3 2 2 3" xfId="16035"/>
    <cellStyle name="Note 3 11 3 2 2 3 2" xfId="33470"/>
    <cellStyle name="Note 3 11 3 2 2 3 3" xfId="47923"/>
    <cellStyle name="Note 3 11 3 2 2 4" xfId="21367"/>
    <cellStyle name="Note 3 11 3 2 2 5" xfId="35820"/>
    <cellStyle name="Note 3 11 3 2 3" xfId="6393"/>
    <cellStyle name="Note 3 11 3 2 3 2" xfId="23828"/>
    <cellStyle name="Note 3 11 3 2 3 3" xfId="38281"/>
    <cellStyle name="Note 3 11 3 2 4" xfId="8834"/>
    <cellStyle name="Note 3 11 3 2 4 2" xfId="26269"/>
    <cellStyle name="Note 3 11 3 2 4 3" xfId="40722"/>
    <cellStyle name="Note 3 11 3 2 5" xfId="11254"/>
    <cellStyle name="Note 3 11 3 2 5 2" xfId="28689"/>
    <cellStyle name="Note 3 11 3 2 5 3" xfId="43142"/>
    <cellStyle name="Note 3 11 3 2 6" xfId="18261"/>
    <cellStyle name="Note 3 11 3 3" xfId="1421"/>
    <cellStyle name="Note 3 11 3 3 2" xfId="3932"/>
    <cellStyle name="Note 3 11 3 3 2 2" xfId="13575"/>
    <cellStyle name="Note 3 11 3 3 2 2 2" xfId="31010"/>
    <cellStyle name="Note 3 11 3 3 2 2 3" xfId="45463"/>
    <cellStyle name="Note 3 11 3 3 2 3" xfId="16036"/>
    <cellStyle name="Note 3 11 3 3 2 3 2" xfId="33471"/>
    <cellStyle name="Note 3 11 3 3 2 3 3" xfId="47924"/>
    <cellStyle name="Note 3 11 3 3 2 4" xfId="21368"/>
    <cellStyle name="Note 3 11 3 3 2 5" xfId="35821"/>
    <cellStyle name="Note 3 11 3 3 3" xfId="6394"/>
    <cellStyle name="Note 3 11 3 3 3 2" xfId="23829"/>
    <cellStyle name="Note 3 11 3 3 3 3" xfId="38282"/>
    <cellStyle name="Note 3 11 3 3 4" xfId="8835"/>
    <cellStyle name="Note 3 11 3 3 4 2" xfId="26270"/>
    <cellStyle name="Note 3 11 3 3 4 3" xfId="40723"/>
    <cellStyle name="Note 3 11 3 3 5" xfId="11255"/>
    <cellStyle name="Note 3 11 3 3 5 2" xfId="28690"/>
    <cellStyle name="Note 3 11 3 3 5 3" xfId="43143"/>
    <cellStyle name="Note 3 11 3 3 6" xfId="18262"/>
    <cellStyle name="Note 3 11 3 4" xfId="1422"/>
    <cellStyle name="Note 3 11 3 4 2" xfId="3933"/>
    <cellStyle name="Note 3 11 3 4 2 2" xfId="21369"/>
    <cellStyle name="Note 3 11 3 4 2 3" xfId="35822"/>
    <cellStyle name="Note 3 11 3 4 3" xfId="6395"/>
    <cellStyle name="Note 3 11 3 4 3 2" xfId="23830"/>
    <cellStyle name="Note 3 11 3 4 3 3" xfId="38283"/>
    <cellStyle name="Note 3 11 3 4 4" xfId="8836"/>
    <cellStyle name="Note 3 11 3 4 4 2" xfId="26271"/>
    <cellStyle name="Note 3 11 3 4 4 3" xfId="40724"/>
    <cellStyle name="Note 3 11 3 4 5" xfId="11256"/>
    <cellStyle name="Note 3 11 3 4 5 2" xfId="28691"/>
    <cellStyle name="Note 3 11 3 4 5 3" xfId="43144"/>
    <cellStyle name="Note 3 11 3 4 6" xfId="15125"/>
    <cellStyle name="Note 3 11 3 4 6 2" xfId="32560"/>
    <cellStyle name="Note 3 11 3 4 6 3" xfId="47013"/>
    <cellStyle name="Note 3 11 3 4 7" xfId="18263"/>
    <cellStyle name="Note 3 11 3 4 8" xfId="20287"/>
    <cellStyle name="Note 3 11 3 5" xfId="3930"/>
    <cellStyle name="Note 3 11 3 5 2" xfId="13573"/>
    <cellStyle name="Note 3 11 3 5 2 2" xfId="31008"/>
    <cellStyle name="Note 3 11 3 5 2 3" xfId="45461"/>
    <cellStyle name="Note 3 11 3 5 3" xfId="16034"/>
    <cellStyle name="Note 3 11 3 5 3 2" xfId="33469"/>
    <cellStyle name="Note 3 11 3 5 3 3" xfId="47922"/>
    <cellStyle name="Note 3 11 3 5 4" xfId="21366"/>
    <cellStyle name="Note 3 11 3 5 5" xfId="35819"/>
    <cellStyle name="Note 3 11 3 6" xfId="6392"/>
    <cellStyle name="Note 3 11 3 6 2" xfId="23827"/>
    <cellStyle name="Note 3 11 3 6 3" xfId="38280"/>
    <cellStyle name="Note 3 11 3 7" xfId="8833"/>
    <cellStyle name="Note 3 11 3 7 2" xfId="26268"/>
    <cellStyle name="Note 3 11 3 7 3" xfId="40721"/>
    <cellStyle name="Note 3 11 3 8" xfId="11253"/>
    <cellStyle name="Note 3 11 3 8 2" xfId="28688"/>
    <cellStyle name="Note 3 11 3 8 3" xfId="43141"/>
    <cellStyle name="Note 3 11 3 9" xfId="18260"/>
    <cellStyle name="Note 3 11 4" xfId="1423"/>
    <cellStyle name="Note 3 11 4 2" xfId="1424"/>
    <cellStyle name="Note 3 11 4 2 2" xfId="3935"/>
    <cellStyle name="Note 3 11 4 2 2 2" xfId="13577"/>
    <cellStyle name="Note 3 11 4 2 2 2 2" xfId="31012"/>
    <cellStyle name="Note 3 11 4 2 2 2 3" xfId="45465"/>
    <cellStyle name="Note 3 11 4 2 2 3" xfId="16038"/>
    <cellStyle name="Note 3 11 4 2 2 3 2" xfId="33473"/>
    <cellStyle name="Note 3 11 4 2 2 3 3" xfId="47926"/>
    <cellStyle name="Note 3 11 4 2 2 4" xfId="21371"/>
    <cellStyle name="Note 3 11 4 2 2 5" xfId="35824"/>
    <cellStyle name="Note 3 11 4 2 3" xfId="6397"/>
    <cellStyle name="Note 3 11 4 2 3 2" xfId="23832"/>
    <cellStyle name="Note 3 11 4 2 3 3" xfId="38285"/>
    <cellStyle name="Note 3 11 4 2 4" xfId="8838"/>
    <cellStyle name="Note 3 11 4 2 4 2" xfId="26273"/>
    <cellStyle name="Note 3 11 4 2 4 3" xfId="40726"/>
    <cellStyle name="Note 3 11 4 2 5" xfId="11258"/>
    <cellStyle name="Note 3 11 4 2 5 2" xfId="28693"/>
    <cellStyle name="Note 3 11 4 2 5 3" xfId="43146"/>
    <cellStyle name="Note 3 11 4 2 6" xfId="18265"/>
    <cellStyle name="Note 3 11 4 3" xfId="1425"/>
    <cellStyle name="Note 3 11 4 3 2" xfId="3936"/>
    <cellStyle name="Note 3 11 4 3 2 2" xfId="13578"/>
    <cellStyle name="Note 3 11 4 3 2 2 2" xfId="31013"/>
    <cellStyle name="Note 3 11 4 3 2 2 3" xfId="45466"/>
    <cellStyle name="Note 3 11 4 3 2 3" xfId="16039"/>
    <cellStyle name="Note 3 11 4 3 2 3 2" xfId="33474"/>
    <cellStyle name="Note 3 11 4 3 2 3 3" xfId="47927"/>
    <cellStyle name="Note 3 11 4 3 2 4" xfId="21372"/>
    <cellStyle name="Note 3 11 4 3 2 5" xfId="35825"/>
    <cellStyle name="Note 3 11 4 3 3" xfId="6398"/>
    <cellStyle name="Note 3 11 4 3 3 2" xfId="23833"/>
    <cellStyle name="Note 3 11 4 3 3 3" xfId="38286"/>
    <cellStyle name="Note 3 11 4 3 4" xfId="8839"/>
    <cellStyle name="Note 3 11 4 3 4 2" xfId="26274"/>
    <cellStyle name="Note 3 11 4 3 4 3" xfId="40727"/>
    <cellStyle name="Note 3 11 4 3 5" xfId="11259"/>
    <cellStyle name="Note 3 11 4 3 5 2" xfId="28694"/>
    <cellStyle name="Note 3 11 4 3 5 3" xfId="43147"/>
    <cellStyle name="Note 3 11 4 3 6" xfId="18266"/>
    <cellStyle name="Note 3 11 4 4" xfId="1426"/>
    <cellStyle name="Note 3 11 4 4 2" xfId="3937"/>
    <cellStyle name="Note 3 11 4 4 2 2" xfId="21373"/>
    <cellStyle name="Note 3 11 4 4 2 3" xfId="35826"/>
    <cellStyle name="Note 3 11 4 4 3" xfId="6399"/>
    <cellStyle name="Note 3 11 4 4 3 2" xfId="23834"/>
    <cellStyle name="Note 3 11 4 4 3 3" xfId="38287"/>
    <cellStyle name="Note 3 11 4 4 4" xfId="8840"/>
    <cellStyle name="Note 3 11 4 4 4 2" xfId="26275"/>
    <cellStyle name="Note 3 11 4 4 4 3" xfId="40728"/>
    <cellStyle name="Note 3 11 4 4 5" xfId="11260"/>
    <cellStyle name="Note 3 11 4 4 5 2" xfId="28695"/>
    <cellStyle name="Note 3 11 4 4 5 3" xfId="43148"/>
    <cellStyle name="Note 3 11 4 4 6" xfId="15126"/>
    <cellStyle name="Note 3 11 4 4 6 2" xfId="32561"/>
    <cellStyle name="Note 3 11 4 4 6 3" xfId="47014"/>
    <cellStyle name="Note 3 11 4 4 7" xfId="18267"/>
    <cellStyle name="Note 3 11 4 4 8" xfId="20288"/>
    <cellStyle name="Note 3 11 4 5" xfId="3934"/>
    <cellStyle name="Note 3 11 4 5 2" xfId="13576"/>
    <cellStyle name="Note 3 11 4 5 2 2" xfId="31011"/>
    <cellStyle name="Note 3 11 4 5 2 3" xfId="45464"/>
    <cellStyle name="Note 3 11 4 5 3" xfId="16037"/>
    <cellStyle name="Note 3 11 4 5 3 2" xfId="33472"/>
    <cellStyle name="Note 3 11 4 5 3 3" xfId="47925"/>
    <cellStyle name="Note 3 11 4 5 4" xfId="21370"/>
    <cellStyle name="Note 3 11 4 5 5" xfId="35823"/>
    <cellStyle name="Note 3 11 4 6" xfId="6396"/>
    <cellStyle name="Note 3 11 4 6 2" xfId="23831"/>
    <cellStyle name="Note 3 11 4 6 3" xfId="38284"/>
    <cellStyle name="Note 3 11 4 7" xfId="8837"/>
    <cellStyle name="Note 3 11 4 7 2" xfId="26272"/>
    <cellStyle name="Note 3 11 4 7 3" xfId="40725"/>
    <cellStyle name="Note 3 11 4 8" xfId="11257"/>
    <cellStyle name="Note 3 11 4 8 2" xfId="28692"/>
    <cellStyle name="Note 3 11 4 8 3" xfId="43145"/>
    <cellStyle name="Note 3 11 4 9" xfId="18264"/>
    <cellStyle name="Note 3 11 5" xfId="1427"/>
    <cellStyle name="Note 3 11 5 2" xfId="1428"/>
    <cellStyle name="Note 3 11 5 2 2" xfId="3939"/>
    <cellStyle name="Note 3 11 5 2 2 2" xfId="13580"/>
    <cellStyle name="Note 3 11 5 2 2 2 2" xfId="31015"/>
    <cellStyle name="Note 3 11 5 2 2 2 3" xfId="45468"/>
    <cellStyle name="Note 3 11 5 2 2 3" xfId="16041"/>
    <cellStyle name="Note 3 11 5 2 2 3 2" xfId="33476"/>
    <cellStyle name="Note 3 11 5 2 2 3 3" xfId="47929"/>
    <cellStyle name="Note 3 11 5 2 2 4" xfId="21375"/>
    <cellStyle name="Note 3 11 5 2 2 5" xfId="35828"/>
    <cellStyle name="Note 3 11 5 2 3" xfId="6401"/>
    <cellStyle name="Note 3 11 5 2 3 2" xfId="23836"/>
    <cellStyle name="Note 3 11 5 2 3 3" xfId="38289"/>
    <cellStyle name="Note 3 11 5 2 4" xfId="8842"/>
    <cellStyle name="Note 3 11 5 2 4 2" xfId="26277"/>
    <cellStyle name="Note 3 11 5 2 4 3" xfId="40730"/>
    <cellStyle name="Note 3 11 5 2 5" xfId="11262"/>
    <cellStyle name="Note 3 11 5 2 5 2" xfId="28697"/>
    <cellStyle name="Note 3 11 5 2 5 3" xfId="43150"/>
    <cellStyle name="Note 3 11 5 2 6" xfId="18269"/>
    <cellStyle name="Note 3 11 5 3" xfId="1429"/>
    <cellStyle name="Note 3 11 5 3 2" xfId="3940"/>
    <cellStyle name="Note 3 11 5 3 2 2" xfId="13581"/>
    <cellStyle name="Note 3 11 5 3 2 2 2" xfId="31016"/>
    <cellStyle name="Note 3 11 5 3 2 2 3" xfId="45469"/>
    <cellStyle name="Note 3 11 5 3 2 3" xfId="16042"/>
    <cellStyle name="Note 3 11 5 3 2 3 2" xfId="33477"/>
    <cellStyle name="Note 3 11 5 3 2 3 3" xfId="47930"/>
    <cellStyle name="Note 3 11 5 3 2 4" xfId="21376"/>
    <cellStyle name="Note 3 11 5 3 2 5" xfId="35829"/>
    <cellStyle name="Note 3 11 5 3 3" xfId="6402"/>
    <cellStyle name="Note 3 11 5 3 3 2" xfId="23837"/>
    <cellStyle name="Note 3 11 5 3 3 3" xfId="38290"/>
    <cellStyle name="Note 3 11 5 3 4" xfId="8843"/>
    <cellStyle name="Note 3 11 5 3 4 2" xfId="26278"/>
    <cellStyle name="Note 3 11 5 3 4 3" xfId="40731"/>
    <cellStyle name="Note 3 11 5 3 5" xfId="11263"/>
    <cellStyle name="Note 3 11 5 3 5 2" xfId="28698"/>
    <cellStyle name="Note 3 11 5 3 5 3" xfId="43151"/>
    <cellStyle name="Note 3 11 5 3 6" xfId="18270"/>
    <cellStyle name="Note 3 11 5 4" xfId="1430"/>
    <cellStyle name="Note 3 11 5 4 2" xfId="3941"/>
    <cellStyle name="Note 3 11 5 4 2 2" xfId="21377"/>
    <cellStyle name="Note 3 11 5 4 2 3" xfId="35830"/>
    <cellStyle name="Note 3 11 5 4 3" xfId="6403"/>
    <cellStyle name="Note 3 11 5 4 3 2" xfId="23838"/>
    <cellStyle name="Note 3 11 5 4 3 3" xfId="38291"/>
    <cellStyle name="Note 3 11 5 4 4" xfId="8844"/>
    <cellStyle name="Note 3 11 5 4 4 2" xfId="26279"/>
    <cellStyle name="Note 3 11 5 4 4 3" xfId="40732"/>
    <cellStyle name="Note 3 11 5 4 5" xfId="11264"/>
    <cellStyle name="Note 3 11 5 4 5 2" xfId="28699"/>
    <cellStyle name="Note 3 11 5 4 5 3" xfId="43152"/>
    <cellStyle name="Note 3 11 5 4 6" xfId="15127"/>
    <cellStyle name="Note 3 11 5 4 6 2" xfId="32562"/>
    <cellStyle name="Note 3 11 5 4 6 3" xfId="47015"/>
    <cellStyle name="Note 3 11 5 4 7" xfId="18271"/>
    <cellStyle name="Note 3 11 5 4 8" xfId="20289"/>
    <cellStyle name="Note 3 11 5 5" xfId="3938"/>
    <cellStyle name="Note 3 11 5 5 2" xfId="13579"/>
    <cellStyle name="Note 3 11 5 5 2 2" xfId="31014"/>
    <cellStyle name="Note 3 11 5 5 2 3" xfId="45467"/>
    <cellStyle name="Note 3 11 5 5 3" xfId="16040"/>
    <cellStyle name="Note 3 11 5 5 3 2" xfId="33475"/>
    <cellStyle name="Note 3 11 5 5 3 3" xfId="47928"/>
    <cellStyle name="Note 3 11 5 5 4" xfId="21374"/>
    <cellStyle name="Note 3 11 5 5 5" xfId="35827"/>
    <cellStyle name="Note 3 11 5 6" xfId="6400"/>
    <cellStyle name="Note 3 11 5 6 2" xfId="23835"/>
    <cellStyle name="Note 3 11 5 6 3" xfId="38288"/>
    <cellStyle name="Note 3 11 5 7" xfId="8841"/>
    <cellStyle name="Note 3 11 5 7 2" xfId="26276"/>
    <cellStyle name="Note 3 11 5 7 3" xfId="40729"/>
    <cellStyle name="Note 3 11 5 8" xfId="11261"/>
    <cellStyle name="Note 3 11 5 8 2" xfId="28696"/>
    <cellStyle name="Note 3 11 5 8 3" xfId="43149"/>
    <cellStyle name="Note 3 11 5 9" xfId="18268"/>
    <cellStyle name="Note 3 11 6" xfId="1431"/>
    <cellStyle name="Note 3 11 6 2" xfId="3942"/>
    <cellStyle name="Note 3 11 6 2 2" xfId="13582"/>
    <cellStyle name="Note 3 11 6 2 2 2" xfId="31017"/>
    <cellStyle name="Note 3 11 6 2 2 3" xfId="45470"/>
    <cellStyle name="Note 3 11 6 2 3" xfId="16043"/>
    <cellStyle name="Note 3 11 6 2 3 2" xfId="33478"/>
    <cellStyle name="Note 3 11 6 2 3 3" xfId="47931"/>
    <cellStyle name="Note 3 11 6 2 4" xfId="21378"/>
    <cellStyle name="Note 3 11 6 2 5" xfId="35831"/>
    <cellStyle name="Note 3 11 6 3" xfId="6404"/>
    <cellStyle name="Note 3 11 6 3 2" xfId="23839"/>
    <cellStyle name="Note 3 11 6 3 3" xfId="38292"/>
    <cellStyle name="Note 3 11 6 4" xfId="8845"/>
    <cellStyle name="Note 3 11 6 4 2" xfId="26280"/>
    <cellStyle name="Note 3 11 6 4 3" xfId="40733"/>
    <cellStyle name="Note 3 11 6 5" xfId="11265"/>
    <cellStyle name="Note 3 11 6 5 2" xfId="28700"/>
    <cellStyle name="Note 3 11 6 5 3" xfId="43153"/>
    <cellStyle name="Note 3 11 6 6" xfId="18272"/>
    <cellStyle name="Note 3 11 7" xfId="1432"/>
    <cellStyle name="Note 3 11 7 2" xfId="3943"/>
    <cellStyle name="Note 3 11 7 2 2" xfId="13583"/>
    <cellStyle name="Note 3 11 7 2 2 2" xfId="31018"/>
    <cellStyle name="Note 3 11 7 2 2 3" xfId="45471"/>
    <cellStyle name="Note 3 11 7 2 3" xfId="16044"/>
    <cellStyle name="Note 3 11 7 2 3 2" xfId="33479"/>
    <cellStyle name="Note 3 11 7 2 3 3" xfId="47932"/>
    <cellStyle name="Note 3 11 7 2 4" xfId="21379"/>
    <cellStyle name="Note 3 11 7 2 5" xfId="35832"/>
    <cellStyle name="Note 3 11 7 3" xfId="6405"/>
    <cellStyle name="Note 3 11 7 3 2" xfId="23840"/>
    <cellStyle name="Note 3 11 7 3 3" xfId="38293"/>
    <cellStyle name="Note 3 11 7 4" xfId="8846"/>
    <cellStyle name="Note 3 11 7 4 2" xfId="26281"/>
    <cellStyle name="Note 3 11 7 4 3" xfId="40734"/>
    <cellStyle name="Note 3 11 7 5" xfId="11266"/>
    <cellStyle name="Note 3 11 7 5 2" xfId="28701"/>
    <cellStyle name="Note 3 11 7 5 3" xfId="43154"/>
    <cellStyle name="Note 3 11 7 6" xfId="18273"/>
    <cellStyle name="Note 3 11 8" xfId="1433"/>
    <cellStyle name="Note 3 11 8 2" xfId="3944"/>
    <cellStyle name="Note 3 11 8 2 2" xfId="21380"/>
    <cellStyle name="Note 3 11 8 2 3" xfId="35833"/>
    <cellStyle name="Note 3 11 8 3" xfId="6406"/>
    <cellStyle name="Note 3 11 8 3 2" xfId="23841"/>
    <cellStyle name="Note 3 11 8 3 3" xfId="38294"/>
    <cellStyle name="Note 3 11 8 4" xfId="8847"/>
    <cellStyle name="Note 3 11 8 4 2" xfId="26282"/>
    <cellStyle name="Note 3 11 8 4 3" xfId="40735"/>
    <cellStyle name="Note 3 11 8 5" xfId="11267"/>
    <cellStyle name="Note 3 11 8 5 2" xfId="28702"/>
    <cellStyle name="Note 3 11 8 5 3" xfId="43155"/>
    <cellStyle name="Note 3 11 8 6" xfId="15128"/>
    <cellStyle name="Note 3 11 8 6 2" xfId="32563"/>
    <cellStyle name="Note 3 11 8 6 3" xfId="47016"/>
    <cellStyle name="Note 3 11 8 7" xfId="18274"/>
    <cellStyle name="Note 3 11 8 8" xfId="20290"/>
    <cellStyle name="Note 3 11 9" xfId="3925"/>
    <cellStyle name="Note 3 11 9 2" xfId="13569"/>
    <cellStyle name="Note 3 11 9 2 2" xfId="31004"/>
    <cellStyle name="Note 3 11 9 2 3" xfId="45457"/>
    <cellStyle name="Note 3 11 9 3" xfId="16030"/>
    <cellStyle name="Note 3 11 9 3 2" xfId="33465"/>
    <cellStyle name="Note 3 11 9 3 3" xfId="47918"/>
    <cellStyle name="Note 3 11 9 4" xfId="21361"/>
    <cellStyle name="Note 3 11 9 5" xfId="35814"/>
    <cellStyle name="Note 3 12" xfId="1434"/>
    <cellStyle name="Note 3 12 10" xfId="6407"/>
    <cellStyle name="Note 3 12 10 2" xfId="23842"/>
    <cellStyle name="Note 3 12 10 3" xfId="38295"/>
    <cellStyle name="Note 3 12 11" xfId="8848"/>
    <cellStyle name="Note 3 12 11 2" xfId="26283"/>
    <cellStyle name="Note 3 12 11 3" xfId="40736"/>
    <cellStyle name="Note 3 12 12" xfId="11268"/>
    <cellStyle name="Note 3 12 12 2" xfId="28703"/>
    <cellStyle name="Note 3 12 12 3" xfId="43156"/>
    <cellStyle name="Note 3 12 13" xfId="18275"/>
    <cellStyle name="Note 3 12 2" xfId="1435"/>
    <cellStyle name="Note 3 12 2 2" xfId="1436"/>
    <cellStyle name="Note 3 12 2 2 2" xfId="3947"/>
    <cellStyle name="Note 3 12 2 2 2 2" xfId="13586"/>
    <cellStyle name="Note 3 12 2 2 2 2 2" xfId="31021"/>
    <cellStyle name="Note 3 12 2 2 2 2 3" xfId="45474"/>
    <cellStyle name="Note 3 12 2 2 2 3" xfId="16047"/>
    <cellStyle name="Note 3 12 2 2 2 3 2" xfId="33482"/>
    <cellStyle name="Note 3 12 2 2 2 3 3" xfId="47935"/>
    <cellStyle name="Note 3 12 2 2 2 4" xfId="21383"/>
    <cellStyle name="Note 3 12 2 2 2 5" xfId="35836"/>
    <cellStyle name="Note 3 12 2 2 3" xfId="6409"/>
    <cellStyle name="Note 3 12 2 2 3 2" xfId="23844"/>
    <cellStyle name="Note 3 12 2 2 3 3" xfId="38297"/>
    <cellStyle name="Note 3 12 2 2 4" xfId="8850"/>
    <cellStyle name="Note 3 12 2 2 4 2" xfId="26285"/>
    <cellStyle name="Note 3 12 2 2 4 3" xfId="40738"/>
    <cellStyle name="Note 3 12 2 2 5" xfId="11270"/>
    <cellStyle name="Note 3 12 2 2 5 2" xfId="28705"/>
    <cellStyle name="Note 3 12 2 2 5 3" xfId="43158"/>
    <cellStyle name="Note 3 12 2 2 6" xfId="18277"/>
    <cellStyle name="Note 3 12 2 3" xfId="1437"/>
    <cellStyle name="Note 3 12 2 3 2" xfId="3948"/>
    <cellStyle name="Note 3 12 2 3 2 2" xfId="13587"/>
    <cellStyle name="Note 3 12 2 3 2 2 2" xfId="31022"/>
    <cellStyle name="Note 3 12 2 3 2 2 3" xfId="45475"/>
    <cellStyle name="Note 3 12 2 3 2 3" xfId="16048"/>
    <cellStyle name="Note 3 12 2 3 2 3 2" xfId="33483"/>
    <cellStyle name="Note 3 12 2 3 2 3 3" xfId="47936"/>
    <cellStyle name="Note 3 12 2 3 2 4" xfId="21384"/>
    <cellStyle name="Note 3 12 2 3 2 5" xfId="35837"/>
    <cellStyle name="Note 3 12 2 3 3" xfId="6410"/>
    <cellStyle name="Note 3 12 2 3 3 2" xfId="23845"/>
    <cellStyle name="Note 3 12 2 3 3 3" xfId="38298"/>
    <cellStyle name="Note 3 12 2 3 4" xfId="8851"/>
    <cellStyle name="Note 3 12 2 3 4 2" xfId="26286"/>
    <cellStyle name="Note 3 12 2 3 4 3" xfId="40739"/>
    <cellStyle name="Note 3 12 2 3 5" xfId="11271"/>
    <cellStyle name="Note 3 12 2 3 5 2" xfId="28706"/>
    <cellStyle name="Note 3 12 2 3 5 3" xfId="43159"/>
    <cellStyle name="Note 3 12 2 3 6" xfId="18278"/>
    <cellStyle name="Note 3 12 2 4" xfId="1438"/>
    <cellStyle name="Note 3 12 2 4 2" xfId="3949"/>
    <cellStyle name="Note 3 12 2 4 2 2" xfId="21385"/>
    <cellStyle name="Note 3 12 2 4 2 3" xfId="35838"/>
    <cellStyle name="Note 3 12 2 4 3" xfId="6411"/>
    <cellStyle name="Note 3 12 2 4 3 2" xfId="23846"/>
    <cellStyle name="Note 3 12 2 4 3 3" xfId="38299"/>
    <cellStyle name="Note 3 12 2 4 4" xfId="8852"/>
    <cellStyle name="Note 3 12 2 4 4 2" xfId="26287"/>
    <cellStyle name="Note 3 12 2 4 4 3" xfId="40740"/>
    <cellStyle name="Note 3 12 2 4 5" xfId="11272"/>
    <cellStyle name="Note 3 12 2 4 5 2" xfId="28707"/>
    <cellStyle name="Note 3 12 2 4 5 3" xfId="43160"/>
    <cellStyle name="Note 3 12 2 4 6" xfId="15129"/>
    <cellStyle name="Note 3 12 2 4 6 2" xfId="32564"/>
    <cellStyle name="Note 3 12 2 4 6 3" xfId="47017"/>
    <cellStyle name="Note 3 12 2 4 7" xfId="18279"/>
    <cellStyle name="Note 3 12 2 4 8" xfId="20291"/>
    <cellStyle name="Note 3 12 2 5" xfId="3946"/>
    <cellStyle name="Note 3 12 2 5 2" xfId="13585"/>
    <cellStyle name="Note 3 12 2 5 2 2" xfId="31020"/>
    <cellStyle name="Note 3 12 2 5 2 3" xfId="45473"/>
    <cellStyle name="Note 3 12 2 5 3" xfId="16046"/>
    <cellStyle name="Note 3 12 2 5 3 2" xfId="33481"/>
    <cellStyle name="Note 3 12 2 5 3 3" xfId="47934"/>
    <cellStyle name="Note 3 12 2 5 4" xfId="21382"/>
    <cellStyle name="Note 3 12 2 5 5" xfId="35835"/>
    <cellStyle name="Note 3 12 2 6" xfId="6408"/>
    <cellStyle name="Note 3 12 2 6 2" xfId="23843"/>
    <cellStyle name="Note 3 12 2 6 3" xfId="38296"/>
    <cellStyle name="Note 3 12 2 7" xfId="8849"/>
    <cellStyle name="Note 3 12 2 7 2" xfId="26284"/>
    <cellStyle name="Note 3 12 2 7 3" xfId="40737"/>
    <cellStyle name="Note 3 12 2 8" xfId="11269"/>
    <cellStyle name="Note 3 12 2 8 2" xfId="28704"/>
    <cellStyle name="Note 3 12 2 8 3" xfId="43157"/>
    <cellStyle name="Note 3 12 2 9" xfId="18276"/>
    <cellStyle name="Note 3 12 3" xfId="1439"/>
    <cellStyle name="Note 3 12 3 2" xfId="1440"/>
    <cellStyle name="Note 3 12 3 2 2" xfId="3951"/>
    <cellStyle name="Note 3 12 3 2 2 2" xfId="13589"/>
    <cellStyle name="Note 3 12 3 2 2 2 2" xfId="31024"/>
    <cellStyle name="Note 3 12 3 2 2 2 3" xfId="45477"/>
    <cellStyle name="Note 3 12 3 2 2 3" xfId="16050"/>
    <cellStyle name="Note 3 12 3 2 2 3 2" xfId="33485"/>
    <cellStyle name="Note 3 12 3 2 2 3 3" xfId="47938"/>
    <cellStyle name="Note 3 12 3 2 2 4" xfId="21387"/>
    <cellStyle name="Note 3 12 3 2 2 5" xfId="35840"/>
    <cellStyle name="Note 3 12 3 2 3" xfId="6413"/>
    <cellStyle name="Note 3 12 3 2 3 2" xfId="23848"/>
    <cellStyle name="Note 3 12 3 2 3 3" xfId="38301"/>
    <cellStyle name="Note 3 12 3 2 4" xfId="8854"/>
    <cellStyle name="Note 3 12 3 2 4 2" xfId="26289"/>
    <cellStyle name="Note 3 12 3 2 4 3" xfId="40742"/>
    <cellStyle name="Note 3 12 3 2 5" xfId="11274"/>
    <cellStyle name="Note 3 12 3 2 5 2" xfId="28709"/>
    <cellStyle name="Note 3 12 3 2 5 3" xfId="43162"/>
    <cellStyle name="Note 3 12 3 2 6" xfId="18281"/>
    <cellStyle name="Note 3 12 3 3" xfId="1441"/>
    <cellStyle name="Note 3 12 3 3 2" xfId="3952"/>
    <cellStyle name="Note 3 12 3 3 2 2" xfId="13590"/>
    <cellStyle name="Note 3 12 3 3 2 2 2" xfId="31025"/>
    <cellStyle name="Note 3 12 3 3 2 2 3" xfId="45478"/>
    <cellStyle name="Note 3 12 3 3 2 3" xfId="16051"/>
    <cellStyle name="Note 3 12 3 3 2 3 2" xfId="33486"/>
    <cellStyle name="Note 3 12 3 3 2 3 3" xfId="47939"/>
    <cellStyle name="Note 3 12 3 3 2 4" xfId="21388"/>
    <cellStyle name="Note 3 12 3 3 2 5" xfId="35841"/>
    <cellStyle name="Note 3 12 3 3 3" xfId="6414"/>
    <cellStyle name="Note 3 12 3 3 3 2" xfId="23849"/>
    <cellStyle name="Note 3 12 3 3 3 3" xfId="38302"/>
    <cellStyle name="Note 3 12 3 3 4" xfId="8855"/>
    <cellStyle name="Note 3 12 3 3 4 2" xfId="26290"/>
    <cellStyle name="Note 3 12 3 3 4 3" xfId="40743"/>
    <cellStyle name="Note 3 12 3 3 5" xfId="11275"/>
    <cellStyle name="Note 3 12 3 3 5 2" xfId="28710"/>
    <cellStyle name="Note 3 12 3 3 5 3" xfId="43163"/>
    <cellStyle name="Note 3 12 3 3 6" xfId="18282"/>
    <cellStyle name="Note 3 12 3 4" xfId="1442"/>
    <cellStyle name="Note 3 12 3 4 2" xfId="3953"/>
    <cellStyle name="Note 3 12 3 4 2 2" xfId="21389"/>
    <cellStyle name="Note 3 12 3 4 2 3" xfId="35842"/>
    <cellStyle name="Note 3 12 3 4 3" xfId="6415"/>
    <cellStyle name="Note 3 12 3 4 3 2" xfId="23850"/>
    <cellStyle name="Note 3 12 3 4 3 3" xfId="38303"/>
    <cellStyle name="Note 3 12 3 4 4" xfId="8856"/>
    <cellStyle name="Note 3 12 3 4 4 2" xfId="26291"/>
    <cellStyle name="Note 3 12 3 4 4 3" xfId="40744"/>
    <cellStyle name="Note 3 12 3 4 5" xfId="11276"/>
    <cellStyle name="Note 3 12 3 4 5 2" xfId="28711"/>
    <cellStyle name="Note 3 12 3 4 5 3" xfId="43164"/>
    <cellStyle name="Note 3 12 3 4 6" xfId="15130"/>
    <cellStyle name="Note 3 12 3 4 6 2" xfId="32565"/>
    <cellStyle name="Note 3 12 3 4 6 3" xfId="47018"/>
    <cellStyle name="Note 3 12 3 4 7" xfId="18283"/>
    <cellStyle name="Note 3 12 3 4 8" xfId="20292"/>
    <cellStyle name="Note 3 12 3 5" xfId="3950"/>
    <cellStyle name="Note 3 12 3 5 2" xfId="13588"/>
    <cellStyle name="Note 3 12 3 5 2 2" xfId="31023"/>
    <cellStyle name="Note 3 12 3 5 2 3" xfId="45476"/>
    <cellStyle name="Note 3 12 3 5 3" xfId="16049"/>
    <cellStyle name="Note 3 12 3 5 3 2" xfId="33484"/>
    <cellStyle name="Note 3 12 3 5 3 3" xfId="47937"/>
    <cellStyle name="Note 3 12 3 5 4" xfId="21386"/>
    <cellStyle name="Note 3 12 3 5 5" xfId="35839"/>
    <cellStyle name="Note 3 12 3 6" xfId="6412"/>
    <cellStyle name="Note 3 12 3 6 2" xfId="23847"/>
    <cellStyle name="Note 3 12 3 6 3" xfId="38300"/>
    <cellStyle name="Note 3 12 3 7" xfId="8853"/>
    <cellStyle name="Note 3 12 3 7 2" xfId="26288"/>
    <cellStyle name="Note 3 12 3 7 3" xfId="40741"/>
    <cellStyle name="Note 3 12 3 8" xfId="11273"/>
    <cellStyle name="Note 3 12 3 8 2" xfId="28708"/>
    <cellStyle name="Note 3 12 3 8 3" xfId="43161"/>
    <cellStyle name="Note 3 12 3 9" xfId="18280"/>
    <cellStyle name="Note 3 12 4" xfId="1443"/>
    <cellStyle name="Note 3 12 4 2" xfId="1444"/>
    <cellStyle name="Note 3 12 4 2 2" xfId="3955"/>
    <cellStyle name="Note 3 12 4 2 2 2" xfId="13592"/>
    <cellStyle name="Note 3 12 4 2 2 2 2" xfId="31027"/>
    <cellStyle name="Note 3 12 4 2 2 2 3" xfId="45480"/>
    <cellStyle name="Note 3 12 4 2 2 3" xfId="16053"/>
    <cellStyle name="Note 3 12 4 2 2 3 2" xfId="33488"/>
    <cellStyle name="Note 3 12 4 2 2 3 3" xfId="47941"/>
    <cellStyle name="Note 3 12 4 2 2 4" xfId="21391"/>
    <cellStyle name="Note 3 12 4 2 2 5" xfId="35844"/>
    <cellStyle name="Note 3 12 4 2 3" xfId="6417"/>
    <cellStyle name="Note 3 12 4 2 3 2" xfId="23852"/>
    <cellStyle name="Note 3 12 4 2 3 3" xfId="38305"/>
    <cellStyle name="Note 3 12 4 2 4" xfId="8858"/>
    <cellStyle name="Note 3 12 4 2 4 2" xfId="26293"/>
    <cellStyle name="Note 3 12 4 2 4 3" xfId="40746"/>
    <cellStyle name="Note 3 12 4 2 5" xfId="11278"/>
    <cellStyle name="Note 3 12 4 2 5 2" xfId="28713"/>
    <cellStyle name="Note 3 12 4 2 5 3" xfId="43166"/>
    <cellStyle name="Note 3 12 4 2 6" xfId="18285"/>
    <cellStyle name="Note 3 12 4 3" xfId="1445"/>
    <cellStyle name="Note 3 12 4 3 2" xfId="3956"/>
    <cellStyle name="Note 3 12 4 3 2 2" xfId="13593"/>
    <cellStyle name="Note 3 12 4 3 2 2 2" xfId="31028"/>
    <cellStyle name="Note 3 12 4 3 2 2 3" xfId="45481"/>
    <cellStyle name="Note 3 12 4 3 2 3" xfId="16054"/>
    <cellStyle name="Note 3 12 4 3 2 3 2" xfId="33489"/>
    <cellStyle name="Note 3 12 4 3 2 3 3" xfId="47942"/>
    <cellStyle name="Note 3 12 4 3 2 4" xfId="21392"/>
    <cellStyle name="Note 3 12 4 3 2 5" xfId="35845"/>
    <cellStyle name="Note 3 12 4 3 3" xfId="6418"/>
    <cellStyle name="Note 3 12 4 3 3 2" xfId="23853"/>
    <cellStyle name="Note 3 12 4 3 3 3" xfId="38306"/>
    <cellStyle name="Note 3 12 4 3 4" xfId="8859"/>
    <cellStyle name="Note 3 12 4 3 4 2" xfId="26294"/>
    <cellStyle name="Note 3 12 4 3 4 3" xfId="40747"/>
    <cellStyle name="Note 3 12 4 3 5" xfId="11279"/>
    <cellStyle name="Note 3 12 4 3 5 2" xfId="28714"/>
    <cellStyle name="Note 3 12 4 3 5 3" xfId="43167"/>
    <cellStyle name="Note 3 12 4 3 6" xfId="18286"/>
    <cellStyle name="Note 3 12 4 4" xfId="1446"/>
    <cellStyle name="Note 3 12 4 4 2" xfId="3957"/>
    <cellStyle name="Note 3 12 4 4 2 2" xfId="21393"/>
    <cellStyle name="Note 3 12 4 4 2 3" xfId="35846"/>
    <cellStyle name="Note 3 12 4 4 3" xfId="6419"/>
    <cellStyle name="Note 3 12 4 4 3 2" xfId="23854"/>
    <cellStyle name="Note 3 12 4 4 3 3" xfId="38307"/>
    <cellStyle name="Note 3 12 4 4 4" xfId="8860"/>
    <cellStyle name="Note 3 12 4 4 4 2" xfId="26295"/>
    <cellStyle name="Note 3 12 4 4 4 3" xfId="40748"/>
    <cellStyle name="Note 3 12 4 4 5" xfId="11280"/>
    <cellStyle name="Note 3 12 4 4 5 2" xfId="28715"/>
    <cellStyle name="Note 3 12 4 4 5 3" xfId="43168"/>
    <cellStyle name="Note 3 12 4 4 6" xfId="15131"/>
    <cellStyle name="Note 3 12 4 4 6 2" xfId="32566"/>
    <cellStyle name="Note 3 12 4 4 6 3" xfId="47019"/>
    <cellStyle name="Note 3 12 4 4 7" xfId="18287"/>
    <cellStyle name="Note 3 12 4 4 8" xfId="20293"/>
    <cellStyle name="Note 3 12 4 5" xfId="3954"/>
    <cellStyle name="Note 3 12 4 5 2" xfId="13591"/>
    <cellStyle name="Note 3 12 4 5 2 2" xfId="31026"/>
    <cellStyle name="Note 3 12 4 5 2 3" xfId="45479"/>
    <cellStyle name="Note 3 12 4 5 3" xfId="16052"/>
    <cellStyle name="Note 3 12 4 5 3 2" xfId="33487"/>
    <cellStyle name="Note 3 12 4 5 3 3" xfId="47940"/>
    <cellStyle name="Note 3 12 4 5 4" xfId="21390"/>
    <cellStyle name="Note 3 12 4 5 5" xfId="35843"/>
    <cellStyle name="Note 3 12 4 6" xfId="6416"/>
    <cellStyle name="Note 3 12 4 6 2" xfId="23851"/>
    <cellStyle name="Note 3 12 4 6 3" xfId="38304"/>
    <cellStyle name="Note 3 12 4 7" xfId="8857"/>
    <cellStyle name="Note 3 12 4 7 2" xfId="26292"/>
    <cellStyle name="Note 3 12 4 7 3" xfId="40745"/>
    <cellStyle name="Note 3 12 4 8" xfId="11277"/>
    <cellStyle name="Note 3 12 4 8 2" xfId="28712"/>
    <cellStyle name="Note 3 12 4 8 3" xfId="43165"/>
    <cellStyle name="Note 3 12 4 9" xfId="18284"/>
    <cellStyle name="Note 3 12 5" xfId="1447"/>
    <cellStyle name="Note 3 12 5 2" xfId="1448"/>
    <cellStyle name="Note 3 12 5 2 2" xfId="3959"/>
    <cellStyle name="Note 3 12 5 2 2 2" xfId="13595"/>
    <cellStyle name="Note 3 12 5 2 2 2 2" xfId="31030"/>
    <cellStyle name="Note 3 12 5 2 2 2 3" xfId="45483"/>
    <cellStyle name="Note 3 12 5 2 2 3" xfId="16056"/>
    <cellStyle name="Note 3 12 5 2 2 3 2" xfId="33491"/>
    <cellStyle name="Note 3 12 5 2 2 3 3" xfId="47944"/>
    <cellStyle name="Note 3 12 5 2 2 4" xfId="21395"/>
    <cellStyle name="Note 3 12 5 2 2 5" xfId="35848"/>
    <cellStyle name="Note 3 12 5 2 3" xfId="6421"/>
    <cellStyle name="Note 3 12 5 2 3 2" xfId="23856"/>
    <cellStyle name="Note 3 12 5 2 3 3" xfId="38309"/>
    <cellStyle name="Note 3 12 5 2 4" xfId="8862"/>
    <cellStyle name="Note 3 12 5 2 4 2" xfId="26297"/>
    <cellStyle name="Note 3 12 5 2 4 3" xfId="40750"/>
    <cellStyle name="Note 3 12 5 2 5" xfId="11282"/>
    <cellStyle name="Note 3 12 5 2 5 2" xfId="28717"/>
    <cellStyle name="Note 3 12 5 2 5 3" xfId="43170"/>
    <cellStyle name="Note 3 12 5 2 6" xfId="18289"/>
    <cellStyle name="Note 3 12 5 3" xfId="1449"/>
    <cellStyle name="Note 3 12 5 3 2" xfId="3960"/>
    <cellStyle name="Note 3 12 5 3 2 2" xfId="13596"/>
    <cellStyle name="Note 3 12 5 3 2 2 2" xfId="31031"/>
    <cellStyle name="Note 3 12 5 3 2 2 3" xfId="45484"/>
    <cellStyle name="Note 3 12 5 3 2 3" xfId="16057"/>
    <cellStyle name="Note 3 12 5 3 2 3 2" xfId="33492"/>
    <cellStyle name="Note 3 12 5 3 2 3 3" xfId="47945"/>
    <cellStyle name="Note 3 12 5 3 2 4" xfId="21396"/>
    <cellStyle name="Note 3 12 5 3 2 5" xfId="35849"/>
    <cellStyle name="Note 3 12 5 3 3" xfId="6422"/>
    <cellStyle name="Note 3 12 5 3 3 2" xfId="23857"/>
    <cellStyle name="Note 3 12 5 3 3 3" xfId="38310"/>
    <cellStyle name="Note 3 12 5 3 4" xfId="8863"/>
    <cellStyle name="Note 3 12 5 3 4 2" xfId="26298"/>
    <cellStyle name="Note 3 12 5 3 4 3" xfId="40751"/>
    <cellStyle name="Note 3 12 5 3 5" xfId="11283"/>
    <cellStyle name="Note 3 12 5 3 5 2" xfId="28718"/>
    <cellStyle name="Note 3 12 5 3 5 3" xfId="43171"/>
    <cellStyle name="Note 3 12 5 3 6" xfId="18290"/>
    <cellStyle name="Note 3 12 5 4" xfId="1450"/>
    <cellStyle name="Note 3 12 5 4 2" xfId="3961"/>
    <cellStyle name="Note 3 12 5 4 2 2" xfId="21397"/>
    <cellStyle name="Note 3 12 5 4 2 3" xfId="35850"/>
    <cellStyle name="Note 3 12 5 4 3" xfId="6423"/>
    <cellStyle name="Note 3 12 5 4 3 2" xfId="23858"/>
    <cellStyle name="Note 3 12 5 4 3 3" xfId="38311"/>
    <cellStyle name="Note 3 12 5 4 4" xfId="8864"/>
    <cellStyle name="Note 3 12 5 4 4 2" xfId="26299"/>
    <cellStyle name="Note 3 12 5 4 4 3" xfId="40752"/>
    <cellStyle name="Note 3 12 5 4 5" xfId="11284"/>
    <cellStyle name="Note 3 12 5 4 5 2" xfId="28719"/>
    <cellStyle name="Note 3 12 5 4 5 3" xfId="43172"/>
    <cellStyle name="Note 3 12 5 4 6" xfId="15132"/>
    <cellStyle name="Note 3 12 5 4 6 2" xfId="32567"/>
    <cellStyle name="Note 3 12 5 4 6 3" xfId="47020"/>
    <cellStyle name="Note 3 12 5 4 7" xfId="18291"/>
    <cellStyle name="Note 3 12 5 4 8" xfId="20294"/>
    <cellStyle name="Note 3 12 5 5" xfId="3958"/>
    <cellStyle name="Note 3 12 5 5 2" xfId="13594"/>
    <cellStyle name="Note 3 12 5 5 2 2" xfId="31029"/>
    <cellStyle name="Note 3 12 5 5 2 3" xfId="45482"/>
    <cellStyle name="Note 3 12 5 5 3" xfId="16055"/>
    <cellStyle name="Note 3 12 5 5 3 2" xfId="33490"/>
    <cellStyle name="Note 3 12 5 5 3 3" xfId="47943"/>
    <cellStyle name="Note 3 12 5 5 4" xfId="21394"/>
    <cellStyle name="Note 3 12 5 5 5" xfId="35847"/>
    <cellStyle name="Note 3 12 5 6" xfId="6420"/>
    <cellStyle name="Note 3 12 5 6 2" xfId="23855"/>
    <cellStyle name="Note 3 12 5 6 3" xfId="38308"/>
    <cellStyle name="Note 3 12 5 7" xfId="8861"/>
    <cellStyle name="Note 3 12 5 7 2" xfId="26296"/>
    <cellStyle name="Note 3 12 5 7 3" xfId="40749"/>
    <cellStyle name="Note 3 12 5 8" xfId="11281"/>
    <cellStyle name="Note 3 12 5 8 2" xfId="28716"/>
    <cellStyle name="Note 3 12 5 8 3" xfId="43169"/>
    <cellStyle name="Note 3 12 5 9" xfId="18288"/>
    <cellStyle name="Note 3 12 6" xfId="1451"/>
    <cellStyle name="Note 3 12 6 2" xfId="3962"/>
    <cellStyle name="Note 3 12 6 2 2" xfId="13597"/>
    <cellStyle name="Note 3 12 6 2 2 2" xfId="31032"/>
    <cellStyle name="Note 3 12 6 2 2 3" xfId="45485"/>
    <cellStyle name="Note 3 12 6 2 3" xfId="16058"/>
    <cellStyle name="Note 3 12 6 2 3 2" xfId="33493"/>
    <cellStyle name="Note 3 12 6 2 3 3" xfId="47946"/>
    <cellStyle name="Note 3 12 6 2 4" xfId="21398"/>
    <cellStyle name="Note 3 12 6 2 5" xfId="35851"/>
    <cellStyle name="Note 3 12 6 3" xfId="6424"/>
    <cellStyle name="Note 3 12 6 3 2" xfId="23859"/>
    <cellStyle name="Note 3 12 6 3 3" xfId="38312"/>
    <cellStyle name="Note 3 12 6 4" xfId="8865"/>
    <cellStyle name="Note 3 12 6 4 2" xfId="26300"/>
    <cellStyle name="Note 3 12 6 4 3" xfId="40753"/>
    <cellStyle name="Note 3 12 6 5" xfId="11285"/>
    <cellStyle name="Note 3 12 6 5 2" xfId="28720"/>
    <cellStyle name="Note 3 12 6 5 3" xfId="43173"/>
    <cellStyle name="Note 3 12 6 6" xfId="18292"/>
    <cellStyle name="Note 3 12 7" xfId="1452"/>
    <cellStyle name="Note 3 12 7 2" xfId="3963"/>
    <cellStyle name="Note 3 12 7 2 2" xfId="13598"/>
    <cellStyle name="Note 3 12 7 2 2 2" xfId="31033"/>
    <cellStyle name="Note 3 12 7 2 2 3" xfId="45486"/>
    <cellStyle name="Note 3 12 7 2 3" xfId="16059"/>
    <cellStyle name="Note 3 12 7 2 3 2" xfId="33494"/>
    <cellStyle name="Note 3 12 7 2 3 3" xfId="47947"/>
    <cellStyle name="Note 3 12 7 2 4" xfId="21399"/>
    <cellStyle name="Note 3 12 7 2 5" xfId="35852"/>
    <cellStyle name="Note 3 12 7 3" xfId="6425"/>
    <cellStyle name="Note 3 12 7 3 2" xfId="23860"/>
    <cellStyle name="Note 3 12 7 3 3" xfId="38313"/>
    <cellStyle name="Note 3 12 7 4" xfId="8866"/>
    <cellStyle name="Note 3 12 7 4 2" xfId="26301"/>
    <cellStyle name="Note 3 12 7 4 3" xfId="40754"/>
    <cellStyle name="Note 3 12 7 5" xfId="11286"/>
    <cellStyle name="Note 3 12 7 5 2" xfId="28721"/>
    <cellStyle name="Note 3 12 7 5 3" xfId="43174"/>
    <cellStyle name="Note 3 12 7 6" xfId="18293"/>
    <cellStyle name="Note 3 12 8" xfId="1453"/>
    <cellStyle name="Note 3 12 8 2" xfId="3964"/>
    <cellStyle name="Note 3 12 8 2 2" xfId="21400"/>
    <cellStyle name="Note 3 12 8 2 3" xfId="35853"/>
    <cellStyle name="Note 3 12 8 3" xfId="6426"/>
    <cellStyle name="Note 3 12 8 3 2" xfId="23861"/>
    <cellStyle name="Note 3 12 8 3 3" xfId="38314"/>
    <cellStyle name="Note 3 12 8 4" xfId="8867"/>
    <cellStyle name="Note 3 12 8 4 2" xfId="26302"/>
    <cellStyle name="Note 3 12 8 4 3" xfId="40755"/>
    <cellStyle name="Note 3 12 8 5" xfId="11287"/>
    <cellStyle name="Note 3 12 8 5 2" xfId="28722"/>
    <cellStyle name="Note 3 12 8 5 3" xfId="43175"/>
    <cellStyle name="Note 3 12 8 6" xfId="15133"/>
    <cellStyle name="Note 3 12 8 6 2" xfId="32568"/>
    <cellStyle name="Note 3 12 8 6 3" xfId="47021"/>
    <cellStyle name="Note 3 12 8 7" xfId="18294"/>
    <cellStyle name="Note 3 12 8 8" xfId="20295"/>
    <cellStyle name="Note 3 12 9" xfId="3945"/>
    <cellStyle name="Note 3 12 9 2" xfId="13584"/>
    <cellStyle name="Note 3 12 9 2 2" xfId="31019"/>
    <cellStyle name="Note 3 12 9 2 3" xfId="45472"/>
    <cellStyle name="Note 3 12 9 3" xfId="16045"/>
    <cellStyle name="Note 3 12 9 3 2" xfId="33480"/>
    <cellStyle name="Note 3 12 9 3 3" xfId="47933"/>
    <cellStyle name="Note 3 12 9 4" xfId="21381"/>
    <cellStyle name="Note 3 12 9 5" xfId="35834"/>
    <cellStyle name="Note 3 13" xfId="1454"/>
    <cellStyle name="Note 3 13 10" xfId="6427"/>
    <cellStyle name="Note 3 13 10 2" xfId="23862"/>
    <cellStyle name="Note 3 13 10 3" xfId="38315"/>
    <cellStyle name="Note 3 13 11" xfId="8868"/>
    <cellStyle name="Note 3 13 11 2" xfId="26303"/>
    <cellStyle name="Note 3 13 11 3" xfId="40756"/>
    <cellStyle name="Note 3 13 12" xfId="11288"/>
    <cellStyle name="Note 3 13 12 2" xfId="28723"/>
    <cellStyle name="Note 3 13 12 3" xfId="43176"/>
    <cellStyle name="Note 3 13 13" xfId="18295"/>
    <cellStyle name="Note 3 13 2" xfId="1455"/>
    <cellStyle name="Note 3 13 2 2" xfId="1456"/>
    <cellStyle name="Note 3 13 2 2 2" xfId="3967"/>
    <cellStyle name="Note 3 13 2 2 2 2" xfId="13601"/>
    <cellStyle name="Note 3 13 2 2 2 2 2" xfId="31036"/>
    <cellStyle name="Note 3 13 2 2 2 2 3" xfId="45489"/>
    <cellStyle name="Note 3 13 2 2 2 3" xfId="16062"/>
    <cellStyle name="Note 3 13 2 2 2 3 2" xfId="33497"/>
    <cellStyle name="Note 3 13 2 2 2 3 3" xfId="47950"/>
    <cellStyle name="Note 3 13 2 2 2 4" xfId="21403"/>
    <cellStyle name="Note 3 13 2 2 2 5" xfId="35856"/>
    <cellStyle name="Note 3 13 2 2 3" xfId="6429"/>
    <cellStyle name="Note 3 13 2 2 3 2" xfId="23864"/>
    <cellStyle name="Note 3 13 2 2 3 3" xfId="38317"/>
    <cellStyle name="Note 3 13 2 2 4" xfId="8870"/>
    <cellStyle name="Note 3 13 2 2 4 2" xfId="26305"/>
    <cellStyle name="Note 3 13 2 2 4 3" xfId="40758"/>
    <cellStyle name="Note 3 13 2 2 5" xfId="11290"/>
    <cellStyle name="Note 3 13 2 2 5 2" xfId="28725"/>
    <cellStyle name="Note 3 13 2 2 5 3" xfId="43178"/>
    <cellStyle name="Note 3 13 2 2 6" xfId="18297"/>
    <cellStyle name="Note 3 13 2 3" xfId="1457"/>
    <cellStyle name="Note 3 13 2 3 2" xfId="3968"/>
    <cellStyle name="Note 3 13 2 3 2 2" xfId="13602"/>
    <cellStyle name="Note 3 13 2 3 2 2 2" xfId="31037"/>
    <cellStyle name="Note 3 13 2 3 2 2 3" xfId="45490"/>
    <cellStyle name="Note 3 13 2 3 2 3" xfId="16063"/>
    <cellStyle name="Note 3 13 2 3 2 3 2" xfId="33498"/>
    <cellStyle name="Note 3 13 2 3 2 3 3" xfId="47951"/>
    <cellStyle name="Note 3 13 2 3 2 4" xfId="21404"/>
    <cellStyle name="Note 3 13 2 3 2 5" xfId="35857"/>
    <cellStyle name="Note 3 13 2 3 3" xfId="6430"/>
    <cellStyle name="Note 3 13 2 3 3 2" xfId="23865"/>
    <cellStyle name="Note 3 13 2 3 3 3" xfId="38318"/>
    <cellStyle name="Note 3 13 2 3 4" xfId="8871"/>
    <cellStyle name="Note 3 13 2 3 4 2" xfId="26306"/>
    <cellStyle name="Note 3 13 2 3 4 3" xfId="40759"/>
    <cellStyle name="Note 3 13 2 3 5" xfId="11291"/>
    <cellStyle name="Note 3 13 2 3 5 2" xfId="28726"/>
    <cellStyle name="Note 3 13 2 3 5 3" xfId="43179"/>
    <cellStyle name="Note 3 13 2 3 6" xfId="18298"/>
    <cellStyle name="Note 3 13 2 4" xfId="1458"/>
    <cellStyle name="Note 3 13 2 4 2" xfId="3969"/>
    <cellStyle name="Note 3 13 2 4 2 2" xfId="21405"/>
    <cellStyle name="Note 3 13 2 4 2 3" xfId="35858"/>
    <cellStyle name="Note 3 13 2 4 3" xfId="6431"/>
    <cellStyle name="Note 3 13 2 4 3 2" xfId="23866"/>
    <cellStyle name="Note 3 13 2 4 3 3" xfId="38319"/>
    <cellStyle name="Note 3 13 2 4 4" xfId="8872"/>
    <cellStyle name="Note 3 13 2 4 4 2" xfId="26307"/>
    <cellStyle name="Note 3 13 2 4 4 3" xfId="40760"/>
    <cellStyle name="Note 3 13 2 4 5" xfId="11292"/>
    <cellStyle name="Note 3 13 2 4 5 2" xfId="28727"/>
    <cellStyle name="Note 3 13 2 4 5 3" xfId="43180"/>
    <cellStyle name="Note 3 13 2 4 6" xfId="15134"/>
    <cellStyle name="Note 3 13 2 4 6 2" xfId="32569"/>
    <cellStyle name="Note 3 13 2 4 6 3" xfId="47022"/>
    <cellStyle name="Note 3 13 2 4 7" xfId="18299"/>
    <cellStyle name="Note 3 13 2 4 8" xfId="20296"/>
    <cellStyle name="Note 3 13 2 5" xfId="3966"/>
    <cellStyle name="Note 3 13 2 5 2" xfId="13600"/>
    <cellStyle name="Note 3 13 2 5 2 2" xfId="31035"/>
    <cellStyle name="Note 3 13 2 5 2 3" xfId="45488"/>
    <cellStyle name="Note 3 13 2 5 3" xfId="16061"/>
    <cellStyle name="Note 3 13 2 5 3 2" xfId="33496"/>
    <cellStyle name="Note 3 13 2 5 3 3" xfId="47949"/>
    <cellStyle name="Note 3 13 2 5 4" xfId="21402"/>
    <cellStyle name="Note 3 13 2 5 5" xfId="35855"/>
    <cellStyle name="Note 3 13 2 6" xfId="6428"/>
    <cellStyle name="Note 3 13 2 6 2" xfId="23863"/>
    <cellStyle name="Note 3 13 2 6 3" xfId="38316"/>
    <cellStyle name="Note 3 13 2 7" xfId="8869"/>
    <cellStyle name="Note 3 13 2 7 2" xfId="26304"/>
    <cellStyle name="Note 3 13 2 7 3" xfId="40757"/>
    <cellStyle name="Note 3 13 2 8" xfId="11289"/>
    <cellStyle name="Note 3 13 2 8 2" xfId="28724"/>
    <cellStyle name="Note 3 13 2 8 3" xfId="43177"/>
    <cellStyle name="Note 3 13 2 9" xfId="18296"/>
    <cellStyle name="Note 3 13 3" xfId="1459"/>
    <cellStyle name="Note 3 13 3 2" xfId="1460"/>
    <cellStyle name="Note 3 13 3 2 2" xfId="3971"/>
    <cellStyle name="Note 3 13 3 2 2 2" xfId="13604"/>
    <cellStyle name="Note 3 13 3 2 2 2 2" xfId="31039"/>
    <cellStyle name="Note 3 13 3 2 2 2 3" xfId="45492"/>
    <cellStyle name="Note 3 13 3 2 2 3" xfId="16065"/>
    <cellStyle name="Note 3 13 3 2 2 3 2" xfId="33500"/>
    <cellStyle name="Note 3 13 3 2 2 3 3" xfId="47953"/>
    <cellStyle name="Note 3 13 3 2 2 4" xfId="21407"/>
    <cellStyle name="Note 3 13 3 2 2 5" xfId="35860"/>
    <cellStyle name="Note 3 13 3 2 3" xfId="6433"/>
    <cellStyle name="Note 3 13 3 2 3 2" xfId="23868"/>
    <cellStyle name="Note 3 13 3 2 3 3" xfId="38321"/>
    <cellStyle name="Note 3 13 3 2 4" xfId="8874"/>
    <cellStyle name="Note 3 13 3 2 4 2" xfId="26309"/>
    <cellStyle name="Note 3 13 3 2 4 3" xfId="40762"/>
    <cellStyle name="Note 3 13 3 2 5" xfId="11294"/>
    <cellStyle name="Note 3 13 3 2 5 2" xfId="28729"/>
    <cellStyle name="Note 3 13 3 2 5 3" xfId="43182"/>
    <cellStyle name="Note 3 13 3 2 6" xfId="18301"/>
    <cellStyle name="Note 3 13 3 3" xfId="1461"/>
    <cellStyle name="Note 3 13 3 3 2" xfId="3972"/>
    <cellStyle name="Note 3 13 3 3 2 2" xfId="13605"/>
    <cellStyle name="Note 3 13 3 3 2 2 2" xfId="31040"/>
    <cellStyle name="Note 3 13 3 3 2 2 3" xfId="45493"/>
    <cellStyle name="Note 3 13 3 3 2 3" xfId="16066"/>
    <cellStyle name="Note 3 13 3 3 2 3 2" xfId="33501"/>
    <cellStyle name="Note 3 13 3 3 2 3 3" xfId="47954"/>
    <cellStyle name="Note 3 13 3 3 2 4" xfId="21408"/>
    <cellStyle name="Note 3 13 3 3 2 5" xfId="35861"/>
    <cellStyle name="Note 3 13 3 3 3" xfId="6434"/>
    <cellStyle name="Note 3 13 3 3 3 2" xfId="23869"/>
    <cellStyle name="Note 3 13 3 3 3 3" xfId="38322"/>
    <cellStyle name="Note 3 13 3 3 4" xfId="8875"/>
    <cellStyle name="Note 3 13 3 3 4 2" xfId="26310"/>
    <cellStyle name="Note 3 13 3 3 4 3" xfId="40763"/>
    <cellStyle name="Note 3 13 3 3 5" xfId="11295"/>
    <cellStyle name="Note 3 13 3 3 5 2" xfId="28730"/>
    <cellStyle name="Note 3 13 3 3 5 3" xfId="43183"/>
    <cellStyle name="Note 3 13 3 3 6" xfId="18302"/>
    <cellStyle name="Note 3 13 3 4" xfId="1462"/>
    <cellStyle name="Note 3 13 3 4 2" xfId="3973"/>
    <cellStyle name="Note 3 13 3 4 2 2" xfId="21409"/>
    <cellStyle name="Note 3 13 3 4 2 3" xfId="35862"/>
    <cellStyle name="Note 3 13 3 4 3" xfId="6435"/>
    <cellStyle name="Note 3 13 3 4 3 2" xfId="23870"/>
    <cellStyle name="Note 3 13 3 4 3 3" xfId="38323"/>
    <cellStyle name="Note 3 13 3 4 4" xfId="8876"/>
    <cellStyle name="Note 3 13 3 4 4 2" xfId="26311"/>
    <cellStyle name="Note 3 13 3 4 4 3" xfId="40764"/>
    <cellStyle name="Note 3 13 3 4 5" xfId="11296"/>
    <cellStyle name="Note 3 13 3 4 5 2" xfId="28731"/>
    <cellStyle name="Note 3 13 3 4 5 3" xfId="43184"/>
    <cellStyle name="Note 3 13 3 4 6" xfId="15135"/>
    <cellStyle name="Note 3 13 3 4 6 2" xfId="32570"/>
    <cellStyle name="Note 3 13 3 4 6 3" xfId="47023"/>
    <cellStyle name="Note 3 13 3 4 7" xfId="18303"/>
    <cellStyle name="Note 3 13 3 4 8" xfId="20297"/>
    <cellStyle name="Note 3 13 3 5" xfId="3970"/>
    <cellStyle name="Note 3 13 3 5 2" xfId="13603"/>
    <cellStyle name="Note 3 13 3 5 2 2" xfId="31038"/>
    <cellStyle name="Note 3 13 3 5 2 3" xfId="45491"/>
    <cellStyle name="Note 3 13 3 5 3" xfId="16064"/>
    <cellStyle name="Note 3 13 3 5 3 2" xfId="33499"/>
    <cellStyle name="Note 3 13 3 5 3 3" xfId="47952"/>
    <cellStyle name="Note 3 13 3 5 4" xfId="21406"/>
    <cellStyle name="Note 3 13 3 5 5" xfId="35859"/>
    <cellStyle name="Note 3 13 3 6" xfId="6432"/>
    <cellStyle name="Note 3 13 3 6 2" xfId="23867"/>
    <cellStyle name="Note 3 13 3 6 3" xfId="38320"/>
    <cellStyle name="Note 3 13 3 7" xfId="8873"/>
    <cellStyle name="Note 3 13 3 7 2" xfId="26308"/>
    <cellStyle name="Note 3 13 3 7 3" xfId="40761"/>
    <cellStyle name="Note 3 13 3 8" xfId="11293"/>
    <cellStyle name="Note 3 13 3 8 2" xfId="28728"/>
    <cellStyle name="Note 3 13 3 8 3" xfId="43181"/>
    <cellStyle name="Note 3 13 3 9" xfId="18300"/>
    <cellStyle name="Note 3 13 4" xfId="1463"/>
    <cellStyle name="Note 3 13 4 2" xfId="1464"/>
    <cellStyle name="Note 3 13 4 2 2" xfId="3975"/>
    <cellStyle name="Note 3 13 4 2 2 2" xfId="13607"/>
    <cellStyle name="Note 3 13 4 2 2 2 2" xfId="31042"/>
    <cellStyle name="Note 3 13 4 2 2 2 3" xfId="45495"/>
    <cellStyle name="Note 3 13 4 2 2 3" xfId="16068"/>
    <cellStyle name="Note 3 13 4 2 2 3 2" xfId="33503"/>
    <cellStyle name="Note 3 13 4 2 2 3 3" xfId="47956"/>
    <cellStyle name="Note 3 13 4 2 2 4" xfId="21411"/>
    <cellStyle name="Note 3 13 4 2 2 5" xfId="35864"/>
    <cellStyle name="Note 3 13 4 2 3" xfId="6437"/>
    <cellStyle name="Note 3 13 4 2 3 2" xfId="23872"/>
    <cellStyle name="Note 3 13 4 2 3 3" xfId="38325"/>
    <cellStyle name="Note 3 13 4 2 4" xfId="8878"/>
    <cellStyle name="Note 3 13 4 2 4 2" xfId="26313"/>
    <cellStyle name="Note 3 13 4 2 4 3" xfId="40766"/>
    <cellStyle name="Note 3 13 4 2 5" xfId="11298"/>
    <cellStyle name="Note 3 13 4 2 5 2" xfId="28733"/>
    <cellStyle name="Note 3 13 4 2 5 3" xfId="43186"/>
    <cellStyle name="Note 3 13 4 2 6" xfId="18305"/>
    <cellStyle name="Note 3 13 4 3" xfId="1465"/>
    <cellStyle name="Note 3 13 4 3 2" xfId="3976"/>
    <cellStyle name="Note 3 13 4 3 2 2" xfId="13608"/>
    <cellStyle name="Note 3 13 4 3 2 2 2" xfId="31043"/>
    <cellStyle name="Note 3 13 4 3 2 2 3" xfId="45496"/>
    <cellStyle name="Note 3 13 4 3 2 3" xfId="16069"/>
    <cellStyle name="Note 3 13 4 3 2 3 2" xfId="33504"/>
    <cellStyle name="Note 3 13 4 3 2 3 3" xfId="47957"/>
    <cellStyle name="Note 3 13 4 3 2 4" xfId="21412"/>
    <cellStyle name="Note 3 13 4 3 2 5" xfId="35865"/>
    <cellStyle name="Note 3 13 4 3 3" xfId="6438"/>
    <cellStyle name="Note 3 13 4 3 3 2" xfId="23873"/>
    <cellStyle name="Note 3 13 4 3 3 3" xfId="38326"/>
    <cellStyle name="Note 3 13 4 3 4" xfId="8879"/>
    <cellStyle name="Note 3 13 4 3 4 2" xfId="26314"/>
    <cellStyle name="Note 3 13 4 3 4 3" xfId="40767"/>
    <cellStyle name="Note 3 13 4 3 5" xfId="11299"/>
    <cellStyle name="Note 3 13 4 3 5 2" xfId="28734"/>
    <cellStyle name="Note 3 13 4 3 5 3" xfId="43187"/>
    <cellStyle name="Note 3 13 4 3 6" xfId="18306"/>
    <cellStyle name="Note 3 13 4 4" xfId="1466"/>
    <cellStyle name="Note 3 13 4 4 2" xfId="3977"/>
    <cellStyle name="Note 3 13 4 4 2 2" xfId="21413"/>
    <cellStyle name="Note 3 13 4 4 2 3" xfId="35866"/>
    <cellStyle name="Note 3 13 4 4 3" xfId="6439"/>
    <cellStyle name="Note 3 13 4 4 3 2" xfId="23874"/>
    <cellStyle name="Note 3 13 4 4 3 3" xfId="38327"/>
    <cellStyle name="Note 3 13 4 4 4" xfId="8880"/>
    <cellStyle name="Note 3 13 4 4 4 2" xfId="26315"/>
    <cellStyle name="Note 3 13 4 4 4 3" xfId="40768"/>
    <cellStyle name="Note 3 13 4 4 5" xfId="11300"/>
    <cellStyle name="Note 3 13 4 4 5 2" xfId="28735"/>
    <cellStyle name="Note 3 13 4 4 5 3" xfId="43188"/>
    <cellStyle name="Note 3 13 4 4 6" xfId="15136"/>
    <cellStyle name="Note 3 13 4 4 6 2" xfId="32571"/>
    <cellStyle name="Note 3 13 4 4 6 3" xfId="47024"/>
    <cellStyle name="Note 3 13 4 4 7" xfId="18307"/>
    <cellStyle name="Note 3 13 4 4 8" xfId="20298"/>
    <cellStyle name="Note 3 13 4 5" xfId="3974"/>
    <cellStyle name="Note 3 13 4 5 2" xfId="13606"/>
    <cellStyle name="Note 3 13 4 5 2 2" xfId="31041"/>
    <cellStyle name="Note 3 13 4 5 2 3" xfId="45494"/>
    <cellStyle name="Note 3 13 4 5 3" xfId="16067"/>
    <cellStyle name="Note 3 13 4 5 3 2" xfId="33502"/>
    <cellStyle name="Note 3 13 4 5 3 3" xfId="47955"/>
    <cellStyle name="Note 3 13 4 5 4" xfId="21410"/>
    <cellStyle name="Note 3 13 4 5 5" xfId="35863"/>
    <cellStyle name="Note 3 13 4 6" xfId="6436"/>
    <cellStyle name="Note 3 13 4 6 2" xfId="23871"/>
    <cellStyle name="Note 3 13 4 6 3" xfId="38324"/>
    <cellStyle name="Note 3 13 4 7" xfId="8877"/>
    <cellStyle name="Note 3 13 4 7 2" xfId="26312"/>
    <cellStyle name="Note 3 13 4 7 3" xfId="40765"/>
    <cellStyle name="Note 3 13 4 8" xfId="11297"/>
    <cellStyle name="Note 3 13 4 8 2" xfId="28732"/>
    <cellStyle name="Note 3 13 4 8 3" xfId="43185"/>
    <cellStyle name="Note 3 13 4 9" xfId="18304"/>
    <cellStyle name="Note 3 13 5" xfId="1467"/>
    <cellStyle name="Note 3 13 5 2" xfId="1468"/>
    <cellStyle name="Note 3 13 5 2 2" xfId="3979"/>
    <cellStyle name="Note 3 13 5 2 2 2" xfId="13610"/>
    <cellStyle name="Note 3 13 5 2 2 2 2" xfId="31045"/>
    <cellStyle name="Note 3 13 5 2 2 2 3" xfId="45498"/>
    <cellStyle name="Note 3 13 5 2 2 3" xfId="16071"/>
    <cellStyle name="Note 3 13 5 2 2 3 2" xfId="33506"/>
    <cellStyle name="Note 3 13 5 2 2 3 3" xfId="47959"/>
    <cellStyle name="Note 3 13 5 2 2 4" xfId="21415"/>
    <cellStyle name="Note 3 13 5 2 2 5" xfId="35868"/>
    <cellStyle name="Note 3 13 5 2 3" xfId="6441"/>
    <cellStyle name="Note 3 13 5 2 3 2" xfId="23876"/>
    <cellStyle name="Note 3 13 5 2 3 3" xfId="38329"/>
    <cellStyle name="Note 3 13 5 2 4" xfId="8882"/>
    <cellStyle name="Note 3 13 5 2 4 2" xfId="26317"/>
    <cellStyle name="Note 3 13 5 2 4 3" xfId="40770"/>
    <cellStyle name="Note 3 13 5 2 5" xfId="11302"/>
    <cellStyle name="Note 3 13 5 2 5 2" xfId="28737"/>
    <cellStyle name="Note 3 13 5 2 5 3" xfId="43190"/>
    <cellStyle name="Note 3 13 5 2 6" xfId="18309"/>
    <cellStyle name="Note 3 13 5 3" xfId="1469"/>
    <cellStyle name="Note 3 13 5 3 2" xfId="3980"/>
    <cellStyle name="Note 3 13 5 3 2 2" xfId="13611"/>
    <cellStyle name="Note 3 13 5 3 2 2 2" xfId="31046"/>
    <cellStyle name="Note 3 13 5 3 2 2 3" xfId="45499"/>
    <cellStyle name="Note 3 13 5 3 2 3" xfId="16072"/>
    <cellStyle name="Note 3 13 5 3 2 3 2" xfId="33507"/>
    <cellStyle name="Note 3 13 5 3 2 3 3" xfId="47960"/>
    <cellStyle name="Note 3 13 5 3 2 4" xfId="21416"/>
    <cellStyle name="Note 3 13 5 3 2 5" xfId="35869"/>
    <cellStyle name="Note 3 13 5 3 3" xfId="6442"/>
    <cellStyle name="Note 3 13 5 3 3 2" xfId="23877"/>
    <cellStyle name="Note 3 13 5 3 3 3" xfId="38330"/>
    <cellStyle name="Note 3 13 5 3 4" xfId="8883"/>
    <cellStyle name="Note 3 13 5 3 4 2" xfId="26318"/>
    <cellStyle name="Note 3 13 5 3 4 3" xfId="40771"/>
    <cellStyle name="Note 3 13 5 3 5" xfId="11303"/>
    <cellStyle name="Note 3 13 5 3 5 2" xfId="28738"/>
    <cellStyle name="Note 3 13 5 3 5 3" xfId="43191"/>
    <cellStyle name="Note 3 13 5 3 6" xfId="18310"/>
    <cellStyle name="Note 3 13 5 4" xfId="1470"/>
    <cellStyle name="Note 3 13 5 4 2" xfId="3981"/>
    <cellStyle name="Note 3 13 5 4 2 2" xfId="21417"/>
    <cellStyle name="Note 3 13 5 4 2 3" xfId="35870"/>
    <cellStyle name="Note 3 13 5 4 3" xfId="6443"/>
    <cellStyle name="Note 3 13 5 4 3 2" xfId="23878"/>
    <cellStyle name="Note 3 13 5 4 3 3" xfId="38331"/>
    <cellStyle name="Note 3 13 5 4 4" xfId="8884"/>
    <cellStyle name="Note 3 13 5 4 4 2" xfId="26319"/>
    <cellStyle name="Note 3 13 5 4 4 3" xfId="40772"/>
    <cellStyle name="Note 3 13 5 4 5" xfId="11304"/>
    <cellStyle name="Note 3 13 5 4 5 2" xfId="28739"/>
    <cellStyle name="Note 3 13 5 4 5 3" xfId="43192"/>
    <cellStyle name="Note 3 13 5 4 6" xfId="15137"/>
    <cellStyle name="Note 3 13 5 4 6 2" xfId="32572"/>
    <cellStyle name="Note 3 13 5 4 6 3" xfId="47025"/>
    <cellStyle name="Note 3 13 5 4 7" xfId="18311"/>
    <cellStyle name="Note 3 13 5 4 8" xfId="20299"/>
    <cellStyle name="Note 3 13 5 5" xfId="3978"/>
    <cellStyle name="Note 3 13 5 5 2" xfId="13609"/>
    <cellStyle name="Note 3 13 5 5 2 2" xfId="31044"/>
    <cellStyle name="Note 3 13 5 5 2 3" xfId="45497"/>
    <cellStyle name="Note 3 13 5 5 3" xfId="16070"/>
    <cellStyle name="Note 3 13 5 5 3 2" xfId="33505"/>
    <cellStyle name="Note 3 13 5 5 3 3" xfId="47958"/>
    <cellStyle name="Note 3 13 5 5 4" xfId="21414"/>
    <cellStyle name="Note 3 13 5 5 5" xfId="35867"/>
    <cellStyle name="Note 3 13 5 6" xfId="6440"/>
    <cellStyle name="Note 3 13 5 6 2" xfId="23875"/>
    <cellStyle name="Note 3 13 5 6 3" xfId="38328"/>
    <cellStyle name="Note 3 13 5 7" xfId="8881"/>
    <cellStyle name="Note 3 13 5 7 2" xfId="26316"/>
    <cellStyle name="Note 3 13 5 7 3" xfId="40769"/>
    <cellStyle name="Note 3 13 5 8" xfId="11301"/>
    <cellStyle name="Note 3 13 5 8 2" xfId="28736"/>
    <cellStyle name="Note 3 13 5 8 3" xfId="43189"/>
    <cellStyle name="Note 3 13 5 9" xfId="18308"/>
    <cellStyle name="Note 3 13 6" xfId="1471"/>
    <cellStyle name="Note 3 13 6 2" xfId="3982"/>
    <cellStyle name="Note 3 13 6 2 2" xfId="13612"/>
    <cellStyle name="Note 3 13 6 2 2 2" xfId="31047"/>
    <cellStyle name="Note 3 13 6 2 2 3" xfId="45500"/>
    <cellStyle name="Note 3 13 6 2 3" xfId="16073"/>
    <cellStyle name="Note 3 13 6 2 3 2" xfId="33508"/>
    <cellStyle name="Note 3 13 6 2 3 3" xfId="47961"/>
    <cellStyle name="Note 3 13 6 2 4" xfId="21418"/>
    <cellStyle name="Note 3 13 6 2 5" xfId="35871"/>
    <cellStyle name="Note 3 13 6 3" xfId="6444"/>
    <cellStyle name="Note 3 13 6 3 2" xfId="23879"/>
    <cellStyle name="Note 3 13 6 3 3" xfId="38332"/>
    <cellStyle name="Note 3 13 6 4" xfId="8885"/>
    <cellStyle name="Note 3 13 6 4 2" xfId="26320"/>
    <cellStyle name="Note 3 13 6 4 3" xfId="40773"/>
    <cellStyle name="Note 3 13 6 5" xfId="11305"/>
    <cellStyle name="Note 3 13 6 5 2" xfId="28740"/>
    <cellStyle name="Note 3 13 6 5 3" xfId="43193"/>
    <cellStyle name="Note 3 13 6 6" xfId="18312"/>
    <cellStyle name="Note 3 13 7" xfId="1472"/>
    <cellStyle name="Note 3 13 7 2" xfId="3983"/>
    <cellStyle name="Note 3 13 7 2 2" xfId="13613"/>
    <cellStyle name="Note 3 13 7 2 2 2" xfId="31048"/>
    <cellStyle name="Note 3 13 7 2 2 3" xfId="45501"/>
    <cellStyle name="Note 3 13 7 2 3" xfId="16074"/>
    <cellStyle name="Note 3 13 7 2 3 2" xfId="33509"/>
    <cellStyle name="Note 3 13 7 2 3 3" xfId="47962"/>
    <cellStyle name="Note 3 13 7 2 4" xfId="21419"/>
    <cellStyle name="Note 3 13 7 2 5" xfId="35872"/>
    <cellStyle name="Note 3 13 7 3" xfId="6445"/>
    <cellStyle name="Note 3 13 7 3 2" xfId="23880"/>
    <cellStyle name="Note 3 13 7 3 3" xfId="38333"/>
    <cellStyle name="Note 3 13 7 4" xfId="8886"/>
    <cellStyle name="Note 3 13 7 4 2" xfId="26321"/>
    <cellStyle name="Note 3 13 7 4 3" xfId="40774"/>
    <cellStyle name="Note 3 13 7 5" xfId="11306"/>
    <cellStyle name="Note 3 13 7 5 2" xfId="28741"/>
    <cellStyle name="Note 3 13 7 5 3" xfId="43194"/>
    <cellStyle name="Note 3 13 7 6" xfId="18313"/>
    <cellStyle name="Note 3 13 8" xfId="1473"/>
    <cellStyle name="Note 3 13 8 2" xfId="3984"/>
    <cellStyle name="Note 3 13 8 2 2" xfId="21420"/>
    <cellStyle name="Note 3 13 8 2 3" xfId="35873"/>
    <cellStyle name="Note 3 13 8 3" xfId="6446"/>
    <cellStyle name="Note 3 13 8 3 2" xfId="23881"/>
    <cellStyle name="Note 3 13 8 3 3" xfId="38334"/>
    <cellStyle name="Note 3 13 8 4" xfId="8887"/>
    <cellStyle name="Note 3 13 8 4 2" xfId="26322"/>
    <cellStyle name="Note 3 13 8 4 3" xfId="40775"/>
    <cellStyle name="Note 3 13 8 5" xfId="11307"/>
    <cellStyle name="Note 3 13 8 5 2" xfId="28742"/>
    <cellStyle name="Note 3 13 8 5 3" xfId="43195"/>
    <cellStyle name="Note 3 13 8 6" xfId="15138"/>
    <cellStyle name="Note 3 13 8 6 2" xfId="32573"/>
    <cellStyle name="Note 3 13 8 6 3" xfId="47026"/>
    <cellStyle name="Note 3 13 8 7" xfId="18314"/>
    <cellStyle name="Note 3 13 8 8" xfId="20300"/>
    <cellStyle name="Note 3 13 9" xfId="3965"/>
    <cellStyle name="Note 3 13 9 2" xfId="13599"/>
    <cellStyle name="Note 3 13 9 2 2" xfId="31034"/>
    <cellStyle name="Note 3 13 9 2 3" xfId="45487"/>
    <cellStyle name="Note 3 13 9 3" xfId="16060"/>
    <cellStyle name="Note 3 13 9 3 2" xfId="33495"/>
    <cellStyle name="Note 3 13 9 3 3" xfId="47948"/>
    <cellStyle name="Note 3 13 9 4" xfId="21401"/>
    <cellStyle name="Note 3 13 9 5" xfId="35854"/>
    <cellStyle name="Note 3 14" xfId="1474"/>
    <cellStyle name="Note 3 14 10" xfId="6447"/>
    <cellStyle name="Note 3 14 10 2" xfId="23882"/>
    <cellStyle name="Note 3 14 10 3" xfId="38335"/>
    <cellStyle name="Note 3 14 11" xfId="8888"/>
    <cellStyle name="Note 3 14 11 2" xfId="26323"/>
    <cellStyle name="Note 3 14 11 3" xfId="40776"/>
    <cellStyle name="Note 3 14 12" xfId="11308"/>
    <cellStyle name="Note 3 14 12 2" xfId="28743"/>
    <cellStyle name="Note 3 14 12 3" xfId="43196"/>
    <cellStyle name="Note 3 14 13" xfId="18315"/>
    <cellStyle name="Note 3 14 2" xfId="1475"/>
    <cellStyle name="Note 3 14 2 2" xfId="1476"/>
    <cellStyle name="Note 3 14 2 2 2" xfId="3987"/>
    <cellStyle name="Note 3 14 2 2 2 2" xfId="13616"/>
    <cellStyle name="Note 3 14 2 2 2 2 2" xfId="31051"/>
    <cellStyle name="Note 3 14 2 2 2 2 3" xfId="45504"/>
    <cellStyle name="Note 3 14 2 2 2 3" xfId="16077"/>
    <cellStyle name="Note 3 14 2 2 2 3 2" xfId="33512"/>
    <cellStyle name="Note 3 14 2 2 2 3 3" xfId="47965"/>
    <cellStyle name="Note 3 14 2 2 2 4" xfId="21423"/>
    <cellStyle name="Note 3 14 2 2 2 5" xfId="35876"/>
    <cellStyle name="Note 3 14 2 2 3" xfId="6449"/>
    <cellStyle name="Note 3 14 2 2 3 2" xfId="23884"/>
    <cellStyle name="Note 3 14 2 2 3 3" xfId="38337"/>
    <cellStyle name="Note 3 14 2 2 4" xfId="8890"/>
    <cellStyle name="Note 3 14 2 2 4 2" xfId="26325"/>
    <cellStyle name="Note 3 14 2 2 4 3" xfId="40778"/>
    <cellStyle name="Note 3 14 2 2 5" xfId="11310"/>
    <cellStyle name="Note 3 14 2 2 5 2" xfId="28745"/>
    <cellStyle name="Note 3 14 2 2 5 3" xfId="43198"/>
    <cellStyle name="Note 3 14 2 2 6" xfId="18317"/>
    <cellStyle name="Note 3 14 2 3" xfId="1477"/>
    <cellStyle name="Note 3 14 2 3 2" xfId="3988"/>
    <cellStyle name="Note 3 14 2 3 2 2" xfId="13617"/>
    <cellStyle name="Note 3 14 2 3 2 2 2" xfId="31052"/>
    <cellStyle name="Note 3 14 2 3 2 2 3" xfId="45505"/>
    <cellStyle name="Note 3 14 2 3 2 3" xfId="16078"/>
    <cellStyle name="Note 3 14 2 3 2 3 2" xfId="33513"/>
    <cellStyle name="Note 3 14 2 3 2 3 3" xfId="47966"/>
    <cellStyle name="Note 3 14 2 3 2 4" xfId="21424"/>
    <cellStyle name="Note 3 14 2 3 2 5" xfId="35877"/>
    <cellStyle name="Note 3 14 2 3 3" xfId="6450"/>
    <cellStyle name="Note 3 14 2 3 3 2" xfId="23885"/>
    <cellStyle name="Note 3 14 2 3 3 3" xfId="38338"/>
    <cellStyle name="Note 3 14 2 3 4" xfId="8891"/>
    <cellStyle name="Note 3 14 2 3 4 2" xfId="26326"/>
    <cellStyle name="Note 3 14 2 3 4 3" xfId="40779"/>
    <cellStyle name="Note 3 14 2 3 5" xfId="11311"/>
    <cellStyle name="Note 3 14 2 3 5 2" xfId="28746"/>
    <cellStyle name="Note 3 14 2 3 5 3" xfId="43199"/>
    <cellStyle name="Note 3 14 2 3 6" xfId="18318"/>
    <cellStyle name="Note 3 14 2 4" xfId="1478"/>
    <cellStyle name="Note 3 14 2 4 2" xfId="3989"/>
    <cellStyle name="Note 3 14 2 4 2 2" xfId="21425"/>
    <cellStyle name="Note 3 14 2 4 2 3" xfId="35878"/>
    <cellStyle name="Note 3 14 2 4 3" xfId="6451"/>
    <cellStyle name="Note 3 14 2 4 3 2" xfId="23886"/>
    <cellStyle name="Note 3 14 2 4 3 3" xfId="38339"/>
    <cellStyle name="Note 3 14 2 4 4" xfId="8892"/>
    <cellStyle name="Note 3 14 2 4 4 2" xfId="26327"/>
    <cellStyle name="Note 3 14 2 4 4 3" xfId="40780"/>
    <cellStyle name="Note 3 14 2 4 5" xfId="11312"/>
    <cellStyle name="Note 3 14 2 4 5 2" xfId="28747"/>
    <cellStyle name="Note 3 14 2 4 5 3" xfId="43200"/>
    <cellStyle name="Note 3 14 2 4 6" xfId="15139"/>
    <cellStyle name="Note 3 14 2 4 6 2" xfId="32574"/>
    <cellStyle name="Note 3 14 2 4 6 3" xfId="47027"/>
    <cellStyle name="Note 3 14 2 4 7" xfId="18319"/>
    <cellStyle name="Note 3 14 2 4 8" xfId="20301"/>
    <cellStyle name="Note 3 14 2 5" xfId="3986"/>
    <cellStyle name="Note 3 14 2 5 2" xfId="13615"/>
    <cellStyle name="Note 3 14 2 5 2 2" xfId="31050"/>
    <cellStyle name="Note 3 14 2 5 2 3" xfId="45503"/>
    <cellStyle name="Note 3 14 2 5 3" xfId="16076"/>
    <cellStyle name="Note 3 14 2 5 3 2" xfId="33511"/>
    <cellStyle name="Note 3 14 2 5 3 3" xfId="47964"/>
    <cellStyle name="Note 3 14 2 5 4" xfId="21422"/>
    <cellStyle name="Note 3 14 2 5 5" xfId="35875"/>
    <cellStyle name="Note 3 14 2 6" xfId="6448"/>
    <cellStyle name="Note 3 14 2 6 2" xfId="23883"/>
    <cellStyle name="Note 3 14 2 6 3" xfId="38336"/>
    <cellStyle name="Note 3 14 2 7" xfId="8889"/>
    <cellStyle name="Note 3 14 2 7 2" xfId="26324"/>
    <cellStyle name="Note 3 14 2 7 3" xfId="40777"/>
    <cellStyle name="Note 3 14 2 8" xfId="11309"/>
    <cellStyle name="Note 3 14 2 8 2" xfId="28744"/>
    <cellStyle name="Note 3 14 2 8 3" xfId="43197"/>
    <cellStyle name="Note 3 14 2 9" xfId="18316"/>
    <cellStyle name="Note 3 14 3" xfId="1479"/>
    <cellStyle name="Note 3 14 3 2" xfId="1480"/>
    <cellStyle name="Note 3 14 3 2 2" xfId="3991"/>
    <cellStyle name="Note 3 14 3 2 2 2" xfId="13619"/>
    <cellStyle name="Note 3 14 3 2 2 2 2" xfId="31054"/>
    <cellStyle name="Note 3 14 3 2 2 2 3" xfId="45507"/>
    <cellStyle name="Note 3 14 3 2 2 3" xfId="16080"/>
    <cellStyle name="Note 3 14 3 2 2 3 2" xfId="33515"/>
    <cellStyle name="Note 3 14 3 2 2 3 3" xfId="47968"/>
    <cellStyle name="Note 3 14 3 2 2 4" xfId="21427"/>
    <cellStyle name="Note 3 14 3 2 2 5" xfId="35880"/>
    <cellStyle name="Note 3 14 3 2 3" xfId="6453"/>
    <cellStyle name="Note 3 14 3 2 3 2" xfId="23888"/>
    <cellStyle name="Note 3 14 3 2 3 3" xfId="38341"/>
    <cellStyle name="Note 3 14 3 2 4" xfId="8894"/>
    <cellStyle name="Note 3 14 3 2 4 2" xfId="26329"/>
    <cellStyle name="Note 3 14 3 2 4 3" xfId="40782"/>
    <cellStyle name="Note 3 14 3 2 5" xfId="11314"/>
    <cellStyle name="Note 3 14 3 2 5 2" xfId="28749"/>
    <cellStyle name="Note 3 14 3 2 5 3" xfId="43202"/>
    <cellStyle name="Note 3 14 3 2 6" xfId="18321"/>
    <cellStyle name="Note 3 14 3 3" xfId="1481"/>
    <cellStyle name="Note 3 14 3 3 2" xfId="3992"/>
    <cellStyle name="Note 3 14 3 3 2 2" xfId="13620"/>
    <cellStyle name="Note 3 14 3 3 2 2 2" xfId="31055"/>
    <cellStyle name="Note 3 14 3 3 2 2 3" xfId="45508"/>
    <cellStyle name="Note 3 14 3 3 2 3" xfId="16081"/>
    <cellStyle name="Note 3 14 3 3 2 3 2" xfId="33516"/>
    <cellStyle name="Note 3 14 3 3 2 3 3" xfId="47969"/>
    <cellStyle name="Note 3 14 3 3 2 4" xfId="21428"/>
    <cellStyle name="Note 3 14 3 3 2 5" xfId="35881"/>
    <cellStyle name="Note 3 14 3 3 3" xfId="6454"/>
    <cellStyle name="Note 3 14 3 3 3 2" xfId="23889"/>
    <cellStyle name="Note 3 14 3 3 3 3" xfId="38342"/>
    <cellStyle name="Note 3 14 3 3 4" xfId="8895"/>
    <cellStyle name="Note 3 14 3 3 4 2" xfId="26330"/>
    <cellStyle name="Note 3 14 3 3 4 3" xfId="40783"/>
    <cellStyle name="Note 3 14 3 3 5" xfId="11315"/>
    <cellStyle name="Note 3 14 3 3 5 2" xfId="28750"/>
    <cellStyle name="Note 3 14 3 3 5 3" xfId="43203"/>
    <cellStyle name="Note 3 14 3 3 6" xfId="18322"/>
    <cellStyle name="Note 3 14 3 4" xfId="1482"/>
    <cellStyle name="Note 3 14 3 4 2" xfId="3993"/>
    <cellStyle name="Note 3 14 3 4 2 2" xfId="21429"/>
    <cellStyle name="Note 3 14 3 4 2 3" xfId="35882"/>
    <cellStyle name="Note 3 14 3 4 3" xfId="6455"/>
    <cellStyle name="Note 3 14 3 4 3 2" xfId="23890"/>
    <cellStyle name="Note 3 14 3 4 3 3" xfId="38343"/>
    <cellStyle name="Note 3 14 3 4 4" xfId="8896"/>
    <cellStyle name="Note 3 14 3 4 4 2" xfId="26331"/>
    <cellStyle name="Note 3 14 3 4 4 3" xfId="40784"/>
    <cellStyle name="Note 3 14 3 4 5" xfId="11316"/>
    <cellStyle name="Note 3 14 3 4 5 2" xfId="28751"/>
    <cellStyle name="Note 3 14 3 4 5 3" xfId="43204"/>
    <cellStyle name="Note 3 14 3 4 6" xfId="15140"/>
    <cellStyle name="Note 3 14 3 4 6 2" xfId="32575"/>
    <cellStyle name="Note 3 14 3 4 6 3" xfId="47028"/>
    <cellStyle name="Note 3 14 3 4 7" xfId="18323"/>
    <cellStyle name="Note 3 14 3 4 8" xfId="20302"/>
    <cellStyle name="Note 3 14 3 5" xfId="3990"/>
    <cellStyle name="Note 3 14 3 5 2" xfId="13618"/>
    <cellStyle name="Note 3 14 3 5 2 2" xfId="31053"/>
    <cellStyle name="Note 3 14 3 5 2 3" xfId="45506"/>
    <cellStyle name="Note 3 14 3 5 3" xfId="16079"/>
    <cellStyle name="Note 3 14 3 5 3 2" xfId="33514"/>
    <cellStyle name="Note 3 14 3 5 3 3" xfId="47967"/>
    <cellStyle name="Note 3 14 3 5 4" xfId="21426"/>
    <cellStyle name="Note 3 14 3 5 5" xfId="35879"/>
    <cellStyle name="Note 3 14 3 6" xfId="6452"/>
    <cellStyle name="Note 3 14 3 6 2" xfId="23887"/>
    <cellStyle name="Note 3 14 3 6 3" xfId="38340"/>
    <cellStyle name="Note 3 14 3 7" xfId="8893"/>
    <cellStyle name="Note 3 14 3 7 2" xfId="26328"/>
    <cellStyle name="Note 3 14 3 7 3" xfId="40781"/>
    <cellStyle name="Note 3 14 3 8" xfId="11313"/>
    <cellStyle name="Note 3 14 3 8 2" xfId="28748"/>
    <cellStyle name="Note 3 14 3 8 3" xfId="43201"/>
    <cellStyle name="Note 3 14 3 9" xfId="18320"/>
    <cellStyle name="Note 3 14 4" xfId="1483"/>
    <cellStyle name="Note 3 14 4 2" xfId="1484"/>
    <cellStyle name="Note 3 14 4 2 2" xfId="3995"/>
    <cellStyle name="Note 3 14 4 2 2 2" xfId="13622"/>
    <cellStyle name="Note 3 14 4 2 2 2 2" xfId="31057"/>
    <cellStyle name="Note 3 14 4 2 2 2 3" xfId="45510"/>
    <cellStyle name="Note 3 14 4 2 2 3" xfId="16083"/>
    <cellStyle name="Note 3 14 4 2 2 3 2" xfId="33518"/>
    <cellStyle name="Note 3 14 4 2 2 3 3" xfId="47971"/>
    <cellStyle name="Note 3 14 4 2 2 4" xfId="21431"/>
    <cellStyle name="Note 3 14 4 2 2 5" xfId="35884"/>
    <cellStyle name="Note 3 14 4 2 3" xfId="6457"/>
    <cellStyle name="Note 3 14 4 2 3 2" xfId="23892"/>
    <cellStyle name="Note 3 14 4 2 3 3" xfId="38345"/>
    <cellStyle name="Note 3 14 4 2 4" xfId="8898"/>
    <cellStyle name="Note 3 14 4 2 4 2" xfId="26333"/>
    <cellStyle name="Note 3 14 4 2 4 3" xfId="40786"/>
    <cellStyle name="Note 3 14 4 2 5" xfId="11318"/>
    <cellStyle name="Note 3 14 4 2 5 2" xfId="28753"/>
    <cellStyle name="Note 3 14 4 2 5 3" xfId="43206"/>
    <cellStyle name="Note 3 14 4 2 6" xfId="18325"/>
    <cellStyle name="Note 3 14 4 3" xfId="1485"/>
    <cellStyle name="Note 3 14 4 3 2" xfId="3996"/>
    <cellStyle name="Note 3 14 4 3 2 2" xfId="13623"/>
    <cellStyle name="Note 3 14 4 3 2 2 2" xfId="31058"/>
    <cellStyle name="Note 3 14 4 3 2 2 3" xfId="45511"/>
    <cellStyle name="Note 3 14 4 3 2 3" xfId="16084"/>
    <cellStyle name="Note 3 14 4 3 2 3 2" xfId="33519"/>
    <cellStyle name="Note 3 14 4 3 2 3 3" xfId="47972"/>
    <cellStyle name="Note 3 14 4 3 2 4" xfId="21432"/>
    <cellStyle name="Note 3 14 4 3 2 5" xfId="35885"/>
    <cellStyle name="Note 3 14 4 3 3" xfId="6458"/>
    <cellStyle name="Note 3 14 4 3 3 2" xfId="23893"/>
    <cellStyle name="Note 3 14 4 3 3 3" xfId="38346"/>
    <cellStyle name="Note 3 14 4 3 4" xfId="8899"/>
    <cellStyle name="Note 3 14 4 3 4 2" xfId="26334"/>
    <cellStyle name="Note 3 14 4 3 4 3" xfId="40787"/>
    <cellStyle name="Note 3 14 4 3 5" xfId="11319"/>
    <cellStyle name="Note 3 14 4 3 5 2" xfId="28754"/>
    <cellStyle name="Note 3 14 4 3 5 3" xfId="43207"/>
    <cellStyle name="Note 3 14 4 3 6" xfId="18326"/>
    <cellStyle name="Note 3 14 4 4" xfId="1486"/>
    <cellStyle name="Note 3 14 4 4 2" xfId="3997"/>
    <cellStyle name="Note 3 14 4 4 2 2" xfId="21433"/>
    <cellStyle name="Note 3 14 4 4 2 3" xfId="35886"/>
    <cellStyle name="Note 3 14 4 4 3" xfId="6459"/>
    <cellStyle name="Note 3 14 4 4 3 2" xfId="23894"/>
    <cellStyle name="Note 3 14 4 4 3 3" xfId="38347"/>
    <cellStyle name="Note 3 14 4 4 4" xfId="8900"/>
    <cellStyle name="Note 3 14 4 4 4 2" xfId="26335"/>
    <cellStyle name="Note 3 14 4 4 4 3" xfId="40788"/>
    <cellStyle name="Note 3 14 4 4 5" xfId="11320"/>
    <cellStyle name="Note 3 14 4 4 5 2" xfId="28755"/>
    <cellStyle name="Note 3 14 4 4 5 3" xfId="43208"/>
    <cellStyle name="Note 3 14 4 4 6" xfId="15141"/>
    <cellStyle name="Note 3 14 4 4 6 2" xfId="32576"/>
    <cellStyle name="Note 3 14 4 4 6 3" xfId="47029"/>
    <cellStyle name="Note 3 14 4 4 7" xfId="18327"/>
    <cellStyle name="Note 3 14 4 4 8" xfId="20303"/>
    <cellStyle name="Note 3 14 4 5" xfId="3994"/>
    <cellStyle name="Note 3 14 4 5 2" xfId="13621"/>
    <cellStyle name="Note 3 14 4 5 2 2" xfId="31056"/>
    <cellStyle name="Note 3 14 4 5 2 3" xfId="45509"/>
    <cellStyle name="Note 3 14 4 5 3" xfId="16082"/>
    <cellStyle name="Note 3 14 4 5 3 2" xfId="33517"/>
    <cellStyle name="Note 3 14 4 5 3 3" xfId="47970"/>
    <cellStyle name="Note 3 14 4 5 4" xfId="21430"/>
    <cellStyle name="Note 3 14 4 5 5" xfId="35883"/>
    <cellStyle name="Note 3 14 4 6" xfId="6456"/>
    <cellStyle name="Note 3 14 4 6 2" xfId="23891"/>
    <cellStyle name="Note 3 14 4 6 3" xfId="38344"/>
    <cellStyle name="Note 3 14 4 7" xfId="8897"/>
    <cellStyle name="Note 3 14 4 7 2" xfId="26332"/>
    <cellStyle name="Note 3 14 4 7 3" xfId="40785"/>
    <cellStyle name="Note 3 14 4 8" xfId="11317"/>
    <cellStyle name="Note 3 14 4 8 2" xfId="28752"/>
    <cellStyle name="Note 3 14 4 8 3" xfId="43205"/>
    <cellStyle name="Note 3 14 4 9" xfId="18324"/>
    <cellStyle name="Note 3 14 5" xfId="1487"/>
    <cellStyle name="Note 3 14 5 2" xfId="1488"/>
    <cellStyle name="Note 3 14 5 2 2" xfId="3999"/>
    <cellStyle name="Note 3 14 5 2 2 2" xfId="13625"/>
    <cellStyle name="Note 3 14 5 2 2 2 2" xfId="31060"/>
    <cellStyle name="Note 3 14 5 2 2 2 3" xfId="45513"/>
    <cellStyle name="Note 3 14 5 2 2 3" xfId="16086"/>
    <cellStyle name="Note 3 14 5 2 2 3 2" xfId="33521"/>
    <cellStyle name="Note 3 14 5 2 2 3 3" xfId="47974"/>
    <cellStyle name="Note 3 14 5 2 2 4" xfId="21435"/>
    <cellStyle name="Note 3 14 5 2 2 5" xfId="35888"/>
    <cellStyle name="Note 3 14 5 2 3" xfId="6461"/>
    <cellStyle name="Note 3 14 5 2 3 2" xfId="23896"/>
    <cellStyle name="Note 3 14 5 2 3 3" xfId="38349"/>
    <cellStyle name="Note 3 14 5 2 4" xfId="8902"/>
    <cellStyle name="Note 3 14 5 2 4 2" xfId="26337"/>
    <cellStyle name="Note 3 14 5 2 4 3" xfId="40790"/>
    <cellStyle name="Note 3 14 5 2 5" xfId="11322"/>
    <cellStyle name="Note 3 14 5 2 5 2" xfId="28757"/>
    <cellStyle name="Note 3 14 5 2 5 3" xfId="43210"/>
    <cellStyle name="Note 3 14 5 2 6" xfId="18329"/>
    <cellStyle name="Note 3 14 5 3" xfId="1489"/>
    <cellStyle name="Note 3 14 5 3 2" xfId="4000"/>
    <cellStyle name="Note 3 14 5 3 2 2" xfId="13626"/>
    <cellStyle name="Note 3 14 5 3 2 2 2" xfId="31061"/>
    <cellStyle name="Note 3 14 5 3 2 2 3" xfId="45514"/>
    <cellStyle name="Note 3 14 5 3 2 3" xfId="16087"/>
    <cellStyle name="Note 3 14 5 3 2 3 2" xfId="33522"/>
    <cellStyle name="Note 3 14 5 3 2 3 3" xfId="47975"/>
    <cellStyle name="Note 3 14 5 3 2 4" xfId="21436"/>
    <cellStyle name="Note 3 14 5 3 2 5" xfId="35889"/>
    <cellStyle name="Note 3 14 5 3 3" xfId="6462"/>
    <cellStyle name="Note 3 14 5 3 3 2" xfId="23897"/>
    <cellStyle name="Note 3 14 5 3 3 3" xfId="38350"/>
    <cellStyle name="Note 3 14 5 3 4" xfId="8903"/>
    <cellStyle name="Note 3 14 5 3 4 2" xfId="26338"/>
    <cellStyle name="Note 3 14 5 3 4 3" xfId="40791"/>
    <cellStyle name="Note 3 14 5 3 5" xfId="11323"/>
    <cellStyle name="Note 3 14 5 3 5 2" xfId="28758"/>
    <cellStyle name="Note 3 14 5 3 5 3" xfId="43211"/>
    <cellStyle name="Note 3 14 5 3 6" xfId="18330"/>
    <cellStyle name="Note 3 14 5 4" xfId="1490"/>
    <cellStyle name="Note 3 14 5 4 2" xfId="4001"/>
    <cellStyle name="Note 3 14 5 4 2 2" xfId="21437"/>
    <cellStyle name="Note 3 14 5 4 2 3" xfId="35890"/>
    <cellStyle name="Note 3 14 5 4 3" xfId="6463"/>
    <cellStyle name="Note 3 14 5 4 3 2" xfId="23898"/>
    <cellStyle name="Note 3 14 5 4 3 3" xfId="38351"/>
    <cellStyle name="Note 3 14 5 4 4" xfId="8904"/>
    <cellStyle name="Note 3 14 5 4 4 2" xfId="26339"/>
    <cellStyle name="Note 3 14 5 4 4 3" xfId="40792"/>
    <cellStyle name="Note 3 14 5 4 5" xfId="11324"/>
    <cellStyle name="Note 3 14 5 4 5 2" xfId="28759"/>
    <cellStyle name="Note 3 14 5 4 5 3" xfId="43212"/>
    <cellStyle name="Note 3 14 5 4 6" xfId="15142"/>
    <cellStyle name="Note 3 14 5 4 6 2" xfId="32577"/>
    <cellStyle name="Note 3 14 5 4 6 3" xfId="47030"/>
    <cellStyle name="Note 3 14 5 4 7" xfId="18331"/>
    <cellStyle name="Note 3 14 5 4 8" xfId="20304"/>
    <cellStyle name="Note 3 14 5 5" xfId="3998"/>
    <cellStyle name="Note 3 14 5 5 2" xfId="13624"/>
    <cellStyle name="Note 3 14 5 5 2 2" xfId="31059"/>
    <cellStyle name="Note 3 14 5 5 2 3" xfId="45512"/>
    <cellStyle name="Note 3 14 5 5 3" xfId="16085"/>
    <cellStyle name="Note 3 14 5 5 3 2" xfId="33520"/>
    <cellStyle name="Note 3 14 5 5 3 3" xfId="47973"/>
    <cellStyle name="Note 3 14 5 5 4" xfId="21434"/>
    <cellStyle name="Note 3 14 5 5 5" xfId="35887"/>
    <cellStyle name="Note 3 14 5 6" xfId="6460"/>
    <cellStyle name="Note 3 14 5 6 2" xfId="23895"/>
    <cellStyle name="Note 3 14 5 6 3" xfId="38348"/>
    <cellStyle name="Note 3 14 5 7" xfId="8901"/>
    <cellStyle name="Note 3 14 5 7 2" xfId="26336"/>
    <cellStyle name="Note 3 14 5 7 3" xfId="40789"/>
    <cellStyle name="Note 3 14 5 8" xfId="11321"/>
    <cellStyle name="Note 3 14 5 8 2" xfId="28756"/>
    <cellStyle name="Note 3 14 5 8 3" xfId="43209"/>
    <cellStyle name="Note 3 14 5 9" xfId="18328"/>
    <cellStyle name="Note 3 14 6" xfId="1491"/>
    <cellStyle name="Note 3 14 6 2" xfId="4002"/>
    <cellStyle name="Note 3 14 6 2 2" xfId="13627"/>
    <cellStyle name="Note 3 14 6 2 2 2" xfId="31062"/>
    <cellStyle name="Note 3 14 6 2 2 3" xfId="45515"/>
    <cellStyle name="Note 3 14 6 2 3" xfId="16088"/>
    <cellStyle name="Note 3 14 6 2 3 2" xfId="33523"/>
    <cellStyle name="Note 3 14 6 2 3 3" xfId="47976"/>
    <cellStyle name="Note 3 14 6 2 4" xfId="21438"/>
    <cellStyle name="Note 3 14 6 2 5" xfId="35891"/>
    <cellStyle name="Note 3 14 6 3" xfId="6464"/>
    <cellStyle name="Note 3 14 6 3 2" xfId="23899"/>
    <cellStyle name="Note 3 14 6 3 3" xfId="38352"/>
    <cellStyle name="Note 3 14 6 4" xfId="8905"/>
    <cellStyle name="Note 3 14 6 4 2" xfId="26340"/>
    <cellStyle name="Note 3 14 6 4 3" xfId="40793"/>
    <cellStyle name="Note 3 14 6 5" xfId="11325"/>
    <cellStyle name="Note 3 14 6 5 2" xfId="28760"/>
    <cellStyle name="Note 3 14 6 5 3" xfId="43213"/>
    <cellStyle name="Note 3 14 6 6" xfId="18332"/>
    <cellStyle name="Note 3 14 7" xfId="1492"/>
    <cellStyle name="Note 3 14 7 2" xfId="4003"/>
    <cellStyle name="Note 3 14 7 2 2" xfId="13628"/>
    <cellStyle name="Note 3 14 7 2 2 2" xfId="31063"/>
    <cellStyle name="Note 3 14 7 2 2 3" xfId="45516"/>
    <cellStyle name="Note 3 14 7 2 3" xfId="16089"/>
    <cellStyle name="Note 3 14 7 2 3 2" xfId="33524"/>
    <cellStyle name="Note 3 14 7 2 3 3" xfId="47977"/>
    <cellStyle name="Note 3 14 7 2 4" xfId="21439"/>
    <cellStyle name="Note 3 14 7 2 5" xfId="35892"/>
    <cellStyle name="Note 3 14 7 3" xfId="6465"/>
    <cellStyle name="Note 3 14 7 3 2" xfId="23900"/>
    <cellStyle name="Note 3 14 7 3 3" xfId="38353"/>
    <cellStyle name="Note 3 14 7 4" xfId="8906"/>
    <cellStyle name="Note 3 14 7 4 2" xfId="26341"/>
    <cellStyle name="Note 3 14 7 4 3" xfId="40794"/>
    <cellStyle name="Note 3 14 7 5" xfId="11326"/>
    <cellStyle name="Note 3 14 7 5 2" xfId="28761"/>
    <cellStyle name="Note 3 14 7 5 3" xfId="43214"/>
    <cellStyle name="Note 3 14 7 6" xfId="18333"/>
    <cellStyle name="Note 3 14 8" xfId="1493"/>
    <cellStyle name="Note 3 14 8 2" xfId="4004"/>
    <cellStyle name="Note 3 14 8 2 2" xfId="21440"/>
    <cellStyle name="Note 3 14 8 2 3" xfId="35893"/>
    <cellStyle name="Note 3 14 8 3" xfId="6466"/>
    <cellStyle name="Note 3 14 8 3 2" xfId="23901"/>
    <cellStyle name="Note 3 14 8 3 3" xfId="38354"/>
    <cellStyle name="Note 3 14 8 4" xfId="8907"/>
    <cellStyle name="Note 3 14 8 4 2" xfId="26342"/>
    <cellStyle name="Note 3 14 8 4 3" xfId="40795"/>
    <cellStyle name="Note 3 14 8 5" xfId="11327"/>
    <cellStyle name="Note 3 14 8 5 2" xfId="28762"/>
    <cellStyle name="Note 3 14 8 5 3" xfId="43215"/>
    <cellStyle name="Note 3 14 8 6" xfId="15143"/>
    <cellStyle name="Note 3 14 8 6 2" xfId="32578"/>
    <cellStyle name="Note 3 14 8 6 3" xfId="47031"/>
    <cellStyle name="Note 3 14 8 7" xfId="18334"/>
    <cellStyle name="Note 3 14 8 8" xfId="20305"/>
    <cellStyle name="Note 3 14 9" xfId="3985"/>
    <cellStyle name="Note 3 14 9 2" xfId="13614"/>
    <cellStyle name="Note 3 14 9 2 2" xfId="31049"/>
    <cellStyle name="Note 3 14 9 2 3" xfId="45502"/>
    <cellStyle name="Note 3 14 9 3" xfId="16075"/>
    <cellStyle name="Note 3 14 9 3 2" xfId="33510"/>
    <cellStyle name="Note 3 14 9 3 3" xfId="47963"/>
    <cellStyle name="Note 3 14 9 4" xfId="21421"/>
    <cellStyle name="Note 3 14 9 5" xfId="35874"/>
    <cellStyle name="Note 3 15" xfId="1494"/>
    <cellStyle name="Note 3 15 10" xfId="6467"/>
    <cellStyle name="Note 3 15 10 2" xfId="23902"/>
    <cellStyle name="Note 3 15 10 3" xfId="38355"/>
    <cellStyle name="Note 3 15 11" xfId="8908"/>
    <cellStyle name="Note 3 15 11 2" xfId="26343"/>
    <cellStyle name="Note 3 15 11 3" xfId="40796"/>
    <cellStyle name="Note 3 15 12" xfId="11328"/>
    <cellStyle name="Note 3 15 12 2" xfId="28763"/>
    <cellStyle name="Note 3 15 12 3" xfId="43216"/>
    <cellStyle name="Note 3 15 13" xfId="18335"/>
    <cellStyle name="Note 3 15 2" xfId="1495"/>
    <cellStyle name="Note 3 15 2 2" xfId="1496"/>
    <cellStyle name="Note 3 15 2 2 2" xfId="4007"/>
    <cellStyle name="Note 3 15 2 2 2 2" xfId="13631"/>
    <cellStyle name="Note 3 15 2 2 2 2 2" xfId="31066"/>
    <cellStyle name="Note 3 15 2 2 2 2 3" xfId="45519"/>
    <cellStyle name="Note 3 15 2 2 2 3" xfId="16092"/>
    <cellStyle name="Note 3 15 2 2 2 3 2" xfId="33527"/>
    <cellStyle name="Note 3 15 2 2 2 3 3" xfId="47980"/>
    <cellStyle name="Note 3 15 2 2 2 4" xfId="21443"/>
    <cellStyle name="Note 3 15 2 2 2 5" xfId="35896"/>
    <cellStyle name="Note 3 15 2 2 3" xfId="6469"/>
    <cellStyle name="Note 3 15 2 2 3 2" xfId="23904"/>
    <cellStyle name="Note 3 15 2 2 3 3" xfId="38357"/>
    <cellStyle name="Note 3 15 2 2 4" xfId="8910"/>
    <cellStyle name="Note 3 15 2 2 4 2" xfId="26345"/>
    <cellStyle name="Note 3 15 2 2 4 3" xfId="40798"/>
    <cellStyle name="Note 3 15 2 2 5" xfId="11330"/>
    <cellStyle name="Note 3 15 2 2 5 2" xfId="28765"/>
    <cellStyle name="Note 3 15 2 2 5 3" xfId="43218"/>
    <cellStyle name="Note 3 15 2 2 6" xfId="18337"/>
    <cellStyle name="Note 3 15 2 3" xfId="1497"/>
    <cellStyle name="Note 3 15 2 3 2" xfId="4008"/>
    <cellStyle name="Note 3 15 2 3 2 2" xfId="13632"/>
    <cellStyle name="Note 3 15 2 3 2 2 2" xfId="31067"/>
    <cellStyle name="Note 3 15 2 3 2 2 3" xfId="45520"/>
    <cellStyle name="Note 3 15 2 3 2 3" xfId="16093"/>
    <cellStyle name="Note 3 15 2 3 2 3 2" xfId="33528"/>
    <cellStyle name="Note 3 15 2 3 2 3 3" xfId="47981"/>
    <cellStyle name="Note 3 15 2 3 2 4" xfId="21444"/>
    <cellStyle name="Note 3 15 2 3 2 5" xfId="35897"/>
    <cellStyle name="Note 3 15 2 3 3" xfId="6470"/>
    <cellStyle name="Note 3 15 2 3 3 2" xfId="23905"/>
    <cellStyle name="Note 3 15 2 3 3 3" xfId="38358"/>
    <cellStyle name="Note 3 15 2 3 4" xfId="8911"/>
    <cellStyle name="Note 3 15 2 3 4 2" xfId="26346"/>
    <cellStyle name="Note 3 15 2 3 4 3" xfId="40799"/>
    <cellStyle name="Note 3 15 2 3 5" xfId="11331"/>
    <cellStyle name="Note 3 15 2 3 5 2" xfId="28766"/>
    <cellStyle name="Note 3 15 2 3 5 3" xfId="43219"/>
    <cellStyle name="Note 3 15 2 3 6" xfId="18338"/>
    <cellStyle name="Note 3 15 2 4" xfId="1498"/>
    <cellStyle name="Note 3 15 2 4 2" xfId="4009"/>
    <cellStyle name="Note 3 15 2 4 2 2" xfId="21445"/>
    <cellStyle name="Note 3 15 2 4 2 3" xfId="35898"/>
    <cellStyle name="Note 3 15 2 4 3" xfId="6471"/>
    <cellStyle name="Note 3 15 2 4 3 2" xfId="23906"/>
    <cellStyle name="Note 3 15 2 4 3 3" xfId="38359"/>
    <cellStyle name="Note 3 15 2 4 4" xfId="8912"/>
    <cellStyle name="Note 3 15 2 4 4 2" xfId="26347"/>
    <cellStyle name="Note 3 15 2 4 4 3" xfId="40800"/>
    <cellStyle name="Note 3 15 2 4 5" xfId="11332"/>
    <cellStyle name="Note 3 15 2 4 5 2" xfId="28767"/>
    <cellStyle name="Note 3 15 2 4 5 3" xfId="43220"/>
    <cellStyle name="Note 3 15 2 4 6" xfId="15144"/>
    <cellStyle name="Note 3 15 2 4 6 2" xfId="32579"/>
    <cellStyle name="Note 3 15 2 4 6 3" xfId="47032"/>
    <cellStyle name="Note 3 15 2 4 7" xfId="18339"/>
    <cellStyle name="Note 3 15 2 4 8" xfId="20306"/>
    <cellStyle name="Note 3 15 2 5" xfId="4006"/>
    <cellStyle name="Note 3 15 2 5 2" xfId="13630"/>
    <cellStyle name="Note 3 15 2 5 2 2" xfId="31065"/>
    <cellStyle name="Note 3 15 2 5 2 3" xfId="45518"/>
    <cellStyle name="Note 3 15 2 5 3" xfId="16091"/>
    <cellStyle name="Note 3 15 2 5 3 2" xfId="33526"/>
    <cellStyle name="Note 3 15 2 5 3 3" xfId="47979"/>
    <cellStyle name="Note 3 15 2 5 4" xfId="21442"/>
    <cellStyle name="Note 3 15 2 5 5" xfId="35895"/>
    <cellStyle name="Note 3 15 2 6" xfId="6468"/>
    <cellStyle name="Note 3 15 2 6 2" xfId="23903"/>
    <cellStyle name="Note 3 15 2 6 3" xfId="38356"/>
    <cellStyle name="Note 3 15 2 7" xfId="8909"/>
    <cellStyle name="Note 3 15 2 7 2" xfId="26344"/>
    <cellStyle name="Note 3 15 2 7 3" xfId="40797"/>
    <cellStyle name="Note 3 15 2 8" xfId="11329"/>
    <cellStyle name="Note 3 15 2 8 2" xfId="28764"/>
    <cellStyle name="Note 3 15 2 8 3" xfId="43217"/>
    <cellStyle name="Note 3 15 2 9" xfId="18336"/>
    <cellStyle name="Note 3 15 3" xfId="1499"/>
    <cellStyle name="Note 3 15 3 2" xfId="1500"/>
    <cellStyle name="Note 3 15 3 2 2" xfId="4011"/>
    <cellStyle name="Note 3 15 3 2 2 2" xfId="13634"/>
    <cellStyle name="Note 3 15 3 2 2 2 2" xfId="31069"/>
    <cellStyle name="Note 3 15 3 2 2 2 3" xfId="45522"/>
    <cellStyle name="Note 3 15 3 2 2 3" xfId="16095"/>
    <cellStyle name="Note 3 15 3 2 2 3 2" xfId="33530"/>
    <cellStyle name="Note 3 15 3 2 2 3 3" xfId="47983"/>
    <cellStyle name="Note 3 15 3 2 2 4" xfId="21447"/>
    <cellStyle name="Note 3 15 3 2 2 5" xfId="35900"/>
    <cellStyle name="Note 3 15 3 2 3" xfId="6473"/>
    <cellStyle name="Note 3 15 3 2 3 2" xfId="23908"/>
    <cellStyle name="Note 3 15 3 2 3 3" xfId="38361"/>
    <cellStyle name="Note 3 15 3 2 4" xfId="8914"/>
    <cellStyle name="Note 3 15 3 2 4 2" xfId="26349"/>
    <cellStyle name="Note 3 15 3 2 4 3" xfId="40802"/>
    <cellStyle name="Note 3 15 3 2 5" xfId="11334"/>
    <cellStyle name="Note 3 15 3 2 5 2" xfId="28769"/>
    <cellStyle name="Note 3 15 3 2 5 3" xfId="43222"/>
    <cellStyle name="Note 3 15 3 2 6" xfId="18341"/>
    <cellStyle name="Note 3 15 3 3" xfId="1501"/>
    <cellStyle name="Note 3 15 3 3 2" xfId="4012"/>
    <cellStyle name="Note 3 15 3 3 2 2" xfId="13635"/>
    <cellStyle name="Note 3 15 3 3 2 2 2" xfId="31070"/>
    <cellStyle name="Note 3 15 3 3 2 2 3" xfId="45523"/>
    <cellStyle name="Note 3 15 3 3 2 3" xfId="16096"/>
    <cellStyle name="Note 3 15 3 3 2 3 2" xfId="33531"/>
    <cellStyle name="Note 3 15 3 3 2 3 3" xfId="47984"/>
    <cellStyle name="Note 3 15 3 3 2 4" xfId="21448"/>
    <cellStyle name="Note 3 15 3 3 2 5" xfId="35901"/>
    <cellStyle name="Note 3 15 3 3 3" xfId="6474"/>
    <cellStyle name="Note 3 15 3 3 3 2" xfId="23909"/>
    <cellStyle name="Note 3 15 3 3 3 3" xfId="38362"/>
    <cellStyle name="Note 3 15 3 3 4" xfId="8915"/>
    <cellStyle name="Note 3 15 3 3 4 2" xfId="26350"/>
    <cellStyle name="Note 3 15 3 3 4 3" xfId="40803"/>
    <cellStyle name="Note 3 15 3 3 5" xfId="11335"/>
    <cellStyle name="Note 3 15 3 3 5 2" xfId="28770"/>
    <cellStyle name="Note 3 15 3 3 5 3" xfId="43223"/>
    <cellStyle name="Note 3 15 3 3 6" xfId="18342"/>
    <cellStyle name="Note 3 15 3 4" xfId="1502"/>
    <cellStyle name="Note 3 15 3 4 2" xfId="4013"/>
    <cellStyle name="Note 3 15 3 4 2 2" xfId="21449"/>
    <cellStyle name="Note 3 15 3 4 2 3" xfId="35902"/>
    <cellStyle name="Note 3 15 3 4 3" xfId="6475"/>
    <cellStyle name="Note 3 15 3 4 3 2" xfId="23910"/>
    <cellStyle name="Note 3 15 3 4 3 3" xfId="38363"/>
    <cellStyle name="Note 3 15 3 4 4" xfId="8916"/>
    <cellStyle name="Note 3 15 3 4 4 2" xfId="26351"/>
    <cellStyle name="Note 3 15 3 4 4 3" xfId="40804"/>
    <cellStyle name="Note 3 15 3 4 5" xfId="11336"/>
    <cellStyle name="Note 3 15 3 4 5 2" xfId="28771"/>
    <cellStyle name="Note 3 15 3 4 5 3" xfId="43224"/>
    <cellStyle name="Note 3 15 3 4 6" xfId="15145"/>
    <cellStyle name="Note 3 15 3 4 6 2" xfId="32580"/>
    <cellStyle name="Note 3 15 3 4 6 3" xfId="47033"/>
    <cellStyle name="Note 3 15 3 4 7" xfId="18343"/>
    <cellStyle name="Note 3 15 3 4 8" xfId="20307"/>
    <cellStyle name="Note 3 15 3 5" xfId="4010"/>
    <cellStyle name="Note 3 15 3 5 2" xfId="13633"/>
    <cellStyle name="Note 3 15 3 5 2 2" xfId="31068"/>
    <cellStyle name="Note 3 15 3 5 2 3" xfId="45521"/>
    <cellStyle name="Note 3 15 3 5 3" xfId="16094"/>
    <cellStyle name="Note 3 15 3 5 3 2" xfId="33529"/>
    <cellStyle name="Note 3 15 3 5 3 3" xfId="47982"/>
    <cellStyle name="Note 3 15 3 5 4" xfId="21446"/>
    <cellStyle name="Note 3 15 3 5 5" xfId="35899"/>
    <cellStyle name="Note 3 15 3 6" xfId="6472"/>
    <cellStyle name="Note 3 15 3 6 2" xfId="23907"/>
    <cellStyle name="Note 3 15 3 6 3" xfId="38360"/>
    <cellStyle name="Note 3 15 3 7" xfId="8913"/>
    <cellStyle name="Note 3 15 3 7 2" xfId="26348"/>
    <cellStyle name="Note 3 15 3 7 3" xfId="40801"/>
    <cellStyle name="Note 3 15 3 8" xfId="11333"/>
    <cellStyle name="Note 3 15 3 8 2" xfId="28768"/>
    <cellStyle name="Note 3 15 3 8 3" xfId="43221"/>
    <cellStyle name="Note 3 15 3 9" xfId="18340"/>
    <cellStyle name="Note 3 15 4" xfId="1503"/>
    <cellStyle name="Note 3 15 4 2" xfId="1504"/>
    <cellStyle name="Note 3 15 4 2 2" xfId="4015"/>
    <cellStyle name="Note 3 15 4 2 2 2" xfId="13637"/>
    <cellStyle name="Note 3 15 4 2 2 2 2" xfId="31072"/>
    <cellStyle name="Note 3 15 4 2 2 2 3" xfId="45525"/>
    <cellStyle name="Note 3 15 4 2 2 3" xfId="16098"/>
    <cellStyle name="Note 3 15 4 2 2 3 2" xfId="33533"/>
    <cellStyle name="Note 3 15 4 2 2 3 3" xfId="47986"/>
    <cellStyle name="Note 3 15 4 2 2 4" xfId="21451"/>
    <cellStyle name="Note 3 15 4 2 2 5" xfId="35904"/>
    <cellStyle name="Note 3 15 4 2 3" xfId="6477"/>
    <cellStyle name="Note 3 15 4 2 3 2" xfId="23912"/>
    <cellStyle name="Note 3 15 4 2 3 3" xfId="38365"/>
    <cellStyle name="Note 3 15 4 2 4" xfId="8918"/>
    <cellStyle name="Note 3 15 4 2 4 2" xfId="26353"/>
    <cellStyle name="Note 3 15 4 2 4 3" xfId="40806"/>
    <cellStyle name="Note 3 15 4 2 5" xfId="11338"/>
    <cellStyle name="Note 3 15 4 2 5 2" xfId="28773"/>
    <cellStyle name="Note 3 15 4 2 5 3" xfId="43226"/>
    <cellStyle name="Note 3 15 4 2 6" xfId="18345"/>
    <cellStyle name="Note 3 15 4 3" xfId="1505"/>
    <cellStyle name="Note 3 15 4 3 2" xfId="4016"/>
    <cellStyle name="Note 3 15 4 3 2 2" xfId="13638"/>
    <cellStyle name="Note 3 15 4 3 2 2 2" xfId="31073"/>
    <cellStyle name="Note 3 15 4 3 2 2 3" xfId="45526"/>
    <cellStyle name="Note 3 15 4 3 2 3" xfId="16099"/>
    <cellStyle name="Note 3 15 4 3 2 3 2" xfId="33534"/>
    <cellStyle name="Note 3 15 4 3 2 3 3" xfId="47987"/>
    <cellStyle name="Note 3 15 4 3 2 4" xfId="21452"/>
    <cellStyle name="Note 3 15 4 3 2 5" xfId="35905"/>
    <cellStyle name="Note 3 15 4 3 3" xfId="6478"/>
    <cellStyle name="Note 3 15 4 3 3 2" xfId="23913"/>
    <cellStyle name="Note 3 15 4 3 3 3" xfId="38366"/>
    <cellStyle name="Note 3 15 4 3 4" xfId="8919"/>
    <cellStyle name="Note 3 15 4 3 4 2" xfId="26354"/>
    <cellStyle name="Note 3 15 4 3 4 3" xfId="40807"/>
    <cellStyle name="Note 3 15 4 3 5" xfId="11339"/>
    <cellStyle name="Note 3 15 4 3 5 2" xfId="28774"/>
    <cellStyle name="Note 3 15 4 3 5 3" xfId="43227"/>
    <cellStyle name="Note 3 15 4 3 6" xfId="18346"/>
    <cellStyle name="Note 3 15 4 4" xfId="1506"/>
    <cellStyle name="Note 3 15 4 4 2" xfId="4017"/>
    <cellStyle name="Note 3 15 4 4 2 2" xfId="21453"/>
    <cellStyle name="Note 3 15 4 4 2 3" xfId="35906"/>
    <cellStyle name="Note 3 15 4 4 3" xfId="6479"/>
    <cellStyle name="Note 3 15 4 4 3 2" xfId="23914"/>
    <cellStyle name="Note 3 15 4 4 3 3" xfId="38367"/>
    <cellStyle name="Note 3 15 4 4 4" xfId="8920"/>
    <cellStyle name="Note 3 15 4 4 4 2" xfId="26355"/>
    <cellStyle name="Note 3 15 4 4 4 3" xfId="40808"/>
    <cellStyle name="Note 3 15 4 4 5" xfId="11340"/>
    <cellStyle name="Note 3 15 4 4 5 2" xfId="28775"/>
    <cellStyle name="Note 3 15 4 4 5 3" xfId="43228"/>
    <cellStyle name="Note 3 15 4 4 6" xfId="15146"/>
    <cellStyle name="Note 3 15 4 4 6 2" xfId="32581"/>
    <cellStyle name="Note 3 15 4 4 6 3" xfId="47034"/>
    <cellStyle name="Note 3 15 4 4 7" xfId="18347"/>
    <cellStyle name="Note 3 15 4 4 8" xfId="20308"/>
    <cellStyle name="Note 3 15 4 5" xfId="4014"/>
    <cellStyle name="Note 3 15 4 5 2" xfId="13636"/>
    <cellStyle name="Note 3 15 4 5 2 2" xfId="31071"/>
    <cellStyle name="Note 3 15 4 5 2 3" xfId="45524"/>
    <cellStyle name="Note 3 15 4 5 3" xfId="16097"/>
    <cellStyle name="Note 3 15 4 5 3 2" xfId="33532"/>
    <cellStyle name="Note 3 15 4 5 3 3" xfId="47985"/>
    <cellStyle name="Note 3 15 4 5 4" xfId="21450"/>
    <cellStyle name="Note 3 15 4 5 5" xfId="35903"/>
    <cellStyle name="Note 3 15 4 6" xfId="6476"/>
    <cellStyle name="Note 3 15 4 6 2" xfId="23911"/>
    <cellStyle name="Note 3 15 4 6 3" xfId="38364"/>
    <cellStyle name="Note 3 15 4 7" xfId="8917"/>
    <cellStyle name="Note 3 15 4 7 2" xfId="26352"/>
    <cellStyle name="Note 3 15 4 7 3" xfId="40805"/>
    <cellStyle name="Note 3 15 4 8" xfId="11337"/>
    <cellStyle name="Note 3 15 4 8 2" xfId="28772"/>
    <cellStyle name="Note 3 15 4 8 3" xfId="43225"/>
    <cellStyle name="Note 3 15 4 9" xfId="18344"/>
    <cellStyle name="Note 3 15 5" xfId="1507"/>
    <cellStyle name="Note 3 15 5 2" xfId="1508"/>
    <cellStyle name="Note 3 15 5 2 2" xfId="4019"/>
    <cellStyle name="Note 3 15 5 2 2 2" xfId="13640"/>
    <cellStyle name="Note 3 15 5 2 2 2 2" xfId="31075"/>
    <cellStyle name="Note 3 15 5 2 2 2 3" xfId="45528"/>
    <cellStyle name="Note 3 15 5 2 2 3" xfId="16101"/>
    <cellStyle name="Note 3 15 5 2 2 3 2" xfId="33536"/>
    <cellStyle name="Note 3 15 5 2 2 3 3" xfId="47989"/>
    <cellStyle name="Note 3 15 5 2 2 4" xfId="21455"/>
    <cellStyle name="Note 3 15 5 2 2 5" xfId="35908"/>
    <cellStyle name="Note 3 15 5 2 3" xfId="6481"/>
    <cellStyle name="Note 3 15 5 2 3 2" xfId="23916"/>
    <cellStyle name="Note 3 15 5 2 3 3" xfId="38369"/>
    <cellStyle name="Note 3 15 5 2 4" xfId="8922"/>
    <cellStyle name="Note 3 15 5 2 4 2" xfId="26357"/>
    <cellStyle name="Note 3 15 5 2 4 3" xfId="40810"/>
    <cellStyle name="Note 3 15 5 2 5" xfId="11342"/>
    <cellStyle name="Note 3 15 5 2 5 2" xfId="28777"/>
    <cellStyle name="Note 3 15 5 2 5 3" xfId="43230"/>
    <cellStyle name="Note 3 15 5 2 6" xfId="18349"/>
    <cellStyle name="Note 3 15 5 3" xfId="1509"/>
    <cellStyle name="Note 3 15 5 3 2" xfId="4020"/>
    <cellStyle name="Note 3 15 5 3 2 2" xfId="13641"/>
    <cellStyle name="Note 3 15 5 3 2 2 2" xfId="31076"/>
    <cellStyle name="Note 3 15 5 3 2 2 3" xfId="45529"/>
    <cellStyle name="Note 3 15 5 3 2 3" xfId="16102"/>
    <cellStyle name="Note 3 15 5 3 2 3 2" xfId="33537"/>
    <cellStyle name="Note 3 15 5 3 2 3 3" xfId="47990"/>
    <cellStyle name="Note 3 15 5 3 2 4" xfId="21456"/>
    <cellStyle name="Note 3 15 5 3 2 5" xfId="35909"/>
    <cellStyle name="Note 3 15 5 3 3" xfId="6482"/>
    <cellStyle name="Note 3 15 5 3 3 2" xfId="23917"/>
    <cellStyle name="Note 3 15 5 3 3 3" xfId="38370"/>
    <cellStyle name="Note 3 15 5 3 4" xfId="8923"/>
    <cellStyle name="Note 3 15 5 3 4 2" xfId="26358"/>
    <cellStyle name="Note 3 15 5 3 4 3" xfId="40811"/>
    <cellStyle name="Note 3 15 5 3 5" xfId="11343"/>
    <cellStyle name="Note 3 15 5 3 5 2" xfId="28778"/>
    <cellStyle name="Note 3 15 5 3 5 3" xfId="43231"/>
    <cellStyle name="Note 3 15 5 3 6" xfId="18350"/>
    <cellStyle name="Note 3 15 5 4" xfId="1510"/>
    <cellStyle name="Note 3 15 5 4 2" xfId="4021"/>
    <cellStyle name="Note 3 15 5 4 2 2" xfId="21457"/>
    <cellStyle name="Note 3 15 5 4 2 3" xfId="35910"/>
    <cellStyle name="Note 3 15 5 4 3" xfId="6483"/>
    <cellStyle name="Note 3 15 5 4 3 2" xfId="23918"/>
    <cellStyle name="Note 3 15 5 4 3 3" xfId="38371"/>
    <cellStyle name="Note 3 15 5 4 4" xfId="8924"/>
    <cellStyle name="Note 3 15 5 4 4 2" xfId="26359"/>
    <cellStyle name="Note 3 15 5 4 4 3" xfId="40812"/>
    <cellStyle name="Note 3 15 5 4 5" xfId="11344"/>
    <cellStyle name="Note 3 15 5 4 5 2" xfId="28779"/>
    <cellStyle name="Note 3 15 5 4 5 3" xfId="43232"/>
    <cellStyle name="Note 3 15 5 4 6" xfId="15147"/>
    <cellStyle name="Note 3 15 5 4 6 2" xfId="32582"/>
    <cellStyle name="Note 3 15 5 4 6 3" xfId="47035"/>
    <cellStyle name="Note 3 15 5 4 7" xfId="18351"/>
    <cellStyle name="Note 3 15 5 4 8" xfId="20309"/>
    <cellStyle name="Note 3 15 5 5" xfId="4018"/>
    <cellStyle name="Note 3 15 5 5 2" xfId="13639"/>
    <cellStyle name="Note 3 15 5 5 2 2" xfId="31074"/>
    <cellStyle name="Note 3 15 5 5 2 3" xfId="45527"/>
    <cellStyle name="Note 3 15 5 5 3" xfId="16100"/>
    <cellStyle name="Note 3 15 5 5 3 2" xfId="33535"/>
    <cellStyle name="Note 3 15 5 5 3 3" xfId="47988"/>
    <cellStyle name="Note 3 15 5 5 4" xfId="21454"/>
    <cellStyle name="Note 3 15 5 5 5" xfId="35907"/>
    <cellStyle name="Note 3 15 5 6" xfId="6480"/>
    <cellStyle name="Note 3 15 5 6 2" xfId="23915"/>
    <cellStyle name="Note 3 15 5 6 3" xfId="38368"/>
    <cellStyle name="Note 3 15 5 7" xfId="8921"/>
    <cellStyle name="Note 3 15 5 7 2" xfId="26356"/>
    <cellStyle name="Note 3 15 5 7 3" xfId="40809"/>
    <cellStyle name="Note 3 15 5 8" xfId="11341"/>
    <cellStyle name="Note 3 15 5 8 2" xfId="28776"/>
    <cellStyle name="Note 3 15 5 8 3" xfId="43229"/>
    <cellStyle name="Note 3 15 5 9" xfId="18348"/>
    <cellStyle name="Note 3 15 6" xfId="1511"/>
    <cellStyle name="Note 3 15 6 2" xfId="4022"/>
    <cellStyle name="Note 3 15 6 2 2" xfId="13642"/>
    <cellStyle name="Note 3 15 6 2 2 2" xfId="31077"/>
    <cellStyle name="Note 3 15 6 2 2 3" xfId="45530"/>
    <cellStyle name="Note 3 15 6 2 3" xfId="16103"/>
    <cellStyle name="Note 3 15 6 2 3 2" xfId="33538"/>
    <cellStyle name="Note 3 15 6 2 3 3" xfId="47991"/>
    <cellStyle name="Note 3 15 6 2 4" xfId="21458"/>
    <cellStyle name="Note 3 15 6 2 5" xfId="35911"/>
    <cellStyle name="Note 3 15 6 3" xfId="6484"/>
    <cellStyle name="Note 3 15 6 3 2" xfId="23919"/>
    <cellStyle name="Note 3 15 6 3 3" xfId="38372"/>
    <cellStyle name="Note 3 15 6 4" xfId="8925"/>
    <cellStyle name="Note 3 15 6 4 2" xfId="26360"/>
    <cellStyle name="Note 3 15 6 4 3" xfId="40813"/>
    <cellStyle name="Note 3 15 6 5" xfId="11345"/>
    <cellStyle name="Note 3 15 6 5 2" xfId="28780"/>
    <cellStyle name="Note 3 15 6 5 3" xfId="43233"/>
    <cellStyle name="Note 3 15 6 6" xfId="18352"/>
    <cellStyle name="Note 3 15 7" xfId="1512"/>
    <cellStyle name="Note 3 15 7 2" xfId="4023"/>
    <cellStyle name="Note 3 15 7 2 2" xfId="13643"/>
    <cellStyle name="Note 3 15 7 2 2 2" xfId="31078"/>
    <cellStyle name="Note 3 15 7 2 2 3" xfId="45531"/>
    <cellStyle name="Note 3 15 7 2 3" xfId="16104"/>
    <cellStyle name="Note 3 15 7 2 3 2" xfId="33539"/>
    <cellStyle name="Note 3 15 7 2 3 3" xfId="47992"/>
    <cellStyle name="Note 3 15 7 2 4" xfId="21459"/>
    <cellStyle name="Note 3 15 7 2 5" xfId="35912"/>
    <cellStyle name="Note 3 15 7 3" xfId="6485"/>
    <cellStyle name="Note 3 15 7 3 2" xfId="23920"/>
    <cellStyle name="Note 3 15 7 3 3" xfId="38373"/>
    <cellStyle name="Note 3 15 7 4" xfId="8926"/>
    <cellStyle name="Note 3 15 7 4 2" xfId="26361"/>
    <cellStyle name="Note 3 15 7 4 3" xfId="40814"/>
    <cellStyle name="Note 3 15 7 5" xfId="11346"/>
    <cellStyle name="Note 3 15 7 5 2" xfId="28781"/>
    <cellStyle name="Note 3 15 7 5 3" xfId="43234"/>
    <cellStyle name="Note 3 15 7 6" xfId="18353"/>
    <cellStyle name="Note 3 15 8" xfId="1513"/>
    <cellStyle name="Note 3 15 8 2" xfId="4024"/>
    <cellStyle name="Note 3 15 8 2 2" xfId="21460"/>
    <cellStyle name="Note 3 15 8 2 3" xfId="35913"/>
    <cellStyle name="Note 3 15 8 3" xfId="6486"/>
    <cellStyle name="Note 3 15 8 3 2" xfId="23921"/>
    <cellStyle name="Note 3 15 8 3 3" xfId="38374"/>
    <cellStyle name="Note 3 15 8 4" xfId="8927"/>
    <cellStyle name="Note 3 15 8 4 2" xfId="26362"/>
    <cellStyle name="Note 3 15 8 4 3" xfId="40815"/>
    <cellStyle name="Note 3 15 8 5" xfId="11347"/>
    <cellStyle name="Note 3 15 8 5 2" xfId="28782"/>
    <cellStyle name="Note 3 15 8 5 3" xfId="43235"/>
    <cellStyle name="Note 3 15 8 6" xfId="15148"/>
    <cellStyle name="Note 3 15 8 6 2" xfId="32583"/>
    <cellStyle name="Note 3 15 8 6 3" xfId="47036"/>
    <cellStyle name="Note 3 15 8 7" xfId="18354"/>
    <cellStyle name="Note 3 15 8 8" xfId="20310"/>
    <cellStyle name="Note 3 15 9" xfId="4005"/>
    <cellStyle name="Note 3 15 9 2" xfId="13629"/>
    <cellStyle name="Note 3 15 9 2 2" xfId="31064"/>
    <cellStyle name="Note 3 15 9 2 3" xfId="45517"/>
    <cellStyle name="Note 3 15 9 3" xfId="16090"/>
    <cellStyle name="Note 3 15 9 3 2" xfId="33525"/>
    <cellStyle name="Note 3 15 9 3 3" xfId="47978"/>
    <cellStyle name="Note 3 15 9 4" xfId="21441"/>
    <cellStyle name="Note 3 15 9 5" xfId="35894"/>
    <cellStyle name="Note 3 16" xfId="1514"/>
    <cellStyle name="Note 3 16 10" xfId="6487"/>
    <cellStyle name="Note 3 16 10 2" xfId="23922"/>
    <cellStyle name="Note 3 16 10 3" xfId="38375"/>
    <cellStyle name="Note 3 16 11" xfId="8928"/>
    <cellStyle name="Note 3 16 11 2" xfId="26363"/>
    <cellStyle name="Note 3 16 11 3" xfId="40816"/>
    <cellStyle name="Note 3 16 12" xfId="11348"/>
    <cellStyle name="Note 3 16 12 2" xfId="28783"/>
    <cellStyle name="Note 3 16 12 3" xfId="43236"/>
    <cellStyle name="Note 3 16 13" xfId="18355"/>
    <cellStyle name="Note 3 16 2" xfId="1515"/>
    <cellStyle name="Note 3 16 2 2" xfId="1516"/>
    <cellStyle name="Note 3 16 2 2 2" xfId="4027"/>
    <cellStyle name="Note 3 16 2 2 2 2" xfId="13646"/>
    <cellStyle name="Note 3 16 2 2 2 2 2" xfId="31081"/>
    <cellStyle name="Note 3 16 2 2 2 2 3" xfId="45534"/>
    <cellStyle name="Note 3 16 2 2 2 3" xfId="16107"/>
    <cellStyle name="Note 3 16 2 2 2 3 2" xfId="33542"/>
    <cellStyle name="Note 3 16 2 2 2 3 3" xfId="47995"/>
    <cellStyle name="Note 3 16 2 2 2 4" xfId="21463"/>
    <cellStyle name="Note 3 16 2 2 2 5" xfId="35916"/>
    <cellStyle name="Note 3 16 2 2 3" xfId="6489"/>
    <cellStyle name="Note 3 16 2 2 3 2" xfId="23924"/>
    <cellStyle name="Note 3 16 2 2 3 3" xfId="38377"/>
    <cellStyle name="Note 3 16 2 2 4" xfId="8930"/>
    <cellStyle name="Note 3 16 2 2 4 2" xfId="26365"/>
    <cellStyle name="Note 3 16 2 2 4 3" xfId="40818"/>
    <cellStyle name="Note 3 16 2 2 5" xfId="11350"/>
    <cellStyle name="Note 3 16 2 2 5 2" xfId="28785"/>
    <cellStyle name="Note 3 16 2 2 5 3" xfId="43238"/>
    <cellStyle name="Note 3 16 2 2 6" xfId="18357"/>
    <cellStyle name="Note 3 16 2 3" xfId="1517"/>
    <cellStyle name="Note 3 16 2 3 2" xfId="4028"/>
    <cellStyle name="Note 3 16 2 3 2 2" xfId="13647"/>
    <cellStyle name="Note 3 16 2 3 2 2 2" xfId="31082"/>
    <cellStyle name="Note 3 16 2 3 2 2 3" xfId="45535"/>
    <cellStyle name="Note 3 16 2 3 2 3" xfId="16108"/>
    <cellStyle name="Note 3 16 2 3 2 3 2" xfId="33543"/>
    <cellStyle name="Note 3 16 2 3 2 3 3" xfId="47996"/>
    <cellStyle name="Note 3 16 2 3 2 4" xfId="21464"/>
    <cellStyle name="Note 3 16 2 3 2 5" xfId="35917"/>
    <cellStyle name="Note 3 16 2 3 3" xfId="6490"/>
    <cellStyle name="Note 3 16 2 3 3 2" xfId="23925"/>
    <cellStyle name="Note 3 16 2 3 3 3" xfId="38378"/>
    <cellStyle name="Note 3 16 2 3 4" xfId="8931"/>
    <cellStyle name="Note 3 16 2 3 4 2" xfId="26366"/>
    <cellStyle name="Note 3 16 2 3 4 3" xfId="40819"/>
    <cellStyle name="Note 3 16 2 3 5" xfId="11351"/>
    <cellStyle name="Note 3 16 2 3 5 2" xfId="28786"/>
    <cellStyle name="Note 3 16 2 3 5 3" xfId="43239"/>
    <cellStyle name="Note 3 16 2 3 6" xfId="18358"/>
    <cellStyle name="Note 3 16 2 4" xfId="1518"/>
    <cellStyle name="Note 3 16 2 4 2" xfId="4029"/>
    <cellStyle name="Note 3 16 2 4 2 2" xfId="21465"/>
    <cellStyle name="Note 3 16 2 4 2 3" xfId="35918"/>
    <cellStyle name="Note 3 16 2 4 3" xfId="6491"/>
    <cellStyle name="Note 3 16 2 4 3 2" xfId="23926"/>
    <cellStyle name="Note 3 16 2 4 3 3" xfId="38379"/>
    <cellStyle name="Note 3 16 2 4 4" xfId="8932"/>
    <cellStyle name="Note 3 16 2 4 4 2" xfId="26367"/>
    <cellStyle name="Note 3 16 2 4 4 3" xfId="40820"/>
    <cellStyle name="Note 3 16 2 4 5" xfId="11352"/>
    <cellStyle name="Note 3 16 2 4 5 2" xfId="28787"/>
    <cellStyle name="Note 3 16 2 4 5 3" xfId="43240"/>
    <cellStyle name="Note 3 16 2 4 6" xfId="15149"/>
    <cellStyle name="Note 3 16 2 4 6 2" xfId="32584"/>
    <cellStyle name="Note 3 16 2 4 6 3" xfId="47037"/>
    <cellStyle name="Note 3 16 2 4 7" xfId="18359"/>
    <cellStyle name="Note 3 16 2 4 8" xfId="20311"/>
    <cellStyle name="Note 3 16 2 5" xfId="4026"/>
    <cellStyle name="Note 3 16 2 5 2" xfId="13645"/>
    <cellStyle name="Note 3 16 2 5 2 2" xfId="31080"/>
    <cellStyle name="Note 3 16 2 5 2 3" xfId="45533"/>
    <cellStyle name="Note 3 16 2 5 3" xfId="16106"/>
    <cellStyle name="Note 3 16 2 5 3 2" xfId="33541"/>
    <cellStyle name="Note 3 16 2 5 3 3" xfId="47994"/>
    <cellStyle name="Note 3 16 2 5 4" xfId="21462"/>
    <cellStyle name="Note 3 16 2 5 5" xfId="35915"/>
    <cellStyle name="Note 3 16 2 6" xfId="6488"/>
    <cellStyle name="Note 3 16 2 6 2" xfId="23923"/>
    <cellStyle name="Note 3 16 2 6 3" xfId="38376"/>
    <cellStyle name="Note 3 16 2 7" xfId="8929"/>
    <cellStyle name="Note 3 16 2 7 2" xfId="26364"/>
    <cellStyle name="Note 3 16 2 7 3" xfId="40817"/>
    <cellStyle name="Note 3 16 2 8" xfId="11349"/>
    <cellStyle name="Note 3 16 2 8 2" xfId="28784"/>
    <cellStyle name="Note 3 16 2 8 3" xfId="43237"/>
    <cellStyle name="Note 3 16 2 9" xfId="18356"/>
    <cellStyle name="Note 3 16 3" xfId="1519"/>
    <cellStyle name="Note 3 16 3 2" xfId="1520"/>
    <cellStyle name="Note 3 16 3 2 2" xfId="4031"/>
    <cellStyle name="Note 3 16 3 2 2 2" xfId="13649"/>
    <cellStyle name="Note 3 16 3 2 2 2 2" xfId="31084"/>
    <cellStyle name="Note 3 16 3 2 2 2 3" xfId="45537"/>
    <cellStyle name="Note 3 16 3 2 2 3" xfId="16110"/>
    <cellStyle name="Note 3 16 3 2 2 3 2" xfId="33545"/>
    <cellStyle name="Note 3 16 3 2 2 3 3" xfId="47998"/>
    <cellStyle name="Note 3 16 3 2 2 4" xfId="21467"/>
    <cellStyle name="Note 3 16 3 2 2 5" xfId="35920"/>
    <cellStyle name="Note 3 16 3 2 3" xfId="6493"/>
    <cellStyle name="Note 3 16 3 2 3 2" xfId="23928"/>
    <cellStyle name="Note 3 16 3 2 3 3" xfId="38381"/>
    <cellStyle name="Note 3 16 3 2 4" xfId="8934"/>
    <cellStyle name="Note 3 16 3 2 4 2" xfId="26369"/>
    <cellStyle name="Note 3 16 3 2 4 3" xfId="40822"/>
    <cellStyle name="Note 3 16 3 2 5" xfId="11354"/>
    <cellStyle name="Note 3 16 3 2 5 2" xfId="28789"/>
    <cellStyle name="Note 3 16 3 2 5 3" xfId="43242"/>
    <cellStyle name="Note 3 16 3 2 6" xfId="18361"/>
    <cellStyle name="Note 3 16 3 3" xfId="1521"/>
    <cellStyle name="Note 3 16 3 3 2" xfId="4032"/>
    <cellStyle name="Note 3 16 3 3 2 2" xfId="13650"/>
    <cellStyle name="Note 3 16 3 3 2 2 2" xfId="31085"/>
    <cellStyle name="Note 3 16 3 3 2 2 3" xfId="45538"/>
    <cellStyle name="Note 3 16 3 3 2 3" xfId="16111"/>
    <cellStyle name="Note 3 16 3 3 2 3 2" xfId="33546"/>
    <cellStyle name="Note 3 16 3 3 2 3 3" xfId="47999"/>
    <cellStyle name="Note 3 16 3 3 2 4" xfId="21468"/>
    <cellStyle name="Note 3 16 3 3 2 5" xfId="35921"/>
    <cellStyle name="Note 3 16 3 3 3" xfId="6494"/>
    <cellStyle name="Note 3 16 3 3 3 2" xfId="23929"/>
    <cellStyle name="Note 3 16 3 3 3 3" xfId="38382"/>
    <cellStyle name="Note 3 16 3 3 4" xfId="8935"/>
    <cellStyle name="Note 3 16 3 3 4 2" xfId="26370"/>
    <cellStyle name="Note 3 16 3 3 4 3" xfId="40823"/>
    <cellStyle name="Note 3 16 3 3 5" xfId="11355"/>
    <cellStyle name="Note 3 16 3 3 5 2" xfId="28790"/>
    <cellStyle name="Note 3 16 3 3 5 3" xfId="43243"/>
    <cellStyle name="Note 3 16 3 3 6" xfId="18362"/>
    <cellStyle name="Note 3 16 3 4" xfId="1522"/>
    <cellStyle name="Note 3 16 3 4 2" xfId="4033"/>
    <cellStyle name="Note 3 16 3 4 2 2" xfId="21469"/>
    <cellStyle name="Note 3 16 3 4 2 3" xfId="35922"/>
    <cellStyle name="Note 3 16 3 4 3" xfId="6495"/>
    <cellStyle name="Note 3 16 3 4 3 2" xfId="23930"/>
    <cellStyle name="Note 3 16 3 4 3 3" xfId="38383"/>
    <cellStyle name="Note 3 16 3 4 4" xfId="8936"/>
    <cellStyle name="Note 3 16 3 4 4 2" xfId="26371"/>
    <cellStyle name="Note 3 16 3 4 4 3" xfId="40824"/>
    <cellStyle name="Note 3 16 3 4 5" xfId="11356"/>
    <cellStyle name="Note 3 16 3 4 5 2" xfId="28791"/>
    <cellStyle name="Note 3 16 3 4 5 3" xfId="43244"/>
    <cellStyle name="Note 3 16 3 4 6" xfId="15150"/>
    <cellStyle name="Note 3 16 3 4 6 2" xfId="32585"/>
    <cellStyle name="Note 3 16 3 4 6 3" xfId="47038"/>
    <cellStyle name="Note 3 16 3 4 7" xfId="18363"/>
    <cellStyle name="Note 3 16 3 4 8" xfId="20312"/>
    <cellStyle name="Note 3 16 3 5" xfId="4030"/>
    <cellStyle name="Note 3 16 3 5 2" xfId="13648"/>
    <cellStyle name="Note 3 16 3 5 2 2" xfId="31083"/>
    <cellStyle name="Note 3 16 3 5 2 3" xfId="45536"/>
    <cellStyle name="Note 3 16 3 5 3" xfId="16109"/>
    <cellStyle name="Note 3 16 3 5 3 2" xfId="33544"/>
    <cellStyle name="Note 3 16 3 5 3 3" xfId="47997"/>
    <cellStyle name="Note 3 16 3 5 4" xfId="21466"/>
    <cellStyle name="Note 3 16 3 5 5" xfId="35919"/>
    <cellStyle name="Note 3 16 3 6" xfId="6492"/>
    <cellStyle name="Note 3 16 3 6 2" xfId="23927"/>
    <cellStyle name="Note 3 16 3 6 3" xfId="38380"/>
    <cellStyle name="Note 3 16 3 7" xfId="8933"/>
    <cellStyle name="Note 3 16 3 7 2" xfId="26368"/>
    <cellStyle name="Note 3 16 3 7 3" xfId="40821"/>
    <cellStyle name="Note 3 16 3 8" xfId="11353"/>
    <cellStyle name="Note 3 16 3 8 2" xfId="28788"/>
    <cellStyle name="Note 3 16 3 8 3" xfId="43241"/>
    <cellStyle name="Note 3 16 3 9" xfId="18360"/>
    <cellStyle name="Note 3 16 4" xfId="1523"/>
    <cellStyle name="Note 3 16 4 2" xfId="1524"/>
    <cellStyle name="Note 3 16 4 2 2" xfId="4035"/>
    <cellStyle name="Note 3 16 4 2 2 2" xfId="13652"/>
    <cellStyle name="Note 3 16 4 2 2 2 2" xfId="31087"/>
    <cellStyle name="Note 3 16 4 2 2 2 3" xfId="45540"/>
    <cellStyle name="Note 3 16 4 2 2 3" xfId="16113"/>
    <cellStyle name="Note 3 16 4 2 2 3 2" xfId="33548"/>
    <cellStyle name="Note 3 16 4 2 2 3 3" xfId="48001"/>
    <cellStyle name="Note 3 16 4 2 2 4" xfId="21471"/>
    <cellStyle name="Note 3 16 4 2 2 5" xfId="35924"/>
    <cellStyle name="Note 3 16 4 2 3" xfId="6497"/>
    <cellStyle name="Note 3 16 4 2 3 2" xfId="23932"/>
    <cellStyle name="Note 3 16 4 2 3 3" xfId="38385"/>
    <cellStyle name="Note 3 16 4 2 4" xfId="8938"/>
    <cellStyle name="Note 3 16 4 2 4 2" xfId="26373"/>
    <cellStyle name="Note 3 16 4 2 4 3" xfId="40826"/>
    <cellStyle name="Note 3 16 4 2 5" xfId="11358"/>
    <cellStyle name="Note 3 16 4 2 5 2" xfId="28793"/>
    <cellStyle name="Note 3 16 4 2 5 3" xfId="43246"/>
    <cellStyle name="Note 3 16 4 2 6" xfId="18365"/>
    <cellStyle name="Note 3 16 4 3" xfId="1525"/>
    <cellStyle name="Note 3 16 4 3 2" xfId="4036"/>
    <cellStyle name="Note 3 16 4 3 2 2" xfId="13653"/>
    <cellStyle name="Note 3 16 4 3 2 2 2" xfId="31088"/>
    <cellStyle name="Note 3 16 4 3 2 2 3" xfId="45541"/>
    <cellStyle name="Note 3 16 4 3 2 3" xfId="16114"/>
    <cellStyle name="Note 3 16 4 3 2 3 2" xfId="33549"/>
    <cellStyle name="Note 3 16 4 3 2 3 3" xfId="48002"/>
    <cellStyle name="Note 3 16 4 3 2 4" xfId="21472"/>
    <cellStyle name="Note 3 16 4 3 2 5" xfId="35925"/>
    <cellStyle name="Note 3 16 4 3 3" xfId="6498"/>
    <cellStyle name="Note 3 16 4 3 3 2" xfId="23933"/>
    <cellStyle name="Note 3 16 4 3 3 3" xfId="38386"/>
    <cellStyle name="Note 3 16 4 3 4" xfId="8939"/>
    <cellStyle name="Note 3 16 4 3 4 2" xfId="26374"/>
    <cellStyle name="Note 3 16 4 3 4 3" xfId="40827"/>
    <cellStyle name="Note 3 16 4 3 5" xfId="11359"/>
    <cellStyle name="Note 3 16 4 3 5 2" xfId="28794"/>
    <cellStyle name="Note 3 16 4 3 5 3" xfId="43247"/>
    <cellStyle name="Note 3 16 4 3 6" xfId="18366"/>
    <cellStyle name="Note 3 16 4 4" xfId="1526"/>
    <cellStyle name="Note 3 16 4 4 2" xfId="4037"/>
    <cellStyle name="Note 3 16 4 4 2 2" xfId="21473"/>
    <cellStyle name="Note 3 16 4 4 2 3" xfId="35926"/>
    <cellStyle name="Note 3 16 4 4 3" xfId="6499"/>
    <cellStyle name="Note 3 16 4 4 3 2" xfId="23934"/>
    <cellStyle name="Note 3 16 4 4 3 3" xfId="38387"/>
    <cellStyle name="Note 3 16 4 4 4" xfId="8940"/>
    <cellStyle name="Note 3 16 4 4 4 2" xfId="26375"/>
    <cellStyle name="Note 3 16 4 4 4 3" xfId="40828"/>
    <cellStyle name="Note 3 16 4 4 5" xfId="11360"/>
    <cellStyle name="Note 3 16 4 4 5 2" xfId="28795"/>
    <cellStyle name="Note 3 16 4 4 5 3" xfId="43248"/>
    <cellStyle name="Note 3 16 4 4 6" xfId="15151"/>
    <cellStyle name="Note 3 16 4 4 6 2" xfId="32586"/>
    <cellStyle name="Note 3 16 4 4 6 3" xfId="47039"/>
    <cellStyle name="Note 3 16 4 4 7" xfId="18367"/>
    <cellStyle name="Note 3 16 4 4 8" xfId="20313"/>
    <cellStyle name="Note 3 16 4 5" xfId="4034"/>
    <cellStyle name="Note 3 16 4 5 2" xfId="13651"/>
    <cellStyle name="Note 3 16 4 5 2 2" xfId="31086"/>
    <cellStyle name="Note 3 16 4 5 2 3" xfId="45539"/>
    <cellStyle name="Note 3 16 4 5 3" xfId="16112"/>
    <cellStyle name="Note 3 16 4 5 3 2" xfId="33547"/>
    <cellStyle name="Note 3 16 4 5 3 3" xfId="48000"/>
    <cellStyle name="Note 3 16 4 5 4" xfId="21470"/>
    <cellStyle name="Note 3 16 4 5 5" xfId="35923"/>
    <cellStyle name="Note 3 16 4 6" xfId="6496"/>
    <cellStyle name="Note 3 16 4 6 2" xfId="23931"/>
    <cellStyle name="Note 3 16 4 6 3" xfId="38384"/>
    <cellStyle name="Note 3 16 4 7" xfId="8937"/>
    <cellStyle name="Note 3 16 4 7 2" xfId="26372"/>
    <cellStyle name="Note 3 16 4 7 3" xfId="40825"/>
    <cellStyle name="Note 3 16 4 8" xfId="11357"/>
    <cellStyle name="Note 3 16 4 8 2" xfId="28792"/>
    <cellStyle name="Note 3 16 4 8 3" xfId="43245"/>
    <cellStyle name="Note 3 16 4 9" xfId="18364"/>
    <cellStyle name="Note 3 16 5" xfId="1527"/>
    <cellStyle name="Note 3 16 5 2" xfId="1528"/>
    <cellStyle name="Note 3 16 5 2 2" xfId="4039"/>
    <cellStyle name="Note 3 16 5 2 2 2" xfId="13655"/>
    <cellStyle name="Note 3 16 5 2 2 2 2" xfId="31090"/>
    <cellStyle name="Note 3 16 5 2 2 2 3" xfId="45543"/>
    <cellStyle name="Note 3 16 5 2 2 3" xfId="16116"/>
    <cellStyle name="Note 3 16 5 2 2 3 2" xfId="33551"/>
    <cellStyle name="Note 3 16 5 2 2 3 3" xfId="48004"/>
    <cellStyle name="Note 3 16 5 2 2 4" xfId="21475"/>
    <cellStyle name="Note 3 16 5 2 2 5" xfId="35928"/>
    <cellStyle name="Note 3 16 5 2 3" xfId="6501"/>
    <cellStyle name="Note 3 16 5 2 3 2" xfId="23936"/>
    <cellStyle name="Note 3 16 5 2 3 3" xfId="38389"/>
    <cellStyle name="Note 3 16 5 2 4" xfId="8942"/>
    <cellStyle name="Note 3 16 5 2 4 2" xfId="26377"/>
    <cellStyle name="Note 3 16 5 2 4 3" xfId="40830"/>
    <cellStyle name="Note 3 16 5 2 5" xfId="11362"/>
    <cellStyle name="Note 3 16 5 2 5 2" xfId="28797"/>
    <cellStyle name="Note 3 16 5 2 5 3" xfId="43250"/>
    <cellStyle name="Note 3 16 5 2 6" xfId="18369"/>
    <cellStyle name="Note 3 16 5 3" xfId="1529"/>
    <cellStyle name="Note 3 16 5 3 2" xfId="4040"/>
    <cellStyle name="Note 3 16 5 3 2 2" xfId="13656"/>
    <cellStyle name="Note 3 16 5 3 2 2 2" xfId="31091"/>
    <cellStyle name="Note 3 16 5 3 2 2 3" xfId="45544"/>
    <cellStyle name="Note 3 16 5 3 2 3" xfId="16117"/>
    <cellStyle name="Note 3 16 5 3 2 3 2" xfId="33552"/>
    <cellStyle name="Note 3 16 5 3 2 3 3" xfId="48005"/>
    <cellStyle name="Note 3 16 5 3 2 4" xfId="21476"/>
    <cellStyle name="Note 3 16 5 3 2 5" xfId="35929"/>
    <cellStyle name="Note 3 16 5 3 3" xfId="6502"/>
    <cellStyle name="Note 3 16 5 3 3 2" xfId="23937"/>
    <cellStyle name="Note 3 16 5 3 3 3" xfId="38390"/>
    <cellStyle name="Note 3 16 5 3 4" xfId="8943"/>
    <cellStyle name="Note 3 16 5 3 4 2" xfId="26378"/>
    <cellStyle name="Note 3 16 5 3 4 3" xfId="40831"/>
    <cellStyle name="Note 3 16 5 3 5" xfId="11363"/>
    <cellStyle name="Note 3 16 5 3 5 2" xfId="28798"/>
    <cellStyle name="Note 3 16 5 3 5 3" xfId="43251"/>
    <cellStyle name="Note 3 16 5 3 6" xfId="18370"/>
    <cellStyle name="Note 3 16 5 4" xfId="1530"/>
    <cellStyle name="Note 3 16 5 4 2" xfId="4041"/>
    <cellStyle name="Note 3 16 5 4 2 2" xfId="21477"/>
    <cellStyle name="Note 3 16 5 4 2 3" xfId="35930"/>
    <cellStyle name="Note 3 16 5 4 3" xfId="6503"/>
    <cellStyle name="Note 3 16 5 4 3 2" xfId="23938"/>
    <cellStyle name="Note 3 16 5 4 3 3" xfId="38391"/>
    <cellStyle name="Note 3 16 5 4 4" xfId="8944"/>
    <cellStyle name="Note 3 16 5 4 4 2" xfId="26379"/>
    <cellStyle name="Note 3 16 5 4 4 3" xfId="40832"/>
    <cellStyle name="Note 3 16 5 4 5" xfId="11364"/>
    <cellStyle name="Note 3 16 5 4 5 2" xfId="28799"/>
    <cellStyle name="Note 3 16 5 4 5 3" xfId="43252"/>
    <cellStyle name="Note 3 16 5 4 6" xfId="15152"/>
    <cellStyle name="Note 3 16 5 4 6 2" xfId="32587"/>
    <cellStyle name="Note 3 16 5 4 6 3" xfId="47040"/>
    <cellStyle name="Note 3 16 5 4 7" xfId="18371"/>
    <cellStyle name="Note 3 16 5 4 8" xfId="20314"/>
    <cellStyle name="Note 3 16 5 5" xfId="4038"/>
    <cellStyle name="Note 3 16 5 5 2" xfId="13654"/>
    <cellStyle name="Note 3 16 5 5 2 2" xfId="31089"/>
    <cellStyle name="Note 3 16 5 5 2 3" xfId="45542"/>
    <cellStyle name="Note 3 16 5 5 3" xfId="16115"/>
    <cellStyle name="Note 3 16 5 5 3 2" xfId="33550"/>
    <cellStyle name="Note 3 16 5 5 3 3" xfId="48003"/>
    <cellStyle name="Note 3 16 5 5 4" xfId="21474"/>
    <cellStyle name="Note 3 16 5 5 5" xfId="35927"/>
    <cellStyle name="Note 3 16 5 6" xfId="6500"/>
    <cellStyle name="Note 3 16 5 6 2" xfId="23935"/>
    <cellStyle name="Note 3 16 5 6 3" xfId="38388"/>
    <cellStyle name="Note 3 16 5 7" xfId="8941"/>
    <cellStyle name="Note 3 16 5 7 2" xfId="26376"/>
    <cellStyle name="Note 3 16 5 7 3" xfId="40829"/>
    <cellStyle name="Note 3 16 5 8" xfId="11361"/>
    <cellStyle name="Note 3 16 5 8 2" xfId="28796"/>
    <cellStyle name="Note 3 16 5 8 3" xfId="43249"/>
    <cellStyle name="Note 3 16 5 9" xfId="18368"/>
    <cellStyle name="Note 3 16 6" xfId="1531"/>
    <cellStyle name="Note 3 16 6 2" xfId="4042"/>
    <cellStyle name="Note 3 16 6 2 2" xfId="13657"/>
    <cellStyle name="Note 3 16 6 2 2 2" xfId="31092"/>
    <cellStyle name="Note 3 16 6 2 2 3" xfId="45545"/>
    <cellStyle name="Note 3 16 6 2 3" xfId="16118"/>
    <cellStyle name="Note 3 16 6 2 3 2" xfId="33553"/>
    <cellStyle name="Note 3 16 6 2 3 3" xfId="48006"/>
    <cellStyle name="Note 3 16 6 2 4" xfId="21478"/>
    <cellStyle name="Note 3 16 6 2 5" xfId="35931"/>
    <cellStyle name="Note 3 16 6 3" xfId="6504"/>
    <cellStyle name="Note 3 16 6 3 2" xfId="23939"/>
    <cellStyle name="Note 3 16 6 3 3" xfId="38392"/>
    <cellStyle name="Note 3 16 6 4" xfId="8945"/>
    <cellStyle name="Note 3 16 6 4 2" xfId="26380"/>
    <cellStyle name="Note 3 16 6 4 3" xfId="40833"/>
    <cellStyle name="Note 3 16 6 5" xfId="11365"/>
    <cellStyle name="Note 3 16 6 5 2" xfId="28800"/>
    <cellStyle name="Note 3 16 6 5 3" xfId="43253"/>
    <cellStyle name="Note 3 16 6 6" xfId="18372"/>
    <cellStyle name="Note 3 16 7" xfId="1532"/>
    <cellStyle name="Note 3 16 7 2" xfId="4043"/>
    <cellStyle name="Note 3 16 7 2 2" xfId="13658"/>
    <cellStyle name="Note 3 16 7 2 2 2" xfId="31093"/>
    <cellStyle name="Note 3 16 7 2 2 3" xfId="45546"/>
    <cellStyle name="Note 3 16 7 2 3" xfId="16119"/>
    <cellStyle name="Note 3 16 7 2 3 2" xfId="33554"/>
    <cellStyle name="Note 3 16 7 2 3 3" xfId="48007"/>
    <cellStyle name="Note 3 16 7 2 4" xfId="21479"/>
    <cellStyle name="Note 3 16 7 2 5" xfId="35932"/>
    <cellStyle name="Note 3 16 7 3" xfId="6505"/>
    <cellStyle name="Note 3 16 7 3 2" xfId="23940"/>
    <cellStyle name="Note 3 16 7 3 3" xfId="38393"/>
    <cellStyle name="Note 3 16 7 4" xfId="8946"/>
    <cellStyle name="Note 3 16 7 4 2" xfId="26381"/>
    <cellStyle name="Note 3 16 7 4 3" xfId="40834"/>
    <cellStyle name="Note 3 16 7 5" xfId="11366"/>
    <cellStyle name="Note 3 16 7 5 2" xfId="28801"/>
    <cellStyle name="Note 3 16 7 5 3" xfId="43254"/>
    <cellStyle name="Note 3 16 7 6" xfId="18373"/>
    <cellStyle name="Note 3 16 8" xfId="1533"/>
    <cellStyle name="Note 3 16 8 2" xfId="4044"/>
    <cellStyle name="Note 3 16 8 2 2" xfId="21480"/>
    <cellStyle name="Note 3 16 8 2 3" xfId="35933"/>
    <cellStyle name="Note 3 16 8 3" xfId="6506"/>
    <cellStyle name="Note 3 16 8 3 2" xfId="23941"/>
    <cellStyle name="Note 3 16 8 3 3" xfId="38394"/>
    <cellStyle name="Note 3 16 8 4" xfId="8947"/>
    <cellStyle name="Note 3 16 8 4 2" xfId="26382"/>
    <cellStyle name="Note 3 16 8 4 3" xfId="40835"/>
    <cellStyle name="Note 3 16 8 5" xfId="11367"/>
    <cellStyle name="Note 3 16 8 5 2" xfId="28802"/>
    <cellStyle name="Note 3 16 8 5 3" xfId="43255"/>
    <cellStyle name="Note 3 16 8 6" xfId="15153"/>
    <cellStyle name="Note 3 16 8 6 2" xfId="32588"/>
    <cellStyle name="Note 3 16 8 6 3" xfId="47041"/>
    <cellStyle name="Note 3 16 8 7" xfId="18374"/>
    <cellStyle name="Note 3 16 8 8" xfId="20315"/>
    <cellStyle name="Note 3 16 9" xfId="4025"/>
    <cellStyle name="Note 3 16 9 2" xfId="13644"/>
    <cellStyle name="Note 3 16 9 2 2" xfId="31079"/>
    <cellStyle name="Note 3 16 9 2 3" xfId="45532"/>
    <cellStyle name="Note 3 16 9 3" xfId="16105"/>
    <cellStyle name="Note 3 16 9 3 2" xfId="33540"/>
    <cellStyle name="Note 3 16 9 3 3" xfId="47993"/>
    <cellStyle name="Note 3 16 9 4" xfId="21461"/>
    <cellStyle name="Note 3 16 9 5" xfId="35914"/>
    <cellStyle name="Note 3 17" xfId="1534"/>
    <cellStyle name="Note 3 17 10" xfId="6507"/>
    <cellStyle name="Note 3 17 10 2" xfId="23942"/>
    <cellStyle name="Note 3 17 10 3" xfId="38395"/>
    <cellStyle name="Note 3 17 11" xfId="8948"/>
    <cellStyle name="Note 3 17 11 2" xfId="26383"/>
    <cellStyle name="Note 3 17 11 3" xfId="40836"/>
    <cellStyle name="Note 3 17 12" xfId="11368"/>
    <cellStyle name="Note 3 17 12 2" xfId="28803"/>
    <cellStyle name="Note 3 17 12 3" xfId="43256"/>
    <cellStyle name="Note 3 17 13" xfId="18375"/>
    <cellStyle name="Note 3 17 2" xfId="1535"/>
    <cellStyle name="Note 3 17 2 2" xfId="1536"/>
    <cellStyle name="Note 3 17 2 2 2" xfId="4047"/>
    <cellStyle name="Note 3 17 2 2 2 2" xfId="13661"/>
    <cellStyle name="Note 3 17 2 2 2 2 2" xfId="31096"/>
    <cellStyle name="Note 3 17 2 2 2 2 3" xfId="45549"/>
    <cellStyle name="Note 3 17 2 2 2 3" xfId="16122"/>
    <cellStyle name="Note 3 17 2 2 2 3 2" xfId="33557"/>
    <cellStyle name="Note 3 17 2 2 2 3 3" xfId="48010"/>
    <cellStyle name="Note 3 17 2 2 2 4" xfId="21483"/>
    <cellStyle name="Note 3 17 2 2 2 5" xfId="35936"/>
    <cellStyle name="Note 3 17 2 2 3" xfId="6509"/>
    <cellStyle name="Note 3 17 2 2 3 2" xfId="23944"/>
    <cellStyle name="Note 3 17 2 2 3 3" xfId="38397"/>
    <cellStyle name="Note 3 17 2 2 4" xfId="8950"/>
    <cellStyle name="Note 3 17 2 2 4 2" xfId="26385"/>
    <cellStyle name="Note 3 17 2 2 4 3" xfId="40838"/>
    <cellStyle name="Note 3 17 2 2 5" xfId="11370"/>
    <cellStyle name="Note 3 17 2 2 5 2" xfId="28805"/>
    <cellStyle name="Note 3 17 2 2 5 3" xfId="43258"/>
    <cellStyle name="Note 3 17 2 2 6" xfId="18377"/>
    <cellStyle name="Note 3 17 2 3" xfId="1537"/>
    <cellStyle name="Note 3 17 2 3 2" xfId="4048"/>
    <cellStyle name="Note 3 17 2 3 2 2" xfId="13662"/>
    <cellStyle name="Note 3 17 2 3 2 2 2" xfId="31097"/>
    <cellStyle name="Note 3 17 2 3 2 2 3" xfId="45550"/>
    <cellStyle name="Note 3 17 2 3 2 3" xfId="16123"/>
    <cellStyle name="Note 3 17 2 3 2 3 2" xfId="33558"/>
    <cellStyle name="Note 3 17 2 3 2 3 3" xfId="48011"/>
    <cellStyle name="Note 3 17 2 3 2 4" xfId="21484"/>
    <cellStyle name="Note 3 17 2 3 2 5" xfId="35937"/>
    <cellStyle name="Note 3 17 2 3 3" xfId="6510"/>
    <cellStyle name="Note 3 17 2 3 3 2" xfId="23945"/>
    <cellStyle name="Note 3 17 2 3 3 3" xfId="38398"/>
    <cellStyle name="Note 3 17 2 3 4" xfId="8951"/>
    <cellStyle name="Note 3 17 2 3 4 2" xfId="26386"/>
    <cellStyle name="Note 3 17 2 3 4 3" xfId="40839"/>
    <cellStyle name="Note 3 17 2 3 5" xfId="11371"/>
    <cellStyle name="Note 3 17 2 3 5 2" xfId="28806"/>
    <cellStyle name="Note 3 17 2 3 5 3" xfId="43259"/>
    <cellStyle name="Note 3 17 2 3 6" xfId="18378"/>
    <cellStyle name="Note 3 17 2 4" xfId="1538"/>
    <cellStyle name="Note 3 17 2 4 2" xfId="4049"/>
    <cellStyle name="Note 3 17 2 4 2 2" xfId="21485"/>
    <cellStyle name="Note 3 17 2 4 2 3" xfId="35938"/>
    <cellStyle name="Note 3 17 2 4 3" xfId="6511"/>
    <cellStyle name="Note 3 17 2 4 3 2" xfId="23946"/>
    <cellStyle name="Note 3 17 2 4 3 3" xfId="38399"/>
    <cellStyle name="Note 3 17 2 4 4" xfId="8952"/>
    <cellStyle name="Note 3 17 2 4 4 2" xfId="26387"/>
    <cellStyle name="Note 3 17 2 4 4 3" xfId="40840"/>
    <cellStyle name="Note 3 17 2 4 5" xfId="11372"/>
    <cellStyle name="Note 3 17 2 4 5 2" xfId="28807"/>
    <cellStyle name="Note 3 17 2 4 5 3" xfId="43260"/>
    <cellStyle name="Note 3 17 2 4 6" xfId="15154"/>
    <cellStyle name="Note 3 17 2 4 6 2" xfId="32589"/>
    <cellStyle name="Note 3 17 2 4 6 3" xfId="47042"/>
    <cellStyle name="Note 3 17 2 4 7" xfId="18379"/>
    <cellStyle name="Note 3 17 2 4 8" xfId="20316"/>
    <cellStyle name="Note 3 17 2 5" xfId="4046"/>
    <cellStyle name="Note 3 17 2 5 2" xfId="13660"/>
    <cellStyle name="Note 3 17 2 5 2 2" xfId="31095"/>
    <cellStyle name="Note 3 17 2 5 2 3" xfId="45548"/>
    <cellStyle name="Note 3 17 2 5 3" xfId="16121"/>
    <cellStyle name="Note 3 17 2 5 3 2" xfId="33556"/>
    <cellStyle name="Note 3 17 2 5 3 3" xfId="48009"/>
    <cellStyle name="Note 3 17 2 5 4" xfId="21482"/>
    <cellStyle name="Note 3 17 2 5 5" xfId="35935"/>
    <cellStyle name="Note 3 17 2 6" xfId="6508"/>
    <cellStyle name="Note 3 17 2 6 2" xfId="23943"/>
    <cellStyle name="Note 3 17 2 6 3" xfId="38396"/>
    <cellStyle name="Note 3 17 2 7" xfId="8949"/>
    <cellStyle name="Note 3 17 2 7 2" xfId="26384"/>
    <cellStyle name="Note 3 17 2 7 3" xfId="40837"/>
    <cellStyle name="Note 3 17 2 8" xfId="11369"/>
    <cellStyle name="Note 3 17 2 8 2" xfId="28804"/>
    <cellStyle name="Note 3 17 2 8 3" xfId="43257"/>
    <cellStyle name="Note 3 17 2 9" xfId="18376"/>
    <cellStyle name="Note 3 17 3" xfId="1539"/>
    <cellStyle name="Note 3 17 3 2" xfId="1540"/>
    <cellStyle name="Note 3 17 3 2 2" xfId="4051"/>
    <cellStyle name="Note 3 17 3 2 2 2" xfId="13664"/>
    <cellStyle name="Note 3 17 3 2 2 2 2" xfId="31099"/>
    <cellStyle name="Note 3 17 3 2 2 2 3" xfId="45552"/>
    <cellStyle name="Note 3 17 3 2 2 3" xfId="16125"/>
    <cellStyle name="Note 3 17 3 2 2 3 2" xfId="33560"/>
    <cellStyle name="Note 3 17 3 2 2 3 3" xfId="48013"/>
    <cellStyle name="Note 3 17 3 2 2 4" xfId="21487"/>
    <cellStyle name="Note 3 17 3 2 2 5" xfId="35940"/>
    <cellStyle name="Note 3 17 3 2 3" xfId="6513"/>
    <cellStyle name="Note 3 17 3 2 3 2" xfId="23948"/>
    <cellStyle name="Note 3 17 3 2 3 3" xfId="38401"/>
    <cellStyle name="Note 3 17 3 2 4" xfId="8954"/>
    <cellStyle name="Note 3 17 3 2 4 2" xfId="26389"/>
    <cellStyle name="Note 3 17 3 2 4 3" xfId="40842"/>
    <cellStyle name="Note 3 17 3 2 5" xfId="11374"/>
    <cellStyle name="Note 3 17 3 2 5 2" xfId="28809"/>
    <cellStyle name="Note 3 17 3 2 5 3" xfId="43262"/>
    <cellStyle name="Note 3 17 3 2 6" xfId="18381"/>
    <cellStyle name="Note 3 17 3 3" xfId="1541"/>
    <cellStyle name="Note 3 17 3 3 2" xfId="4052"/>
    <cellStyle name="Note 3 17 3 3 2 2" xfId="13665"/>
    <cellStyle name="Note 3 17 3 3 2 2 2" xfId="31100"/>
    <cellStyle name="Note 3 17 3 3 2 2 3" xfId="45553"/>
    <cellStyle name="Note 3 17 3 3 2 3" xfId="16126"/>
    <cellStyle name="Note 3 17 3 3 2 3 2" xfId="33561"/>
    <cellStyle name="Note 3 17 3 3 2 3 3" xfId="48014"/>
    <cellStyle name="Note 3 17 3 3 2 4" xfId="21488"/>
    <cellStyle name="Note 3 17 3 3 2 5" xfId="35941"/>
    <cellStyle name="Note 3 17 3 3 3" xfId="6514"/>
    <cellStyle name="Note 3 17 3 3 3 2" xfId="23949"/>
    <cellStyle name="Note 3 17 3 3 3 3" xfId="38402"/>
    <cellStyle name="Note 3 17 3 3 4" xfId="8955"/>
    <cellStyle name="Note 3 17 3 3 4 2" xfId="26390"/>
    <cellStyle name="Note 3 17 3 3 4 3" xfId="40843"/>
    <cellStyle name="Note 3 17 3 3 5" xfId="11375"/>
    <cellStyle name="Note 3 17 3 3 5 2" xfId="28810"/>
    <cellStyle name="Note 3 17 3 3 5 3" xfId="43263"/>
    <cellStyle name="Note 3 17 3 3 6" xfId="18382"/>
    <cellStyle name="Note 3 17 3 4" xfId="1542"/>
    <cellStyle name="Note 3 17 3 4 2" xfId="4053"/>
    <cellStyle name="Note 3 17 3 4 2 2" xfId="21489"/>
    <cellStyle name="Note 3 17 3 4 2 3" xfId="35942"/>
    <cellStyle name="Note 3 17 3 4 3" xfId="6515"/>
    <cellStyle name="Note 3 17 3 4 3 2" xfId="23950"/>
    <cellStyle name="Note 3 17 3 4 3 3" xfId="38403"/>
    <cellStyle name="Note 3 17 3 4 4" xfId="8956"/>
    <cellStyle name="Note 3 17 3 4 4 2" xfId="26391"/>
    <cellStyle name="Note 3 17 3 4 4 3" xfId="40844"/>
    <cellStyle name="Note 3 17 3 4 5" xfId="11376"/>
    <cellStyle name="Note 3 17 3 4 5 2" xfId="28811"/>
    <cellStyle name="Note 3 17 3 4 5 3" xfId="43264"/>
    <cellStyle name="Note 3 17 3 4 6" xfId="15155"/>
    <cellStyle name="Note 3 17 3 4 6 2" xfId="32590"/>
    <cellStyle name="Note 3 17 3 4 6 3" xfId="47043"/>
    <cellStyle name="Note 3 17 3 4 7" xfId="18383"/>
    <cellStyle name="Note 3 17 3 4 8" xfId="20317"/>
    <cellStyle name="Note 3 17 3 5" xfId="4050"/>
    <cellStyle name="Note 3 17 3 5 2" xfId="13663"/>
    <cellStyle name="Note 3 17 3 5 2 2" xfId="31098"/>
    <cellStyle name="Note 3 17 3 5 2 3" xfId="45551"/>
    <cellStyle name="Note 3 17 3 5 3" xfId="16124"/>
    <cellStyle name="Note 3 17 3 5 3 2" xfId="33559"/>
    <cellStyle name="Note 3 17 3 5 3 3" xfId="48012"/>
    <cellStyle name="Note 3 17 3 5 4" xfId="21486"/>
    <cellStyle name="Note 3 17 3 5 5" xfId="35939"/>
    <cellStyle name="Note 3 17 3 6" xfId="6512"/>
    <cellStyle name="Note 3 17 3 6 2" xfId="23947"/>
    <cellStyle name="Note 3 17 3 6 3" xfId="38400"/>
    <cellStyle name="Note 3 17 3 7" xfId="8953"/>
    <cellStyle name="Note 3 17 3 7 2" xfId="26388"/>
    <cellStyle name="Note 3 17 3 7 3" xfId="40841"/>
    <cellStyle name="Note 3 17 3 8" xfId="11373"/>
    <cellStyle name="Note 3 17 3 8 2" xfId="28808"/>
    <cellStyle name="Note 3 17 3 8 3" xfId="43261"/>
    <cellStyle name="Note 3 17 3 9" xfId="18380"/>
    <cellStyle name="Note 3 17 4" xfId="1543"/>
    <cellStyle name="Note 3 17 4 2" xfId="1544"/>
    <cellStyle name="Note 3 17 4 2 2" xfId="4055"/>
    <cellStyle name="Note 3 17 4 2 2 2" xfId="13667"/>
    <cellStyle name="Note 3 17 4 2 2 2 2" xfId="31102"/>
    <cellStyle name="Note 3 17 4 2 2 2 3" xfId="45555"/>
    <cellStyle name="Note 3 17 4 2 2 3" xfId="16128"/>
    <cellStyle name="Note 3 17 4 2 2 3 2" xfId="33563"/>
    <cellStyle name="Note 3 17 4 2 2 3 3" xfId="48016"/>
    <cellStyle name="Note 3 17 4 2 2 4" xfId="21491"/>
    <cellStyle name="Note 3 17 4 2 2 5" xfId="35944"/>
    <cellStyle name="Note 3 17 4 2 3" xfId="6517"/>
    <cellStyle name="Note 3 17 4 2 3 2" xfId="23952"/>
    <cellStyle name="Note 3 17 4 2 3 3" xfId="38405"/>
    <cellStyle name="Note 3 17 4 2 4" xfId="8958"/>
    <cellStyle name="Note 3 17 4 2 4 2" xfId="26393"/>
    <cellStyle name="Note 3 17 4 2 4 3" xfId="40846"/>
    <cellStyle name="Note 3 17 4 2 5" xfId="11378"/>
    <cellStyle name="Note 3 17 4 2 5 2" xfId="28813"/>
    <cellStyle name="Note 3 17 4 2 5 3" xfId="43266"/>
    <cellStyle name="Note 3 17 4 2 6" xfId="18385"/>
    <cellStyle name="Note 3 17 4 3" xfId="1545"/>
    <cellStyle name="Note 3 17 4 3 2" xfId="4056"/>
    <cellStyle name="Note 3 17 4 3 2 2" xfId="13668"/>
    <cellStyle name="Note 3 17 4 3 2 2 2" xfId="31103"/>
    <cellStyle name="Note 3 17 4 3 2 2 3" xfId="45556"/>
    <cellStyle name="Note 3 17 4 3 2 3" xfId="16129"/>
    <cellStyle name="Note 3 17 4 3 2 3 2" xfId="33564"/>
    <cellStyle name="Note 3 17 4 3 2 3 3" xfId="48017"/>
    <cellStyle name="Note 3 17 4 3 2 4" xfId="21492"/>
    <cellStyle name="Note 3 17 4 3 2 5" xfId="35945"/>
    <cellStyle name="Note 3 17 4 3 3" xfId="6518"/>
    <cellStyle name="Note 3 17 4 3 3 2" xfId="23953"/>
    <cellStyle name="Note 3 17 4 3 3 3" xfId="38406"/>
    <cellStyle name="Note 3 17 4 3 4" xfId="8959"/>
    <cellStyle name="Note 3 17 4 3 4 2" xfId="26394"/>
    <cellStyle name="Note 3 17 4 3 4 3" xfId="40847"/>
    <cellStyle name="Note 3 17 4 3 5" xfId="11379"/>
    <cellStyle name="Note 3 17 4 3 5 2" xfId="28814"/>
    <cellStyle name="Note 3 17 4 3 5 3" xfId="43267"/>
    <cellStyle name="Note 3 17 4 3 6" xfId="18386"/>
    <cellStyle name="Note 3 17 4 4" xfId="1546"/>
    <cellStyle name="Note 3 17 4 4 2" xfId="4057"/>
    <cellStyle name="Note 3 17 4 4 2 2" xfId="21493"/>
    <cellStyle name="Note 3 17 4 4 2 3" xfId="35946"/>
    <cellStyle name="Note 3 17 4 4 3" xfId="6519"/>
    <cellStyle name="Note 3 17 4 4 3 2" xfId="23954"/>
    <cellStyle name="Note 3 17 4 4 3 3" xfId="38407"/>
    <cellStyle name="Note 3 17 4 4 4" xfId="8960"/>
    <cellStyle name="Note 3 17 4 4 4 2" xfId="26395"/>
    <cellStyle name="Note 3 17 4 4 4 3" xfId="40848"/>
    <cellStyle name="Note 3 17 4 4 5" xfId="11380"/>
    <cellStyle name="Note 3 17 4 4 5 2" xfId="28815"/>
    <cellStyle name="Note 3 17 4 4 5 3" xfId="43268"/>
    <cellStyle name="Note 3 17 4 4 6" xfId="15156"/>
    <cellStyle name="Note 3 17 4 4 6 2" xfId="32591"/>
    <cellStyle name="Note 3 17 4 4 6 3" xfId="47044"/>
    <cellStyle name="Note 3 17 4 4 7" xfId="18387"/>
    <cellStyle name="Note 3 17 4 4 8" xfId="20318"/>
    <cellStyle name="Note 3 17 4 5" xfId="4054"/>
    <cellStyle name="Note 3 17 4 5 2" xfId="13666"/>
    <cellStyle name="Note 3 17 4 5 2 2" xfId="31101"/>
    <cellStyle name="Note 3 17 4 5 2 3" xfId="45554"/>
    <cellStyle name="Note 3 17 4 5 3" xfId="16127"/>
    <cellStyle name="Note 3 17 4 5 3 2" xfId="33562"/>
    <cellStyle name="Note 3 17 4 5 3 3" xfId="48015"/>
    <cellStyle name="Note 3 17 4 5 4" xfId="21490"/>
    <cellStyle name="Note 3 17 4 5 5" xfId="35943"/>
    <cellStyle name="Note 3 17 4 6" xfId="6516"/>
    <cellStyle name="Note 3 17 4 6 2" xfId="23951"/>
    <cellStyle name="Note 3 17 4 6 3" xfId="38404"/>
    <cellStyle name="Note 3 17 4 7" xfId="8957"/>
    <cellStyle name="Note 3 17 4 7 2" xfId="26392"/>
    <cellStyle name="Note 3 17 4 7 3" xfId="40845"/>
    <cellStyle name="Note 3 17 4 8" xfId="11377"/>
    <cellStyle name="Note 3 17 4 8 2" xfId="28812"/>
    <cellStyle name="Note 3 17 4 8 3" xfId="43265"/>
    <cellStyle name="Note 3 17 4 9" xfId="18384"/>
    <cellStyle name="Note 3 17 5" xfId="1547"/>
    <cellStyle name="Note 3 17 5 2" xfId="1548"/>
    <cellStyle name="Note 3 17 5 2 2" xfId="4059"/>
    <cellStyle name="Note 3 17 5 2 2 2" xfId="13670"/>
    <cellStyle name="Note 3 17 5 2 2 2 2" xfId="31105"/>
    <cellStyle name="Note 3 17 5 2 2 2 3" xfId="45558"/>
    <cellStyle name="Note 3 17 5 2 2 3" xfId="16131"/>
    <cellStyle name="Note 3 17 5 2 2 3 2" xfId="33566"/>
    <cellStyle name="Note 3 17 5 2 2 3 3" xfId="48019"/>
    <cellStyle name="Note 3 17 5 2 2 4" xfId="21495"/>
    <cellStyle name="Note 3 17 5 2 2 5" xfId="35948"/>
    <cellStyle name="Note 3 17 5 2 3" xfId="6521"/>
    <cellStyle name="Note 3 17 5 2 3 2" xfId="23956"/>
    <cellStyle name="Note 3 17 5 2 3 3" xfId="38409"/>
    <cellStyle name="Note 3 17 5 2 4" xfId="8962"/>
    <cellStyle name="Note 3 17 5 2 4 2" xfId="26397"/>
    <cellStyle name="Note 3 17 5 2 4 3" xfId="40850"/>
    <cellStyle name="Note 3 17 5 2 5" xfId="11382"/>
    <cellStyle name="Note 3 17 5 2 5 2" xfId="28817"/>
    <cellStyle name="Note 3 17 5 2 5 3" xfId="43270"/>
    <cellStyle name="Note 3 17 5 2 6" xfId="18389"/>
    <cellStyle name="Note 3 17 5 3" xfId="1549"/>
    <cellStyle name="Note 3 17 5 3 2" xfId="4060"/>
    <cellStyle name="Note 3 17 5 3 2 2" xfId="13671"/>
    <cellStyle name="Note 3 17 5 3 2 2 2" xfId="31106"/>
    <cellStyle name="Note 3 17 5 3 2 2 3" xfId="45559"/>
    <cellStyle name="Note 3 17 5 3 2 3" xfId="16132"/>
    <cellStyle name="Note 3 17 5 3 2 3 2" xfId="33567"/>
    <cellStyle name="Note 3 17 5 3 2 3 3" xfId="48020"/>
    <cellStyle name="Note 3 17 5 3 2 4" xfId="21496"/>
    <cellStyle name="Note 3 17 5 3 2 5" xfId="35949"/>
    <cellStyle name="Note 3 17 5 3 3" xfId="6522"/>
    <cellStyle name="Note 3 17 5 3 3 2" xfId="23957"/>
    <cellStyle name="Note 3 17 5 3 3 3" xfId="38410"/>
    <cellStyle name="Note 3 17 5 3 4" xfId="8963"/>
    <cellStyle name="Note 3 17 5 3 4 2" xfId="26398"/>
    <cellStyle name="Note 3 17 5 3 4 3" xfId="40851"/>
    <cellStyle name="Note 3 17 5 3 5" xfId="11383"/>
    <cellStyle name="Note 3 17 5 3 5 2" xfId="28818"/>
    <cellStyle name="Note 3 17 5 3 5 3" xfId="43271"/>
    <cellStyle name="Note 3 17 5 3 6" xfId="18390"/>
    <cellStyle name="Note 3 17 5 4" xfId="1550"/>
    <cellStyle name="Note 3 17 5 4 2" xfId="4061"/>
    <cellStyle name="Note 3 17 5 4 2 2" xfId="21497"/>
    <cellStyle name="Note 3 17 5 4 2 3" xfId="35950"/>
    <cellStyle name="Note 3 17 5 4 3" xfId="6523"/>
    <cellStyle name="Note 3 17 5 4 3 2" xfId="23958"/>
    <cellStyle name="Note 3 17 5 4 3 3" xfId="38411"/>
    <cellStyle name="Note 3 17 5 4 4" xfId="8964"/>
    <cellStyle name="Note 3 17 5 4 4 2" xfId="26399"/>
    <cellStyle name="Note 3 17 5 4 4 3" xfId="40852"/>
    <cellStyle name="Note 3 17 5 4 5" xfId="11384"/>
    <cellStyle name="Note 3 17 5 4 5 2" xfId="28819"/>
    <cellStyle name="Note 3 17 5 4 5 3" xfId="43272"/>
    <cellStyle name="Note 3 17 5 4 6" xfId="15157"/>
    <cellStyle name="Note 3 17 5 4 6 2" xfId="32592"/>
    <cellStyle name="Note 3 17 5 4 6 3" xfId="47045"/>
    <cellStyle name="Note 3 17 5 4 7" xfId="18391"/>
    <cellStyle name="Note 3 17 5 4 8" xfId="20319"/>
    <cellStyle name="Note 3 17 5 5" xfId="4058"/>
    <cellStyle name="Note 3 17 5 5 2" xfId="13669"/>
    <cellStyle name="Note 3 17 5 5 2 2" xfId="31104"/>
    <cellStyle name="Note 3 17 5 5 2 3" xfId="45557"/>
    <cellStyle name="Note 3 17 5 5 3" xfId="16130"/>
    <cellStyle name="Note 3 17 5 5 3 2" xfId="33565"/>
    <cellStyle name="Note 3 17 5 5 3 3" xfId="48018"/>
    <cellStyle name="Note 3 17 5 5 4" xfId="21494"/>
    <cellStyle name="Note 3 17 5 5 5" xfId="35947"/>
    <cellStyle name="Note 3 17 5 6" xfId="6520"/>
    <cellStyle name="Note 3 17 5 6 2" xfId="23955"/>
    <cellStyle name="Note 3 17 5 6 3" xfId="38408"/>
    <cellStyle name="Note 3 17 5 7" xfId="8961"/>
    <cellStyle name="Note 3 17 5 7 2" xfId="26396"/>
    <cellStyle name="Note 3 17 5 7 3" xfId="40849"/>
    <cellStyle name="Note 3 17 5 8" xfId="11381"/>
    <cellStyle name="Note 3 17 5 8 2" xfId="28816"/>
    <cellStyle name="Note 3 17 5 8 3" xfId="43269"/>
    <cellStyle name="Note 3 17 5 9" xfId="18388"/>
    <cellStyle name="Note 3 17 6" xfId="1551"/>
    <cellStyle name="Note 3 17 6 2" xfId="4062"/>
    <cellStyle name="Note 3 17 6 2 2" xfId="13672"/>
    <cellStyle name="Note 3 17 6 2 2 2" xfId="31107"/>
    <cellStyle name="Note 3 17 6 2 2 3" xfId="45560"/>
    <cellStyle name="Note 3 17 6 2 3" xfId="16133"/>
    <cellStyle name="Note 3 17 6 2 3 2" xfId="33568"/>
    <cellStyle name="Note 3 17 6 2 3 3" xfId="48021"/>
    <cellStyle name="Note 3 17 6 2 4" xfId="21498"/>
    <cellStyle name="Note 3 17 6 2 5" xfId="35951"/>
    <cellStyle name="Note 3 17 6 3" xfId="6524"/>
    <cellStyle name="Note 3 17 6 3 2" xfId="23959"/>
    <cellStyle name="Note 3 17 6 3 3" xfId="38412"/>
    <cellStyle name="Note 3 17 6 4" xfId="8965"/>
    <cellStyle name="Note 3 17 6 4 2" xfId="26400"/>
    <cellStyle name="Note 3 17 6 4 3" xfId="40853"/>
    <cellStyle name="Note 3 17 6 5" xfId="11385"/>
    <cellStyle name="Note 3 17 6 5 2" xfId="28820"/>
    <cellStyle name="Note 3 17 6 5 3" xfId="43273"/>
    <cellStyle name="Note 3 17 6 6" xfId="18392"/>
    <cellStyle name="Note 3 17 7" xfId="1552"/>
    <cellStyle name="Note 3 17 7 2" xfId="4063"/>
    <cellStyle name="Note 3 17 7 2 2" xfId="13673"/>
    <cellStyle name="Note 3 17 7 2 2 2" xfId="31108"/>
    <cellStyle name="Note 3 17 7 2 2 3" xfId="45561"/>
    <cellStyle name="Note 3 17 7 2 3" xfId="16134"/>
    <cellStyle name="Note 3 17 7 2 3 2" xfId="33569"/>
    <cellStyle name="Note 3 17 7 2 3 3" xfId="48022"/>
    <cellStyle name="Note 3 17 7 2 4" xfId="21499"/>
    <cellStyle name="Note 3 17 7 2 5" xfId="35952"/>
    <cellStyle name="Note 3 17 7 3" xfId="6525"/>
    <cellStyle name="Note 3 17 7 3 2" xfId="23960"/>
    <cellStyle name="Note 3 17 7 3 3" xfId="38413"/>
    <cellStyle name="Note 3 17 7 4" xfId="8966"/>
    <cellStyle name="Note 3 17 7 4 2" xfId="26401"/>
    <cellStyle name="Note 3 17 7 4 3" xfId="40854"/>
    <cellStyle name="Note 3 17 7 5" xfId="11386"/>
    <cellStyle name="Note 3 17 7 5 2" xfId="28821"/>
    <cellStyle name="Note 3 17 7 5 3" xfId="43274"/>
    <cellStyle name="Note 3 17 7 6" xfId="18393"/>
    <cellStyle name="Note 3 17 8" xfId="1553"/>
    <cellStyle name="Note 3 17 8 2" xfId="4064"/>
    <cellStyle name="Note 3 17 8 2 2" xfId="21500"/>
    <cellStyle name="Note 3 17 8 2 3" xfId="35953"/>
    <cellStyle name="Note 3 17 8 3" xfId="6526"/>
    <cellStyle name="Note 3 17 8 3 2" xfId="23961"/>
    <cellStyle name="Note 3 17 8 3 3" xfId="38414"/>
    <cellStyle name="Note 3 17 8 4" xfId="8967"/>
    <cellStyle name="Note 3 17 8 4 2" xfId="26402"/>
    <cellStyle name="Note 3 17 8 4 3" xfId="40855"/>
    <cellStyle name="Note 3 17 8 5" xfId="11387"/>
    <cellStyle name="Note 3 17 8 5 2" xfId="28822"/>
    <cellStyle name="Note 3 17 8 5 3" xfId="43275"/>
    <cellStyle name="Note 3 17 8 6" xfId="15158"/>
    <cellStyle name="Note 3 17 8 6 2" xfId="32593"/>
    <cellStyle name="Note 3 17 8 6 3" xfId="47046"/>
    <cellStyle name="Note 3 17 8 7" xfId="18394"/>
    <cellStyle name="Note 3 17 8 8" xfId="20320"/>
    <cellStyle name="Note 3 17 9" xfId="4045"/>
    <cellStyle name="Note 3 17 9 2" xfId="13659"/>
    <cellStyle name="Note 3 17 9 2 2" xfId="31094"/>
    <cellStyle name="Note 3 17 9 2 3" xfId="45547"/>
    <cellStyle name="Note 3 17 9 3" xfId="16120"/>
    <cellStyle name="Note 3 17 9 3 2" xfId="33555"/>
    <cellStyle name="Note 3 17 9 3 3" xfId="48008"/>
    <cellStyle name="Note 3 17 9 4" xfId="21481"/>
    <cellStyle name="Note 3 17 9 5" xfId="35934"/>
    <cellStyle name="Note 3 18" xfId="1554"/>
    <cellStyle name="Note 3 18 10" xfId="6527"/>
    <cellStyle name="Note 3 18 10 2" xfId="23962"/>
    <cellStyle name="Note 3 18 10 3" xfId="38415"/>
    <cellStyle name="Note 3 18 11" xfId="8968"/>
    <cellStyle name="Note 3 18 11 2" xfId="26403"/>
    <cellStyle name="Note 3 18 11 3" xfId="40856"/>
    <cellStyle name="Note 3 18 12" xfId="11388"/>
    <cellStyle name="Note 3 18 12 2" xfId="28823"/>
    <cellStyle name="Note 3 18 12 3" xfId="43276"/>
    <cellStyle name="Note 3 18 13" xfId="18395"/>
    <cellStyle name="Note 3 18 2" xfId="1555"/>
    <cellStyle name="Note 3 18 2 2" xfId="1556"/>
    <cellStyle name="Note 3 18 2 2 2" xfId="4067"/>
    <cellStyle name="Note 3 18 2 2 2 2" xfId="13676"/>
    <cellStyle name="Note 3 18 2 2 2 2 2" xfId="31111"/>
    <cellStyle name="Note 3 18 2 2 2 2 3" xfId="45564"/>
    <cellStyle name="Note 3 18 2 2 2 3" xfId="16137"/>
    <cellStyle name="Note 3 18 2 2 2 3 2" xfId="33572"/>
    <cellStyle name="Note 3 18 2 2 2 3 3" xfId="48025"/>
    <cellStyle name="Note 3 18 2 2 2 4" xfId="21503"/>
    <cellStyle name="Note 3 18 2 2 2 5" xfId="35956"/>
    <cellStyle name="Note 3 18 2 2 3" xfId="6529"/>
    <cellStyle name="Note 3 18 2 2 3 2" xfId="23964"/>
    <cellStyle name="Note 3 18 2 2 3 3" xfId="38417"/>
    <cellStyle name="Note 3 18 2 2 4" xfId="8970"/>
    <cellStyle name="Note 3 18 2 2 4 2" xfId="26405"/>
    <cellStyle name="Note 3 18 2 2 4 3" xfId="40858"/>
    <cellStyle name="Note 3 18 2 2 5" xfId="11390"/>
    <cellStyle name="Note 3 18 2 2 5 2" xfId="28825"/>
    <cellStyle name="Note 3 18 2 2 5 3" xfId="43278"/>
    <cellStyle name="Note 3 18 2 2 6" xfId="18397"/>
    <cellStyle name="Note 3 18 2 3" xfId="1557"/>
    <cellStyle name="Note 3 18 2 3 2" xfId="4068"/>
    <cellStyle name="Note 3 18 2 3 2 2" xfId="13677"/>
    <cellStyle name="Note 3 18 2 3 2 2 2" xfId="31112"/>
    <cellStyle name="Note 3 18 2 3 2 2 3" xfId="45565"/>
    <cellStyle name="Note 3 18 2 3 2 3" xfId="16138"/>
    <cellStyle name="Note 3 18 2 3 2 3 2" xfId="33573"/>
    <cellStyle name="Note 3 18 2 3 2 3 3" xfId="48026"/>
    <cellStyle name="Note 3 18 2 3 2 4" xfId="21504"/>
    <cellStyle name="Note 3 18 2 3 2 5" xfId="35957"/>
    <cellStyle name="Note 3 18 2 3 3" xfId="6530"/>
    <cellStyle name="Note 3 18 2 3 3 2" xfId="23965"/>
    <cellStyle name="Note 3 18 2 3 3 3" xfId="38418"/>
    <cellStyle name="Note 3 18 2 3 4" xfId="8971"/>
    <cellStyle name="Note 3 18 2 3 4 2" xfId="26406"/>
    <cellStyle name="Note 3 18 2 3 4 3" xfId="40859"/>
    <cellStyle name="Note 3 18 2 3 5" xfId="11391"/>
    <cellStyle name="Note 3 18 2 3 5 2" xfId="28826"/>
    <cellStyle name="Note 3 18 2 3 5 3" xfId="43279"/>
    <cellStyle name="Note 3 18 2 3 6" xfId="18398"/>
    <cellStyle name="Note 3 18 2 4" xfId="1558"/>
    <cellStyle name="Note 3 18 2 4 2" xfId="4069"/>
    <cellStyle name="Note 3 18 2 4 2 2" xfId="21505"/>
    <cellStyle name="Note 3 18 2 4 2 3" xfId="35958"/>
    <cellStyle name="Note 3 18 2 4 3" xfId="6531"/>
    <cellStyle name="Note 3 18 2 4 3 2" xfId="23966"/>
    <cellStyle name="Note 3 18 2 4 3 3" xfId="38419"/>
    <cellStyle name="Note 3 18 2 4 4" xfId="8972"/>
    <cellStyle name="Note 3 18 2 4 4 2" xfId="26407"/>
    <cellStyle name="Note 3 18 2 4 4 3" xfId="40860"/>
    <cellStyle name="Note 3 18 2 4 5" xfId="11392"/>
    <cellStyle name="Note 3 18 2 4 5 2" xfId="28827"/>
    <cellStyle name="Note 3 18 2 4 5 3" xfId="43280"/>
    <cellStyle name="Note 3 18 2 4 6" xfId="15159"/>
    <cellStyle name="Note 3 18 2 4 6 2" xfId="32594"/>
    <cellStyle name="Note 3 18 2 4 6 3" xfId="47047"/>
    <cellStyle name="Note 3 18 2 4 7" xfId="18399"/>
    <cellStyle name="Note 3 18 2 4 8" xfId="20321"/>
    <cellStyle name="Note 3 18 2 5" xfId="4066"/>
    <cellStyle name="Note 3 18 2 5 2" xfId="13675"/>
    <cellStyle name="Note 3 18 2 5 2 2" xfId="31110"/>
    <cellStyle name="Note 3 18 2 5 2 3" xfId="45563"/>
    <cellStyle name="Note 3 18 2 5 3" xfId="16136"/>
    <cellStyle name="Note 3 18 2 5 3 2" xfId="33571"/>
    <cellStyle name="Note 3 18 2 5 3 3" xfId="48024"/>
    <cellStyle name="Note 3 18 2 5 4" xfId="21502"/>
    <cellStyle name="Note 3 18 2 5 5" xfId="35955"/>
    <cellStyle name="Note 3 18 2 6" xfId="6528"/>
    <cellStyle name="Note 3 18 2 6 2" xfId="23963"/>
    <cellStyle name="Note 3 18 2 6 3" xfId="38416"/>
    <cellStyle name="Note 3 18 2 7" xfId="8969"/>
    <cellStyle name="Note 3 18 2 7 2" xfId="26404"/>
    <cellStyle name="Note 3 18 2 7 3" xfId="40857"/>
    <cellStyle name="Note 3 18 2 8" xfId="11389"/>
    <cellStyle name="Note 3 18 2 8 2" xfId="28824"/>
    <cellStyle name="Note 3 18 2 8 3" xfId="43277"/>
    <cellStyle name="Note 3 18 2 9" xfId="18396"/>
    <cellStyle name="Note 3 18 3" xfId="1559"/>
    <cellStyle name="Note 3 18 3 2" xfId="1560"/>
    <cellStyle name="Note 3 18 3 2 2" xfId="4071"/>
    <cellStyle name="Note 3 18 3 2 2 2" xfId="13679"/>
    <cellStyle name="Note 3 18 3 2 2 2 2" xfId="31114"/>
    <cellStyle name="Note 3 18 3 2 2 2 3" xfId="45567"/>
    <cellStyle name="Note 3 18 3 2 2 3" xfId="16140"/>
    <cellStyle name="Note 3 18 3 2 2 3 2" xfId="33575"/>
    <cellStyle name="Note 3 18 3 2 2 3 3" xfId="48028"/>
    <cellStyle name="Note 3 18 3 2 2 4" xfId="21507"/>
    <cellStyle name="Note 3 18 3 2 2 5" xfId="35960"/>
    <cellStyle name="Note 3 18 3 2 3" xfId="6533"/>
    <cellStyle name="Note 3 18 3 2 3 2" xfId="23968"/>
    <cellStyle name="Note 3 18 3 2 3 3" xfId="38421"/>
    <cellStyle name="Note 3 18 3 2 4" xfId="8974"/>
    <cellStyle name="Note 3 18 3 2 4 2" xfId="26409"/>
    <cellStyle name="Note 3 18 3 2 4 3" xfId="40862"/>
    <cellStyle name="Note 3 18 3 2 5" xfId="11394"/>
    <cellStyle name="Note 3 18 3 2 5 2" xfId="28829"/>
    <cellStyle name="Note 3 18 3 2 5 3" xfId="43282"/>
    <cellStyle name="Note 3 18 3 2 6" xfId="18401"/>
    <cellStyle name="Note 3 18 3 3" xfId="1561"/>
    <cellStyle name="Note 3 18 3 3 2" xfId="4072"/>
    <cellStyle name="Note 3 18 3 3 2 2" xfId="13680"/>
    <cellStyle name="Note 3 18 3 3 2 2 2" xfId="31115"/>
    <cellStyle name="Note 3 18 3 3 2 2 3" xfId="45568"/>
    <cellStyle name="Note 3 18 3 3 2 3" xfId="16141"/>
    <cellStyle name="Note 3 18 3 3 2 3 2" xfId="33576"/>
    <cellStyle name="Note 3 18 3 3 2 3 3" xfId="48029"/>
    <cellStyle name="Note 3 18 3 3 2 4" xfId="21508"/>
    <cellStyle name="Note 3 18 3 3 2 5" xfId="35961"/>
    <cellStyle name="Note 3 18 3 3 3" xfId="6534"/>
    <cellStyle name="Note 3 18 3 3 3 2" xfId="23969"/>
    <cellStyle name="Note 3 18 3 3 3 3" xfId="38422"/>
    <cellStyle name="Note 3 18 3 3 4" xfId="8975"/>
    <cellStyle name="Note 3 18 3 3 4 2" xfId="26410"/>
    <cellStyle name="Note 3 18 3 3 4 3" xfId="40863"/>
    <cellStyle name="Note 3 18 3 3 5" xfId="11395"/>
    <cellStyle name="Note 3 18 3 3 5 2" xfId="28830"/>
    <cellStyle name="Note 3 18 3 3 5 3" xfId="43283"/>
    <cellStyle name="Note 3 18 3 3 6" xfId="18402"/>
    <cellStyle name="Note 3 18 3 4" xfId="1562"/>
    <cellStyle name="Note 3 18 3 4 2" xfId="4073"/>
    <cellStyle name="Note 3 18 3 4 2 2" xfId="21509"/>
    <cellStyle name="Note 3 18 3 4 2 3" xfId="35962"/>
    <cellStyle name="Note 3 18 3 4 3" xfId="6535"/>
    <cellStyle name="Note 3 18 3 4 3 2" xfId="23970"/>
    <cellStyle name="Note 3 18 3 4 3 3" xfId="38423"/>
    <cellStyle name="Note 3 18 3 4 4" xfId="8976"/>
    <cellStyle name="Note 3 18 3 4 4 2" xfId="26411"/>
    <cellStyle name="Note 3 18 3 4 4 3" xfId="40864"/>
    <cellStyle name="Note 3 18 3 4 5" xfId="11396"/>
    <cellStyle name="Note 3 18 3 4 5 2" xfId="28831"/>
    <cellStyle name="Note 3 18 3 4 5 3" xfId="43284"/>
    <cellStyle name="Note 3 18 3 4 6" xfId="15160"/>
    <cellStyle name="Note 3 18 3 4 6 2" xfId="32595"/>
    <cellStyle name="Note 3 18 3 4 6 3" xfId="47048"/>
    <cellStyle name="Note 3 18 3 4 7" xfId="18403"/>
    <cellStyle name="Note 3 18 3 4 8" xfId="20322"/>
    <cellStyle name="Note 3 18 3 5" xfId="4070"/>
    <cellStyle name="Note 3 18 3 5 2" xfId="13678"/>
    <cellStyle name="Note 3 18 3 5 2 2" xfId="31113"/>
    <cellStyle name="Note 3 18 3 5 2 3" xfId="45566"/>
    <cellStyle name="Note 3 18 3 5 3" xfId="16139"/>
    <cellStyle name="Note 3 18 3 5 3 2" xfId="33574"/>
    <cellStyle name="Note 3 18 3 5 3 3" xfId="48027"/>
    <cellStyle name="Note 3 18 3 5 4" xfId="21506"/>
    <cellStyle name="Note 3 18 3 5 5" xfId="35959"/>
    <cellStyle name="Note 3 18 3 6" xfId="6532"/>
    <cellStyle name="Note 3 18 3 6 2" xfId="23967"/>
    <cellStyle name="Note 3 18 3 6 3" xfId="38420"/>
    <cellStyle name="Note 3 18 3 7" xfId="8973"/>
    <cellStyle name="Note 3 18 3 7 2" xfId="26408"/>
    <cellStyle name="Note 3 18 3 7 3" xfId="40861"/>
    <cellStyle name="Note 3 18 3 8" xfId="11393"/>
    <cellStyle name="Note 3 18 3 8 2" xfId="28828"/>
    <cellStyle name="Note 3 18 3 8 3" xfId="43281"/>
    <cellStyle name="Note 3 18 3 9" xfId="18400"/>
    <cellStyle name="Note 3 18 4" xfId="1563"/>
    <cellStyle name="Note 3 18 4 2" xfId="1564"/>
    <cellStyle name="Note 3 18 4 2 2" xfId="4075"/>
    <cellStyle name="Note 3 18 4 2 2 2" xfId="13682"/>
    <cellStyle name="Note 3 18 4 2 2 2 2" xfId="31117"/>
    <cellStyle name="Note 3 18 4 2 2 2 3" xfId="45570"/>
    <cellStyle name="Note 3 18 4 2 2 3" xfId="16143"/>
    <cellStyle name="Note 3 18 4 2 2 3 2" xfId="33578"/>
    <cellStyle name="Note 3 18 4 2 2 3 3" xfId="48031"/>
    <cellStyle name="Note 3 18 4 2 2 4" xfId="21511"/>
    <cellStyle name="Note 3 18 4 2 2 5" xfId="35964"/>
    <cellStyle name="Note 3 18 4 2 3" xfId="6537"/>
    <cellStyle name="Note 3 18 4 2 3 2" xfId="23972"/>
    <cellStyle name="Note 3 18 4 2 3 3" xfId="38425"/>
    <cellStyle name="Note 3 18 4 2 4" xfId="8978"/>
    <cellStyle name="Note 3 18 4 2 4 2" xfId="26413"/>
    <cellStyle name="Note 3 18 4 2 4 3" xfId="40866"/>
    <cellStyle name="Note 3 18 4 2 5" xfId="11398"/>
    <cellStyle name="Note 3 18 4 2 5 2" xfId="28833"/>
    <cellStyle name="Note 3 18 4 2 5 3" xfId="43286"/>
    <cellStyle name="Note 3 18 4 2 6" xfId="18405"/>
    <cellStyle name="Note 3 18 4 3" xfId="1565"/>
    <cellStyle name="Note 3 18 4 3 2" xfId="4076"/>
    <cellStyle name="Note 3 18 4 3 2 2" xfId="13683"/>
    <cellStyle name="Note 3 18 4 3 2 2 2" xfId="31118"/>
    <cellStyle name="Note 3 18 4 3 2 2 3" xfId="45571"/>
    <cellStyle name="Note 3 18 4 3 2 3" xfId="16144"/>
    <cellStyle name="Note 3 18 4 3 2 3 2" xfId="33579"/>
    <cellStyle name="Note 3 18 4 3 2 3 3" xfId="48032"/>
    <cellStyle name="Note 3 18 4 3 2 4" xfId="21512"/>
    <cellStyle name="Note 3 18 4 3 2 5" xfId="35965"/>
    <cellStyle name="Note 3 18 4 3 3" xfId="6538"/>
    <cellStyle name="Note 3 18 4 3 3 2" xfId="23973"/>
    <cellStyle name="Note 3 18 4 3 3 3" xfId="38426"/>
    <cellStyle name="Note 3 18 4 3 4" xfId="8979"/>
    <cellStyle name="Note 3 18 4 3 4 2" xfId="26414"/>
    <cellStyle name="Note 3 18 4 3 4 3" xfId="40867"/>
    <cellStyle name="Note 3 18 4 3 5" xfId="11399"/>
    <cellStyle name="Note 3 18 4 3 5 2" xfId="28834"/>
    <cellStyle name="Note 3 18 4 3 5 3" xfId="43287"/>
    <cellStyle name="Note 3 18 4 3 6" xfId="18406"/>
    <cellStyle name="Note 3 18 4 4" xfId="1566"/>
    <cellStyle name="Note 3 18 4 4 2" xfId="4077"/>
    <cellStyle name="Note 3 18 4 4 2 2" xfId="21513"/>
    <cellStyle name="Note 3 18 4 4 2 3" xfId="35966"/>
    <cellStyle name="Note 3 18 4 4 3" xfId="6539"/>
    <cellStyle name="Note 3 18 4 4 3 2" xfId="23974"/>
    <cellStyle name="Note 3 18 4 4 3 3" xfId="38427"/>
    <cellStyle name="Note 3 18 4 4 4" xfId="8980"/>
    <cellStyle name="Note 3 18 4 4 4 2" xfId="26415"/>
    <cellStyle name="Note 3 18 4 4 4 3" xfId="40868"/>
    <cellStyle name="Note 3 18 4 4 5" xfId="11400"/>
    <cellStyle name="Note 3 18 4 4 5 2" xfId="28835"/>
    <cellStyle name="Note 3 18 4 4 5 3" xfId="43288"/>
    <cellStyle name="Note 3 18 4 4 6" xfId="15161"/>
    <cellStyle name="Note 3 18 4 4 6 2" xfId="32596"/>
    <cellStyle name="Note 3 18 4 4 6 3" xfId="47049"/>
    <cellStyle name="Note 3 18 4 4 7" xfId="18407"/>
    <cellStyle name="Note 3 18 4 4 8" xfId="20323"/>
    <cellStyle name="Note 3 18 4 5" xfId="4074"/>
    <cellStyle name="Note 3 18 4 5 2" xfId="13681"/>
    <cellStyle name="Note 3 18 4 5 2 2" xfId="31116"/>
    <cellStyle name="Note 3 18 4 5 2 3" xfId="45569"/>
    <cellStyle name="Note 3 18 4 5 3" xfId="16142"/>
    <cellStyle name="Note 3 18 4 5 3 2" xfId="33577"/>
    <cellStyle name="Note 3 18 4 5 3 3" xfId="48030"/>
    <cellStyle name="Note 3 18 4 5 4" xfId="21510"/>
    <cellStyle name="Note 3 18 4 5 5" xfId="35963"/>
    <cellStyle name="Note 3 18 4 6" xfId="6536"/>
    <cellStyle name="Note 3 18 4 6 2" xfId="23971"/>
    <cellStyle name="Note 3 18 4 6 3" xfId="38424"/>
    <cellStyle name="Note 3 18 4 7" xfId="8977"/>
    <cellStyle name="Note 3 18 4 7 2" xfId="26412"/>
    <cellStyle name="Note 3 18 4 7 3" xfId="40865"/>
    <cellStyle name="Note 3 18 4 8" xfId="11397"/>
    <cellStyle name="Note 3 18 4 8 2" xfId="28832"/>
    <cellStyle name="Note 3 18 4 8 3" xfId="43285"/>
    <cellStyle name="Note 3 18 4 9" xfId="18404"/>
    <cellStyle name="Note 3 18 5" xfId="1567"/>
    <cellStyle name="Note 3 18 5 2" xfId="1568"/>
    <cellStyle name="Note 3 18 5 2 2" xfId="4079"/>
    <cellStyle name="Note 3 18 5 2 2 2" xfId="13685"/>
    <cellStyle name="Note 3 18 5 2 2 2 2" xfId="31120"/>
    <cellStyle name="Note 3 18 5 2 2 2 3" xfId="45573"/>
    <cellStyle name="Note 3 18 5 2 2 3" xfId="16146"/>
    <cellStyle name="Note 3 18 5 2 2 3 2" xfId="33581"/>
    <cellStyle name="Note 3 18 5 2 2 3 3" xfId="48034"/>
    <cellStyle name="Note 3 18 5 2 2 4" xfId="21515"/>
    <cellStyle name="Note 3 18 5 2 2 5" xfId="35968"/>
    <cellStyle name="Note 3 18 5 2 3" xfId="6541"/>
    <cellStyle name="Note 3 18 5 2 3 2" xfId="23976"/>
    <cellStyle name="Note 3 18 5 2 3 3" xfId="38429"/>
    <cellStyle name="Note 3 18 5 2 4" xfId="8982"/>
    <cellStyle name="Note 3 18 5 2 4 2" xfId="26417"/>
    <cellStyle name="Note 3 18 5 2 4 3" xfId="40870"/>
    <cellStyle name="Note 3 18 5 2 5" xfId="11402"/>
    <cellStyle name="Note 3 18 5 2 5 2" xfId="28837"/>
    <cellStyle name="Note 3 18 5 2 5 3" xfId="43290"/>
    <cellStyle name="Note 3 18 5 2 6" xfId="18409"/>
    <cellStyle name="Note 3 18 5 3" xfId="1569"/>
    <cellStyle name="Note 3 18 5 3 2" xfId="4080"/>
    <cellStyle name="Note 3 18 5 3 2 2" xfId="13686"/>
    <cellStyle name="Note 3 18 5 3 2 2 2" xfId="31121"/>
    <cellStyle name="Note 3 18 5 3 2 2 3" xfId="45574"/>
    <cellStyle name="Note 3 18 5 3 2 3" xfId="16147"/>
    <cellStyle name="Note 3 18 5 3 2 3 2" xfId="33582"/>
    <cellStyle name="Note 3 18 5 3 2 3 3" xfId="48035"/>
    <cellStyle name="Note 3 18 5 3 2 4" xfId="21516"/>
    <cellStyle name="Note 3 18 5 3 2 5" xfId="35969"/>
    <cellStyle name="Note 3 18 5 3 3" xfId="6542"/>
    <cellStyle name="Note 3 18 5 3 3 2" xfId="23977"/>
    <cellStyle name="Note 3 18 5 3 3 3" xfId="38430"/>
    <cellStyle name="Note 3 18 5 3 4" xfId="8983"/>
    <cellStyle name="Note 3 18 5 3 4 2" xfId="26418"/>
    <cellStyle name="Note 3 18 5 3 4 3" xfId="40871"/>
    <cellStyle name="Note 3 18 5 3 5" xfId="11403"/>
    <cellStyle name="Note 3 18 5 3 5 2" xfId="28838"/>
    <cellStyle name="Note 3 18 5 3 5 3" xfId="43291"/>
    <cellStyle name="Note 3 18 5 3 6" xfId="18410"/>
    <cellStyle name="Note 3 18 5 4" xfId="1570"/>
    <cellStyle name="Note 3 18 5 4 2" xfId="4081"/>
    <cellStyle name="Note 3 18 5 4 2 2" xfId="21517"/>
    <cellStyle name="Note 3 18 5 4 2 3" xfId="35970"/>
    <cellStyle name="Note 3 18 5 4 3" xfId="6543"/>
    <cellStyle name="Note 3 18 5 4 3 2" xfId="23978"/>
    <cellStyle name="Note 3 18 5 4 3 3" xfId="38431"/>
    <cellStyle name="Note 3 18 5 4 4" xfId="8984"/>
    <cellStyle name="Note 3 18 5 4 4 2" xfId="26419"/>
    <cellStyle name="Note 3 18 5 4 4 3" xfId="40872"/>
    <cellStyle name="Note 3 18 5 4 5" xfId="11404"/>
    <cellStyle name="Note 3 18 5 4 5 2" xfId="28839"/>
    <cellStyle name="Note 3 18 5 4 5 3" xfId="43292"/>
    <cellStyle name="Note 3 18 5 4 6" xfId="15162"/>
    <cellStyle name="Note 3 18 5 4 6 2" xfId="32597"/>
    <cellStyle name="Note 3 18 5 4 6 3" xfId="47050"/>
    <cellStyle name="Note 3 18 5 4 7" xfId="18411"/>
    <cellStyle name="Note 3 18 5 4 8" xfId="20324"/>
    <cellStyle name="Note 3 18 5 5" xfId="4078"/>
    <cellStyle name="Note 3 18 5 5 2" xfId="13684"/>
    <cellStyle name="Note 3 18 5 5 2 2" xfId="31119"/>
    <cellStyle name="Note 3 18 5 5 2 3" xfId="45572"/>
    <cellStyle name="Note 3 18 5 5 3" xfId="16145"/>
    <cellStyle name="Note 3 18 5 5 3 2" xfId="33580"/>
    <cellStyle name="Note 3 18 5 5 3 3" xfId="48033"/>
    <cellStyle name="Note 3 18 5 5 4" xfId="21514"/>
    <cellStyle name="Note 3 18 5 5 5" xfId="35967"/>
    <cellStyle name="Note 3 18 5 6" xfId="6540"/>
    <cellStyle name="Note 3 18 5 6 2" xfId="23975"/>
    <cellStyle name="Note 3 18 5 6 3" xfId="38428"/>
    <cellStyle name="Note 3 18 5 7" xfId="8981"/>
    <cellStyle name="Note 3 18 5 7 2" xfId="26416"/>
    <cellStyle name="Note 3 18 5 7 3" xfId="40869"/>
    <cellStyle name="Note 3 18 5 8" xfId="11401"/>
    <cellStyle name="Note 3 18 5 8 2" xfId="28836"/>
    <cellStyle name="Note 3 18 5 8 3" xfId="43289"/>
    <cellStyle name="Note 3 18 5 9" xfId="18408"/>
    <cellStyle name="Note 3 18 6" xfId="1571"/>
    <cellStyle name="Note 3 18 6 2" xfId="4082"/>
    <cellStyle name="Note 3 18 6 2 2" xfId="13687"/>
    <cellStyle name="Note 3 18 6 2 2 2" xfId="31122"/>
    <cellStyle name="Note 3 18 6 2 2 3" xfId="45575"/>
    <cellStyle name="Note 3 18 6 2 3" xfId="16148"/>
    <cellStyle name="Note 3 18 6 2 3 2" xfId="33583"/>
    <cellStyle name="Note 3 18 6 2 3 3" xfId="48036"/>
    <cellStyle name="Note 3 18 6 2 4" xfId="21518"/>
    <cellStyle name="Note 3 18 6 2 5" xfId="35971"/>
    <cellStyle name="Note 3 18 6 3" xfId="6544"/>
    <cellStyle name="Note 3 18 6 3 2" xfId="23979"/>
    <cellStyle name="Note 3 18 6 3 3" xfId="38432"/>
    <cellStyle name="Note 3 18 6 4" xfId="8985"/>
    <cellStyle name="Note 3 18 6 4 2" xfId="26420"/>
    <cellStyle name="Note 3 18 6 4 3" xfId="40873"/>
    <cellStyle name="Note 3 18 6 5" xfId="11405"/>
    <cellStyle name="Note 3 18 6 5 2" xfId="28840"/>
    <cellStyle name="Note 3 18 6 5 3" xfId="43293"/>
    <cellStyle name="Note 3 18 6 6" xfId="18412"/>
    <cellStyle name="Note 3 18 7" xfId="1572"/>
    <cellStyle name="Note 3 18 7 2" xfId="4083"/>
    <cellStyle name="Note 3 18 7 2 2" xfId="13688"/>
    <cellStyle name="Note 3 18 7 2 2 2" xfId="31123"/>
    <cellStyle name="Note 3 18 7 2 2 3" xfId="45576"/>
    <cellStyle name="Note 3 18 7 2 3" xfId="16149"/>
    <cellStyle name="Note 3 18 7 2 3 2" xfId="33584"/>
    <cellStyle name="Note 3 18 7 2 3 3" xfId="48037"/>
    <cellStyle name="Note 3 18 7 2 4" xfId="21519"/>
    <cellStyle name="Note 3 18 7 2 5" xfId="35972"/>
    <cellStyle name="Note 3 18 7 3" xfId="6545"/>
    <cellStyle name="Note 3 18 7 3 2" xfId="23980"/>
    <cellStyle name="Note 3 18 7 3 3" xfId="38433"/>
    <cellStyle name="Note 3 18 7 4" xfId="8986"/>
    <cellStyle name="Note 3 18 7 4 2" xfId="26421"/>
    <cellStyle name="Note 3 18 7 4 3" xfId="40874"/>
    <cellStyle name="Note 3 18 7 5" xfId="11406"/>
    <cellStyle name="Note 3 18 7 5 2" xfId="28841"/>
    <cellStyle name="Note 3 18 7 5 3" xfId="43294"/>
    <cellStyle name="Note 3 18 7 6" xfId="18413"/>
    <cellStyle name="Note 3 18 8" xfId="1573"/>
    <cellStyle name="Note 3 18 8 2" xfId="4084"/>
    <cellStyle name="Note 3 18 8 2 2" xfId="21520"/>
    <cellStyle name="Note 3 18 8 2 3" xfId="35973"/>
    <cellStyle name="Note 3 18 8 3" xfId="6546"/>
    <cellStyle name="Note 3 18 8 3 2" xfId="23981"/>
    <cellStyle name="Note 3 18 8 3 3" xfId="38434"/>
    <cellStyle name="Note 3 18 8 4" xfId="8987"/>
    <cellStyle name="Note 3 18 8 4 2" xfId="26422"/>
    <cellStyle name="Note 3 18 8 4 3" xfId="40875"/>
    <cellStyle name="Note 3 18 8 5" xfId="11407"/>
    <cellStyle name="Note 3 18 8 5 2" xfId="28842"/>
    <cellStyle name="Note 3 18 8 5 3" xfId="43295"/>
    <cellStyle name="Note 3 18 8 6" xfId="15163"/>
    <cellStyle name="Note 3 18 8 6 2" xfId="32598"/>
    <cellStyle name="Note 3 18 8 6 3" xfId="47051"/>
    <cellStyle name="Note 3 18 8 7" xfId="18414"/>
    <cellStyle name="Note 3 18 8 8" xfId="20325"/>
    <cellStyle name="Note 3 18 9" xfId="4065"/>
    <cellStyle name="Note 3 18 9 2" xfId="13674"/>
    <cellStyle name="Note 3 18 9 2 2" xfId="31109"/>
    <cellStyle name="Note 3 18 9 2 3" xfId="45562"/>
    <cellStyle name="Note 3 18 9 3" xfId="16135"/>
    <cellStyle name="Note 3 18 9 3 2" xfId="33570"/>
    <cellStyle name="Note 3 18 9 3 3" xfId="48023"/>
    <cellStyle name="Note 3 18 9 4" xfId="21501"/>
    <cellStyle name="Note 3 18 9 5" xfId="35954"/>
    <cellStyle name="Note 3 19" xfId="1574"/>
    <cellStyle name="Note 3 19 10" xfId="6547"/>
    <cellStyle name="Note 3 19 10 2" xfId="23982"/>
    <cellStyle name="Note 3 19 10 3" xfId="38435"/>
    <cellStyle name="Note 3 19 11" xfId="8988"/>
    <cellStyle name="Note 3 19 11 2" xfId="26423"/>
    <cellStyle name="Note 3 19 11 3" xfId="40876"/>
    <cellStyle name="Note 3 19 12" xfId="11408"/>
    <cellStyle name="Note 3 19 12 2" xfId="28843"/>
    <cellStyle name="Note 3 19 12 3" xfId="43296"/>
    <cellStyle name="Note 3 19 13" xfId="18415"/>
    <cellStyle name="Note 3 19 2" xfId="1575"/>
    <cellStyle name="Note 3 19 2 2" xfId="1576"/>
    <cellStyle name="Note 3 19 2 2 2" xfId="4087"/>
    <cellStyle name="Note 3 19 2 2 2 2" xfId="13691"/>
    <cellStyle name="Note 3 19 2 2 2 2 2" xfId="31126"/>
    <cellStyle name="Note 3 19 2 2 2 2 3" xfId="45579"/>
    <cellStyle name="Note 3 19 2 2 2 3" xfId="16152"/>
    <cellStyle name="Note 3 19 2 2 2 3 2" xfId="33587"/>
    <cellStyle name="Note 3 19 2 2 2 3 3" xfId="48040"/>
    <cellStyle name="Note 3 19 2 2 2 4" xfId="21523"/>
    <cellStyle name="Note 3 19 2 2 2 5" xfId="35976"/>
    <cellStyle name="Note 3 19 2 2 3" xfId="6549"/>
    <cellStyle name="Note 3 19 2 2 3 2" xfId="23984"/>
    <cellStyle name="Note 3 19 2 2 3 3" xfId="38437"/>
    <cellStyle name="Note 3 19 2 2 4" xfId="8990"/>
    <cellStyle name="Note 3 19 2 2 4 2" xfId="26425"/>
    <cellStyle name="Note 3 19 2 2 4 3" xfId="40878"/>
    <cellStyle name="Note 3 19 2 2 5" xfId="11410"/>
    <cellStyle name="Note 3 19 2 2 5 2" xfId="28845"/>
    <cellStyle name="Note 3 19 2 2 5 3" xfId="43298"/>
    <cellStyle name="Note 3 19 2 2 6" xfId="18417"/>
    <cellStyle name="Note 3 19 2 3" xfId="1577"/>
    <cellStyle name="Note 3 19 2 3 2" xfId="4088"/>
    <cellStyle name="Note 3 19 2 3 2 2" xfId="13692"/>
    <cellStyle name="Note 3 19 2 3 2 2 2" xfId="31127"/>
    <cellStyle name="Note 3 19 2 3 2 2 3" xfId="45580"/>
    <cellStyle name="Note 3 19 2 3 2 3" xfId="16153"/>
    <cellStyle name="Note 3 19 2 3 2 3 2" xfId="33588"/>
    <cellStyle name="Note 3 19 2 3 2 3 3" xfId="48041"/>
    <cellStyle name="Note 3 19 2 3 2 4" xfId="21524"/>
    <cellStyle name="Note 3 19 2 3 2 5" xfId="35977"/>
    <cellStyle name="Note 3 19 2 3 3" xfId="6550"/>
    <cellStyle name="Note 3 19 2 3 3 2" xfId="23985"/>
    <cellStyle name="Note 3 19 2 3 3 3" xfId="38438"/>
    <cellStyle name="Note 3 19 2 3 4" xfId="8991"/>
    <cellStyle name="Note 3 19 2 3 4 2" xfId="26426"/>
    <cellStyle name="Note 3 19 2 3 4 3" xfId="40879"/>
    <cellStyle name="Note 3 19 2 3 5" xfId="11411"/>
    <cellStyle name="Note 3 19 2 3 5 2" xfId="28846"/>
    <cellStyle name="Note 3 19 2 3 5 3" xfId="43299"/>
    <cellStyle name="Note 3 19 2 3 6" xfId="18418"/>
    <cellStyle name="Note 3 19 2 4" xfId="1578"/>
    <cellStyle name="Note 3 19 2 4 2" xfId="4089"/>
    <cellStyle name="Note 3 19 2 4 2 2" xfId="21525"/>
    <cellStyle name="Note 3 19 2 4 2 3" xfId="35978"/>
    <cellStyle name="Note 3 19 2 4 3" xfId="6551"/>
    <cellStyle name="Note 3 19 2 4 3 2" xfId="23986"/>
    <cellStyle name="Note 3 19 2 4 3 3" xfId="38439"/>
    <cellStyle name="Note 3 19 2 4 4" xfId="8992"/>
    <cellStyle name="Note 3 19 2 4 4 2" xfId="26427"/>
    <cellStyle name="Note 3 19 2 4 4 3" xfId="40880"/>
    <cellStyle name="Note 3 19 2 4 5" xfId="11412"/>
    <cellStyle name="Note 3 19 2 4 5 2" xfId="28847"/>
    <cellStyle name="Note 3 19 2 4 5 3" xfId="43300"/>
    <cellStyle name="Note 3 19 2 4 6" xfId="15164"/>
    <cellStyle name="Note 3 19 2 4 6 2" xfId="32599"/>
    <cellStyle name="Note 3 19 2 4 6 3" xfId="47052"/>
    <cellStyle name="Note 3 19 2 4 7" xfId="18419"/>
    <cellStyle name="Note 3 19 2 4 8" xfId="20326"/>
    <cellStyle name="Note 3 19 2 5" xfId="4086"/>
    <cellStyle name="Note 3 19 2 5 2" xfId="13690"/>
    <cellStyle name="Note 3 19 2 5 2 2" xfId="31125"/>
    <cellStyle name="Note 3 19 2 5 2 3" xfId="45578"/>
    <cellStyle name="Note 3 19 2 5 3" xfId="16151"/>
    <cellStyle name="Note 3 19 2 5 3 2" xfId="33586"/>
    <cellStyle name="Note 3 19 2 5 3 3" xfId="48039"/>
    <cellStyle name="Note 3 19 2 5 4" xfId="21522"/>
    <cellStyle name="Note 3 19 2 5 5" xfId="35975"/>
    <cellStyle name="Note 3 19 2 6" xfId="6548"/>
    <cellStyle name="Note 3 19 2 6 2" xfId="23983"/>
    <cellStyle name="Note 3 19 2 6 3" xfId="38436"/>
    <cellStyle name="Note 3 19 2 7" xfId="8989"/>
    <cellStyle name="Note 3 19 2 7 2" xfId="26424"/>
    <cellStyle name="Note 3 19 2 7 3" xfId="40877"/>
    <cellStyle name="Note 3 19 2 8" xfId="11409"/>
    <cellStyle name="Note 3 19 2 8 2" xfId="28844"/>
    <cellStyle name="Note 3 19 2 8 3" xfId="43297"/>
    <cellStyle name="Note 3 19 2 9" xfId="18416"/>
    <cellStyle name="Note 3 19 3" xfId="1579"/>
    <cellStyle name="Note 3 19 3 2" xfId="1580"/>
    <cellStyle name="Note 3 19 3 2 2" xfId="4091"/>
    <cellStyle name="Note 3 19 3 2 2 2" xfId="13694"/>
    <cellStyle name="Note 3 19 3 2 2 2 2" xfId="31129"/>
    <cellStyle name="Note 3 19 3 2 2 2 3" xfId="45582"/>
    <cellStyle name="Note 3 19 3 2 2 3" xfId="16155"/>
    <cellStyle name="Note 3 19 3 2 2 3 2" xfId="33590"/>
    <cellStyle name="Note 3 19 3 2 2 3 3" xfId="48043"/>
    <cellStyle name="Note 3 19 3 2 2 4" xfId="21527"/>
    <cellStyle name="Note 3 19 3 2 2 5" xfId="35980"/>
    <cellStyle name="Note 3 19 3 2 3" xfId="6553"/>
    <cellStyle name="Note 3 19 3 2 3 2" xfId="23988"/>
    <cellStyle name="Note 3 19 3 2 3 3" xfId="38441"/>
    <cellStyle name="Note 3 19 3 2 4" xfId="8994"/>
    <cellStyle name="Note 3 19 3 2 4 2" xfId="26429"/>
    <cellStyle name="Note 3 19 3 2 4 3" xfId="40882"/>
    <cellStyle name="Note 3 19 3 2 5" xfId="11414"/>
    <cellStyle name="Note 3 19 3 2 5 2" xfId="28849"/>
    <cellStyle name="Note 3 19 3 2 5 3" xfId="43302"/>
    <cellStyle name="Note 3 19 3 2 6" xfId="18421"/>
    <cellStyle name="Note 3 19 3 3" xfId="1581"/>
    <cellStyle name="Note 3 19 3 3 2" xfId="4092"/>
    <cellStyle name="Note 3 19 3 3 2 2" xfId="13695"/>
    <cellStyle name="Note 3 19 3 3 2 2 2" xfId="31130"/>
    <cellStyle name="Note 3 19 3 3 2 2 3" xfId="45583"/>
    <cellStyle name="Note 3 19 3 3 2 3" xfId="16156"/>
    <cellStyle name="Note 3 19 3 3 2 3 2" xfId="33591"/>
    <cellStyle name="Note 3 19 3 3 2 3 3" xfId="48044"/>
    <cellStyle name="Note 3 19 3 3 2 4" xfId="21528"/>
    <cellStyle name="Note 3 19 3 3 2 5" xfId="35981"/>
    <cellStyle name="Note 3 19 3 3 3" xfId="6554"/>
    <cellStyle name="Note 3 19 3 3 3 2" xfId="23989"/>
    <cellStyle name="Note 3 19 3 3 3 3" xfId="38442"/>
    <cellStyle name="Note 3 19 3 3 4" xfId="8995"/>
    <cellStyle name="Note 3 19 3 3 4 2" xfId="26430"/>
    <cellStyle name="Note 3 19 3 3 4 3" xfId="40883"/>
    <cellStyle name="Note 3 19 3 3 5" xfId="11415"/>
    <cellStyle name="Note 3 19 3 3 5 2" xfId="28850"/>
    <cellStyle name="Note 3 19 3 3 5 3" xfId="43303"/>
    <cellStyle name="Note 3 19 3 3 6" xfId="18422"/>
    <cellStyle name="Note 3 19 3 4" xfId="1582"/>
    <cellStyle name="Note 3 19 3 4 2" xfId="4093"/>
    <cellStyle name="Note 3 19 3 4 2 2" xfId="21529"/>
    <cellStyle name="Note 3 19 3 4 2 3" xfId="35982"/>
    <cellStyle name="Note 3 19 3 4 3" xfId="6555"/>
    <cellStyle name="Note 3 19 3 4 3 2" xfId="23990"/>
    <cellStyle name="Note 3 19 3 4 3 3" xfId="38443"/>
    <cellStyle name="Note 3 19 3 4 4" xfId="8996"/>
    <cellStyle name="Note 3 19 3 4 4 2" xfId="26431"/>
    <cellStyle name="Note 3 19 3 4 4 3" xfId="40884"/>
    <cellStyle name="Note 3 19 3 4 5" xfId="11416"/>
    <cellStyle name="Note 3 19 3 4 5 2" xfId="28851"/>
    <cellStyle name="Note 3 19 3 4 5 3" xfId="43304"/>
    <cellStyle name="Note 3 19 3 4 6" xfId="15165"/>
    <cellStyle name="Note 3 19 3 4 6 2" xfId="32600"/>
    <cellStyle name="Note 3 19 3 4 6 3" xfId="47053"/>
    <cellStyle name="Note 3 19 3 4 7" xfId="18423"/>
    <cellStyle name="Note 3 19 3 4 8" xfId="20327"/>
    <cellStyle name="Note 3 19 3 5" xfId="4090"/>
    <cellStyle name="Note 3 19 3 5 2" xfId="13693"/>
    <cellStyle name="Note 3 19 3 5 2 2" xfId="31128"/>
    <cellStyle name="Note 3 19 3 5 2 3" xfId="45581"/>
    <cellStyle name="Note 3 19 3 5 3" xfId="16154"/>
    <cellStyle name="Note 3 19 3 5 3 2" xfId="33589"/>
    <cellStyle name="Note 3 19 3 5 3 3" xfId="48042"/>
    <cellStyle name="Note 3 19 3 5 4" xfId="21526"/>
    <cellStyle name="Note 3 19 3 5 5" xfId="35979"/>
    <cellStyle name="Note 3 19 3 6" xfId="6552"/>
    <cellStyle name="Note 3 19 3 6 2" xfId="23987"/>
    <cellStyle name="Note 3 19 3 6 3" xfId="38440"/>
    <cellStyle name="Note 3 19 3 7" xfId="8993"/>
    <cellStyle name="Note 3 19 3 7 2" xfId="26428"/>
    <cellStyle name="Note 3 19 3 7 3" xfId="40881"/>
    <cellStyle name="Note 3 19 3 8" xfId="11413"/>
    <cellStyle name="Note 3 19 3 8 2" xfId="28848"/>
    <cellStyle name="Note 3 19 3 8 3" xfId="43301"/>
    <cellStyle name="Note 3 19 3 9" xfId="18420"/>
    <cellStyle name="Note 3 19 4" xfId="1583"/>
    <cellStyle name="Note 3 19 4 2" xfId="1584"/>
    <cellStyle name="Note 3 19 4 2 2" xfId="4095"/>
    <cellStyle name="Note 3 19 4 2 2 2" xfId="13697"/>
    <cellStyle name="Note 3 19 4 2 2 2 2" xfId="31132"/>
    <cellStyle name="Note 3 19 4 2 2 2 3" xfId="45585"/>
    <cellStyle name="Note 3 19 4 2 2 3" xfId="16158"/>
    <cellStyle name="Note 3 19 4 2 2 3 2" xfId="33593"/>
    <cellStyle name="Note 3 19 4 2 2 3 3" xfId="48046"/>
    <cellStyle name="Note 3 19 4 2 2 4" xfId="21531"/>
    <cellStyle name="Note 3 19 4 2 2 5" xfId="35984"/>
    <cellStyle name="Note 3 19 4 2 3" xfId="6557"/>
    <cellStyle name="Note 3 19 4 2 3 2" xfId="23992"/>
    <cellStyle name="Note 3 19 4 2 3 3" xfId="38445"/>
    <cellStyle name="Note 3 19 4 2 4" xfId="8998"/>
    <cellStyle name="Note 3 19 4 2 4 2" xfId="26433"/>
    <cellStyle name="Note 3 19 4 2 4 3" xfId="40886"/>
    <cellStyle name="Note 3 19 4 2 5" xfId="11418"/>
    <cellStyle name="Note 3 19 4 2 5 2" xfId="28853"/>
    <cellStyle name="Note 3 19 4 2 5 3" xfId="43306"/>
    <cellStyle name="Note 3 19 4 2 6" xfId="18425"/>
    <cellStyle name="Note 3 19 4 3" xfId="1585"/>
    <cellStyle name="Note 3 19 4 3 2" xfId="4096"/>
    <cellStyle name="Note 3 19 4 3 2 2" xfId="13698"/>
    <cellStyle name="Note 3 19 4 3 2 2 2" xfId="31133"/>
    <cellStyle name="Note 3 19 4 3 2 2 3" xfId="45586"/>
    <cellStyle name="Note 3 19 4 3 2 3" xfId="16159"/>
    <cellStyle name="Note 3 19 4 3 2 3 2" xfId="33594"/>
    <cellStyle name="Note 3 19 4 3 2 3 3" xfId="48047"/>
    <cellStyle name="Note 3 19 4 3 2 4" xfId="21532"/>
    <cellStyle name="Note 3 19 4 3 2 5" xfId="35985"/>
    <cellStyle name="Note 3 19 4 3 3" xfId="6558"/>
    <cellStyle name="Note 3 19 4 3 3 2" xfId="23993"/>
    <cellStyle name="Note 3 19 4 3 3 3" xfId="38446"/>
    <cellStyle name="Note 3 19 4 3 4" xfId="8999"/>
    <cellStyle name="Note 3 19 4 3 4 2" xfId="26434"/>
    <cellStyle name="Note 3 19 4 3 4 3" xfId="40887"/>
    <cellStyle name="Note 3 19 4 3 5" xfId="11419"/>
    <cellStyle name="Note 3 19 4 3 5 2" xfId="28854"/>
    <cellStyle name="Note 3 19 4 3 5 3" xfId="43307"/>
    <cellStyle name="Note 3 19 4 3 6" xfId="18426"/>
    <cellStyle name="Note 3 19 4 4" xfId="1586"/>
    <cellStyle name="Note 3 19 4 4 2" xfId="4097"/>
    <cellStyle name="Note 3 19 4 4 2 2" xfId="21533"/>
    <cellStyle name="Note 3 19 4 4 2 3" xfId="35986"/>
    <cellStyle name="Note 3 19 4 4 3" xfId="6559"/>
    <cellStyle name="Note 3 19 4 4 3 2" xfId="23994"/>
    <cellStyle name="Note 3 19 4 4 3 3" xfId="38447"/>
    <cellStyle name="Note 3 19 4 4 4" xfId="9000"/>
    <cellStyle name="Note 3 19 4 4 4 2" xfId="26435"/>
    <cellStyle name="Note 3 19 4 4 4 3" xfId="40888"/>
    <cellStyle name="Note 3 19 4 4 5" xfId="11420"/>
    <cellStyle name="Note 3 19 4 4 5 2" xfId="28855"/>
    <cellStyle name="Note 3 19 4 4 5 3" xfId="43308"/>
    <cellStyle name="Note 3 19 4 4 6" xfId="15166"/>
    <cellStyle name="Note 3 19 4 4 6 2" xfId="32601"/>
    <cellStyle name="Note 3 19 4 4 6 3" xfId="47054"/>
    <cellStyle name="Note 3 19 4 4 7" xfId="18427"/>
    <cellStyle name="Note 3 19 4 4 8" xfId="20328"/>
    <cellStyle name="Note 3 19 4 5" xfId="4094"/>
    <cellStyle name="Note 3 19 4 5 2" xfId="13696"/>
    <cellStyle name="Note 3 19 4 5 2 2" xfId="31131"/>
    <cellStyle name="Note 3 19 4 5 2 3" xfId="45584"/>
    <cellStyle name="Note 3 19 4 5 3" xfId="16157"/>
    <cellStyle name="Note 3 19 4 5 3 2" xfId="33592"/>
    <cellStyle name="Note 3 19 4 5 3 3" xfId="48045"/>
    <cellStyle name="Note 3 19 4 5 4" xfId="21530"/>
    <cellStyle name="Note 3 19 4 5 5" xfId="35983"/>
    <cellStyle name="Note 3 19 4 6" xfId="6556"/>
    <cellStyle name="Note 3 19 4 6 2" xfId="23991"/>
    <cellStyle name="Note 3 19 4 6 3" xfId="38444"/>
    <cellStyle name="Note 3 19 4 7" xfId="8997"/>
    <cellStyle name="Note 3 19 4 7 2" xfId="26432"/>
    <cellStyle name="Note 3 19 4 7 3" xfId="40885"/>
    <cellStyle name="Note 3 19 4 8" xfId="11417"/>
    <cellStyle name="Note 3 19 4 8 2" xfId="28852"/>
    <cellStyle name="Note 3 19 4 8 3" xfId="43305"/>
    <cellStyle name="Note 3 19 4 9" xfId="18424"/>
    <cellStyle name="Note 3 19 5" xfId="1587"/>
    <cellStyle name="Note 3 19 5 2" xfId="1588"/>
    <cellStyle name="Note 3 19 5 2 2" xfId="4099"/>
    <cellStyle name="Note 3 19 5 2 2 2" xfId="13700"/>
    <cellStyle name="Note 3 19 5 2 2 2 2" xfId="31135"/>
    <cellStyle name="Note 3 19 5 2 2 2 3" xfId="45588"/>
    <cellStyle name="Note 3 19 5 2 2 3" xfId="16161"/>
    <cellStyle name="Note 3 19 5 2 2 3 2" xfId="33596"/>
    <cellStyle name="Note 3 19 5 2 2 3 3" xfId="48049"/>
    <cellStyle name="Note 3 19 5 2 2 4" xfId="21535"/>
    <cellStyle name="Note 3 19 5 2 2 5" xfId="35988"/>
    <cellStyle name="Note 3 19 5 2 3" xfId="6561"/>
    <cellStyle name="Note 3 19 5 2 3 2" xfId="23996"/>
    <cellStyle name="Note 3 19 5 2 3 3" xfId="38449"/>
    <cellStyle name="Note 3 19 5 2 4" xfId="9002"/>
    <cellStyle name="Note 3 19 5 2 4 2" xfId="26437"/>
    <cellStyle name="Note 3 19 5 2 4 3" xfId="40890"/>
    <cellStyle name="Note 3 19 5 2 5" xfId="11422"/>
    <cellStyle name="Note 3 19 5 2 5 2" xfId="28857"/>
    <cellStyle name="Note 3 19 5 2 5 3" xfId="43310"/>
    <cellStyle name="Note 3 19 5 2 6" xfId="18429"/>
    <cellStyle name="Note 3 19 5 3" xfId="1589"/>
    <cellStyle name="Note 3 19 5 3 2" xfId="4100"/>
    <cellStyle name="Note 3 19 5 3 2 2" xfId="13701"/>
    <cellStyle name="Note 3 19 5 3 2 2 2" xfId="31136"/>
    <cellStyle name="Note 3 19 5 3 2 2 3" xfId="45589"/>
    <cellStyle name="Note 3 19 5 3 2 3" xfId="16162"/>
    <cellStyle name="Note 3 19 5 3 2 3 2" xfId="33597"/>
    <cellStyle name="Note 3 19 5 3 2 3 3" xfId="48050"/>
    <cellStyle name="Note 3 19 5 3 2 4" xfId="21536"/>
    <cellStyle name="Note 3 19 5 3 2 5" xfId="35989"/>
    <cellStyle name="Note 3 19 5 3 3" xfId="6562"/>
    <cellStyle name="Note 3 19 5 3 3 2" xfId="23997"/>
    <cellStyle name="Note 3 19 5 3 3 3" xfId="38450"/>
    <cellStyle name="Note 3 19 5 3 4" xfId="9003"/>
    <cellStyle name="Note 3 19 5 3 4 2" xfId="26438"/>
    <cellStyle name="Note 3 19 5 3 4 3" xfId="40891"/>
    <cellStyle name="Note 3 19 5 3 5" xfId="11423"/>
    <cellStyle name="Note 3 19 5 3 5 2" xfId="28858"/>
    <cellStyle name="Note 3 19 5 3 5 3" xfId="43311"/>
    <cellStyle name="Note 3 19 5 3 6" xfId="18430"/>
    <cellStyle name="Note 3 19 5 4" xfId="1590"/>
    <cellStyle name="Note 3 19 5 4 2" xfId="4101"/>
    <cellStyle name="Note 3 19 5 4 2 2" xfId="21537"/>
    <cellStyle name="Note 3 19 5 4 2 3" xfId="35990"/>
    <cellStyle name="Note 3 19 5 4 3" xfId="6563"/>
    <cellStyle name="Note 3 19 5 4 3 2" xfId="23998"/>
    <cellStyle name="Note 3 19 5 4 3 3" xfId="38451"/>
    <cellStyle name="Note 3 19 5 4 4" xfId="9004"/>
    <cellStyle name="Note 3 19 5 4 4 2" xfId="26439"/>
    <cellStyle name="Note 3 19 5 4 4 3" xfId="40892"/>
    <cellStyle name="Note 3 19 5 4 5" xfId="11424"/>
    <cellStyle name="Note 3 19 5 4 5 2" xfId="28859"/>
    <cellStyle name="Note 3 19 5 4 5 3" xfId="43312"/>
    <cellStyle name="Note 3 19 5 4 6" xfId="15167"/>
    <cellStyle name="Note 3 19 5 4 6 2" xfId="32602"/>
    <cellStyle name="Note 3 19 5 4 6 3" xfId="47055"/>
    <cellStyle name="Note 3 19 5 4 7" xfId="18431"/>
    <cellStyle name="Note 3 19 5 4 8" xfId="20329"/>
    <cellStyle name="Note 3 19 5 5" xfId="4098"/>
    <cellStyle name="Note 3 19 5 5 2" xfId="13699"/>
    <cellStyle name="Note 3 19 5 5 2 2" xfId="31134"/>
    <cellStyle name="Note 3 19 5 5 2 3" xfId="45587"/>
    <cellStyle name="Note 3 19 5 5 3" xfId="16160"/>
    <cellStyle name="Note 3 19 5 5 3 2" xfId="33595"/>
    <cellStyle name="Note 3 19 5 5 3 3" xfId="48048"/>
    <cellStyle name="Note 3 19 5 5 4" xfId="21534"/>
    <cellStyle name="Note 3 19 5 5 5" xfId="35987"/>
    <cellStyle name="Note 3 19 5 6" xfId="6560"/>
    <cellStyle name="Note 3 19 5 6 2" xfId="23995"/>
    <cellStyle name="Note 3 19 5 6 3" xfId="38448"/>
    <cellStyle name="Note 3 19 5 7" xfId="9001"/>
    <cellStyle name="Note 3 19 5 7 2" xfId="26436"/>
    <cellStyle name="Note 3 19 5 7 3" xfId="40889"/>
    <cellStyle name="Note 3 19 5 8" xfId="11421"/>
    <cellStyle name="Note 3 19 5 8 2" xfId="28856"/>
    <cellStyle name="Note 3 19 5 8 3" xfId="43309"/>
    <cellStyle name="Note 3 19 5 9" xfId="18428"/>
    <cellStyle name="Note 3 19 6" xfId="1591"/>
    <cellStyle name="Note 3 19 6 2" xfId="4102"/>
    <cellStyle name="Note 3 19 6 2 2" xfId="13702"/>
    <cellStyle name="Note 3 19 6 2 2 2" xfId="31137"/>
    <cellStyle name="Note 3 19 6 2 2 3" xfId="45590"/>
    <cellStyle name="Note 3 19 6 2 3" xfId="16163"/>
    <cellStyle name="Note 3 19 6 2 3 2" xfId="33598"/>
    <cellStyle name="Note 3 19 6 2 3 3" xfId="48051"/>
    <cellStyle name="Note 3 19 6 2 4" xfId="21538"/>
    <cellStyle name="Note 3 19 6 2 5" xfId="35991"/>
    <cellStyle name="Note 3 19 6 3" xfId="6564"/>
    <cellStyle name="Note 3 19 6 3 2" xfId="23999"/>
    <cellStyle name="Note 3 19 6 3 3" xfId="38452"/>
    <cellStyle name="Note 3 19 6 4" xfId="9005"/>
    <cellStyle name="Note 3 19 6 4 2" xfId="26440"/>
    <cellStyle name="Note 3 19 6 4 3" xfId="40893"/>
    <cellStyle name="Note 3 19 6 5" xfId="11425"/>
    <cellStyle name="Note 3 19 6 5 2" xfId="28860"/>
    <cellStyle name="Note 3 19 6 5 3" xfId="43313"/>
    <cellStyle name="Note 3 19 6 6" xfId="18432"/>
    <cellStyle name="Note 3 19 7" xfId="1592"/>
    <cellStyle name="Note 3 19 7 2" xfId="4103"/>
    <cellStyle name="Note 3 19 7 2 2" xfId="13703"/>
    <cellStyle name="Note 3 19 7 2 2 2" xfId="31138"/>
    <cellStyle name="Note 3 19 7 2 2 3" xfId="45591"/>
    <cellStyle name="Note 3 19 7 2 3" xfId="16164"/>
    <cellStyle name="Note 3 19 7 2 3 2" xfId="33599"/>
    <cellStyle name="Note 3 19 7 2 3 3" xfId="48052"/>
    <cellStyle name="Note 3 19 7 2 4" xfId="21539"/>
    <cellStyle name="Note 3 19 7 2 5" xfId="35992"/>
    <cellStyle name="Note 3 19 7 3" xfId="6565"/>
    <cellStyle name="Note 3 19 7 3 2" xfId="24000"/>
    <cellStyle name="Note 3 19 7 3 3" xfId="38453"/>
    <cellStyle name="Note 3 19 7 4" xfId="9006"/>
    <cellStyle name="Note 3 19 7 4 2" xfId="26441"/>
    <cellStyle name="Note 3 19 7 4 3" xfId="40894"/>
    <cellStyle name="Note 3 19 7 5" xfId="11426"/>
    <cellStyle name="Note 3 19 7 5 2" xfId="28861"/>
    <cellStyle name="Note 3 19 7 5 3" xfId="43314"/>
    <cellStyle name="Note 3 19 7 6" xfId="18433"/>
    <cellStyle name="Note 3 19 8" xfId="1593"/>
    <cellStyle name="Note 3 19 8 2" xfId="4104"/>
    <cellStyle name="Note 3 19 8 2 2" xfId="21540"/>
    <cellStyle name="Note 3 19 8 2 3" xfId="35993"/>
    <cellStyle name="Note 3 19 8 3" xfId="6566"/>
    <cellStyle name="Note 3 19 8 3 2" xfId="24001"/>
    <cellStyle name="Note 3 19 8 3 3" xfId="38454"/>
    <cellStyle name="Note 3 19 8 4" xfId="9007"/>
    <cellStyle name="Note 3 19 8 4 2" xfId="26442"/>
    <cellStyle name="Note 3 19 8 4 3" xfId="40895"/>
    <cellStyle name="Note 3 19 8 5" xfId="11427"/>
    <cellStyle name="Note 3 19 8 5 2" xfId="28862"/>
    <cellStyle name="Note 3 19 8 5 3" xfId="43315"/>
    <cellStyle name="Note 3 19 8 6" xfId="15168"/>
    <cellStyle name="Note 3 19 8 6 2" xfId="32603"/>
    <cellStyle name="Note 3 19 8 6 3" xfId="47056"/>
    <cellStyle name="Note 3 19 8 7" xfId="18434"/>
    <cellStyle name="Note 3 19 8 8" xfId="20330"/>
    <cellStyle name="Note 3 19 9" xfId="4085"/>
    <cellStyle name="Note 3 19 9 2" xfId="13689"/>
    <cellStyle name="Note 3 19 9 2 2" xfId="31124"/>
    <cellStyle name="Note 3 19 9 2 3" xfId="45577"/>
    <cellStyle name="Note 3 19 9 3" xfId="16150"/>
    <cellStyle name="Note 3 19 9 3 2" xfId="33585"/>
    <cellStyle name="Note 3 19 9 3 3" xfId="48038"/>
    <cellStyle name="Note 3 19 9 4" xfId="21521"/>
    <cellStyle name="Note 3 19 9 5" xfId="35974"/>
    <cellStyle name="Note 3 2" xfId="1594"/>
    <cellStyle name="Note 3 2 10" xfId="6567"/>
    <cellStyle name="Note 3 2 10 2" xfId="24002"/>
    <cellStyle name="Note 3 2 10 3" xfId="38455"/>
    <cellStyle name="Note 3 2 11" xfId="9008"/>
    <cellStyle name="Note 3 2 11 2" xfId="26443"/>
    <cellStyle name="Note 3 2 11 3" xfId="40896"/>
    <cellStyle name="Note 3 2 12" xfId="11428"/>
    <cellStyle name="Note 3 2 12 2" xfId="28863"/>
    <cellStyle name="Note 3 2 12 3" xfId="43316"/>
    <cellStyle name="Note 3 2 13" xfId="18435"/>
    <cellStyle name="Note 3 2 2" xfId="1595"/>
    <cellStyle name="Note 3 2 2 2" xfId="1596"/>
    <cellStyle name="Note 3 2 2 2 2" xfId="4107"/>
    <cellStyle name="Note 3 2 2 2 2 2" xfId="13706"/>
    <cellStyle name="Note 3 2 2 2 2 2 2" xfId="31141"/>
    <cellStyle name="Note 3 2 2 2 2 2 3" xfId="45594"/>
    <cellStyle name="Note 3 2 2 2 2 3" xfId="16167"/>
    <cellStyle name="Note 3 2 2 2 2 3 2" xfId="33602"/>
    <cellStyle name="Note 3 2 2 2 2 3 3" xfId="48055"/>
    <cellStyle name="Note 3 2 2 2 2 4" xfId="21543"/>
    <cellStyle name="Note 3 2 2 2 2 5" xfId="35996"/>
    <cellStyle name="Note 3 2 2 2 3" xfId="6569"/>
    <cellStyle name="Note 3 2 2 2 3 2" xfId="24004"/>
    <cellStyle name="Note 3 2 2 2 3 3" xfId="38457"/>
    <cellStyle name="Note 3 2 2 2 4" xfId="9010"/>
    <cellStyle name="Note 3 2 2 2 4 2" xfId="26445"/>
    <cellStyle name="Note 3 2 2 2 4 3" xfId="40898"/>
    <cellStyle name="Note 3 2 2 2 5" xfId="11430"/>
    <cellStyle name="Note 3 2 2 2 5 2" xfId="28865"/>
    <cellStyle name="Note 3 2 2 2 5 3" xfId="43318"/>
    <cellStyle name="Note 3 2 2 2 6" xfId="18437"/>
    <cellStyle name="Note 3 2 2 3" xfId="1597"/>
    <cellStyle name="Note 3 2 2 3 2" xfId="4108"/>
    <cellStyle name="Note 3 2 2 3 2 2" xfId="13707"/>
    <cellStyle name="Note 3 2 2 3 2 2 2" xfId="31142"/>
    <cellStyle name="Note 3 2 2 3 2 2 3" xfId="45595"/>
    <cellStyle name="Note 3 2 2 3 2 3" xfId="16168"/>
    <cellStyle name="Note 3 2 2 3 2 3 2" xfId="33603"/>
    <cellStyle name="Note 3 2 2 3 2 3 3" xfId="48056"/>
    <cellStyle name="Note 3 2 2 3 2 4" xfId="21544"/>
    <cellStyle name="Note 3 2 2 3 2 5" xfId="35997"/>
    <cellStyle name="Note 3 2 2 3 3" xfId="6570"/>
    <cellStyle name="Note 3 2 2 3 3 2" xfId="24005"/>
    <cellStyle name="Note 3 2 2 3 3 3" xfId="38458"/>
    <cellStyle name="Note 3 2 2 3 4" xfId="9011"/>
    <cellStyle name="Note 3 2 2 3 4 2" xfId="26446"/>
    <cellStyle name="Note 3 2 2 3 4 3" xfId="40899"/>
    <cellStyle name="Note 3 2 2 3 5" xfId="11431"/>
    <cellStyle name="Note 3 2 2 3 5 2" xfId="28866"/>
    <cellStyle name="Note 3 2 2 3 5 3" xfId="43319"/>
    <cellStyle name="Note 3 2 2 3 6" xfId="18438"/>
    <cellStyle name="Note 3 2 2 4" xfId="1598"/>
    <cellStyle name="Note 3 2 2 4 2" xfId="4109"/>
    <cellStyle name="Note 3 2 2 4 2 2" xfId="21545"/>
    <cellStyle name="Note 3 2 2 4 2 3" xfId="35998"/>
    <cellStyle name="Note 3 2 2 4 3" xfId="6571"/>
    <cellStyle name="Note 3 2 2 4 3 2" xfId="24006"/>
    <cellStyle name="Note 3 2 2 4 3 3" xfId="38459"/>
    <cellStyle name="Note 3 2 2 4 4" xfId="9012"/>
    <cellStyle name="Note 3 2 2 4 4 2" xfId="26447"/>
    <cellStyle name="Note 3 2 2 4 4 3" xfId="40900"/>
    <cellStyle name="Note 3 2 2 4 5" xfId="11432"/>
    <cellStyle name="Note 3 2 2 4 5 2" xfId="28867"/>
    <cellStyle name="Note 3 2 2 4 5 3" xfId="43320"/>
    <cellStyle name="Note 3 2 2 4 6" xfId="15169"/>
    <cellStyle name="Note 3 2 2 4 6 2" xfId="32604"/>
    <cellStyle name="Note 3 2 2 4 6 3" xfId="47057"/>
    <cellStyle name="Note 3 2 2 4 7" xfId="18439"/>
    <cellStyle name="Note 3 2 2 4 8" xfId="20331"/>
    <cellStyle name="Note 3 2 2 5" xfId="4106"/>
    <cellStyle name="Note 3 2 2 5 2" xfId="13705"/>
    <cellStyle name="Note 3 2 2 5 2 2" xfId="31140"/>
    <cellStyle name="Note 3 2 2 5 2 3" xfId="45593"/>
    <cellStyle name="Note 3 2 2 5 3" xfId="16166"/>
    <cellStyle name="Note 3 2 2 5 3 2" xfId="33601"/>
    <cellStyle name="Note 3 2 2 5 3 3" xfId="48054"/>
    <cellStyle name="Note 3 2 2 5 4" xfId="21542"/>
    <cellStyle name="Note 3 2 2 5 5" xfId="35995"/>
    <cellStyle name="Note 3 2 2 6" xfId="6568"/>
    <cellStyle name="Note 3 2 2 6 2" xfId="24003"/>
    <cellStyle name="Note 3 2 2 6 3" xfId="38456"/>
    <cellStyle name="Note 3 2 2 7" xfId="9009"/>
    <cellStyle name="Note 3 2 2 7 2" xfId="26444"/>
    <cellStyle name="Note 3 2 2 7 3" xfId="40897"/>
    <cellStyle name="Note 3 2 2 8" xfId="11429"/>
    <cellStyle name="Note 3 2 2 8 2" xfId="28864"/>
    <cellStyle name="Note 3 2 2 8 3" xfId="43317"/>
    <cellStyle name="Note 3 2 2 9" xfId="18436"/>
    <cellStyle name="Note 3 2 3" xfId="1599"/>
    <cellStyle name="Note 3 2 3 2" xfId="1600"/>
    <cellStyle name="Note 3 2 3 2 2" xfId="4111"/>
    <cellStyle name="Note 3 2 3 2 2 2" xfId="13709"/>
    <cellStyle name="Note 3 2 3 2 2 2 2" xfId="31144"/>
    <cellStyle name="Note 3 2 3 2 2 2 3" xfId="45597"/>
    <cellStyle name="Note 3 2 3 2 2 3" xfId="16170"/>
    <cellStyle name="Note 3 2 3 2 2 3 2" xfId="33605"/>
    <cellStyle name="Note 3 2 3 2 2 3 3" xfId="48058"/>
    <cellStyle name="Note 3 2 3 2 2 4" xfId="21547"/>
    <cellStyle name="Note 3 2 3 2 2 5" xfId="36000"/>
    <cellStyle name="Note 3 2 3 2 3" xfId="6573"/>
    <cellStyle name="Note 3 2 3 2 3 2" xfId="24008"/>
    <cellStyle name="Note 3 2 3 2 3 3" xfId="38461"/>
    <cellStyle name="Note 3 2 3 2 4" xfId="9014"/>
    <cellStyle name="Note 3 2 3 2 4 2" xfId="26449"/>
    <cellStyle name="Note 3 2 3 2 4 3" xfId="40902"/>
    <cellStyle name="Note 3 2 3 2 5" xfId="11434"/>
    <cellStyle name="Note 3 2 3 2 5 2" xfId="28869"/>
    <cellStyle name="Note 3 2 3 2 5 3" xfId="43322"/>
    <cellStyle name="Note 3 2 3 2 6" xfId="18441"/>
    <cellStyle name="Note 3 2 3 3" xfId="1601"/>
    <cellStyle name="Note 3 2 3 3 2" xfId="4112"/>
    <cellStyle name="Note 3 2 3 3 2 2" xfId="13710"/>
    <cellStyle name="Note 3 2 3 3 2 2 2" xfId="31145"/>
    <cellStyle name="Note 3 2 3 3 2 2 3" xfId="45598"/>
    <cellStyle name="Note 3 2 3 3 2 3" xfId="16171"/>
    <cellStyle name="Note 3 2 3 3 2 3 2" xfId="33606"/>
    <cellStyle name="Note 3 2 3 3 2 3 3" xfId="48059"/>
    <cellStyle name="Note 3 2 3 3 2 4" xfId="21548"/>
    <cellStyle name="Note 3 2 3 3 2 5" xfId="36001"/>
    <cellStyle name="Note 3 2 3 3 3" xfId="6574"/>
    <cellStyle name="Note 3 2 3 3 3 2" xfId="24009"/>
    <cellStyle name="Note 3 2 3 3 3 3" xfId="38462"/>
    <cellStyle name="Note 3 2 3 3 4" xfId="9015"/>
    <cellStyle name="Note 3 2 3 3 4 2" xfId="26450"/>
    <cellStyle name="Note 3 2 3 3 4 3" xfId="40903"/>
    <cellStyle name="Note 3 2 3 3 5" xfId="11435"/>
    <cellStyle name="Note 3 2 3 3 5 2" xfId="28870"/>
    <cellStyle name="Note 3 2 3 3 5 3" xfId="43323"/>
    <cellStyle name="Note 3 2 3 3 6" xfId="18442"/>
    <cellStyle name="Note 3 2 3 4" xfId="1602"/>
    <cellStyle name="Note 3 2 3 4 2" xfId="4113"/>
    <cellStyle name="Note 3 2 3 4 2 2" xfId="21549"/>
    <cellStyle name="Note 3 2 3 4 2 3" xfId="36002"/>
    <cellStyle name="Note 3 2 3 4 3" xfId="6575"/>
    <cellStyle name="Note 3 2 3 4 3 2" xfId="24010"/>
    <cellStyle name="Note 3 2 3 4 3 3" xfId="38463"/>
    <cellStyle name="Note 3 2 3 4 4" xfId="9016"/>
    <cellStyle name="Note 3 2 3 4 4 2" xfId="26451"/>
    <cellStyle name="Note 3 2 3 4 4 3" xfId="40904"/>
    <cellStyle name="Note 3 2 3 4 5" xfId="11436"/>
    <cellStyle name="Note 3 2 3 4 5 2" xfId="28871"/>
    <cellStyle name="Note 3 2 3 4 5 3" xfId="43324"/>
    <cellStyle name="Note 3 2 3 4 6" xfId="15170"/>
    <cellStyle name="Note 3 2 3 4 6 2" xfId="32605"/>
    <cellStyle name="Note 3 2 3 4 6 3" xfId="47058"/>
    <cellStyle name="Note 3 2 3 4 7" xfId="18443"/>
    <cellStyle name="Note 3 2 3 4 8" xfId="20332"/>
    <cellStyle name="Note 3 2 3 5" xfId="4110"/>
    <cellStyle name="Note 3 2 3 5 2" xfId="13708"/>
    <cellStyle name="Note 3 2 3 5 2 2" xfId="31143"/>
    <cellStyle name="Note 3 2 3 5 2 3" xfId="45596"/>
    <cellStyle name="Note 3 2 3 5 3" xfId="16169"/>
    <cellStyle name="Note 3 2 3 5 3 2" xfId="33604"/>
    <cellStyle name="Note 3 2 3 5 3 3" xfId="48057"/>
    <cellStyle name="Note 3 2 3 5 4" xfId="21546"/>
    <cellStyle name="Note 3 2 3 5 5" xfId="35999"/>
    <cellStyle name="Note 3 2 3 6" xfId="6572"/>
    <cellStyle name="Note 3 2 3 6 2" xfId="24007"/>
    <cellStyle name="Note 3 2 3 6 3" xfId="38460"/>
    <cellStyle name="Note 3 2 3 7" xfId="9013"/>
    <cellStyle name="Note 3 2 3 7 2" xfId="26448"/>
    <cellStyle name="Note 3 2 3 7 3" xfId="40901"/>
    <cellStyle name="Note 3 2 3 8" xfId="11433"/>
    <cellStyle name="Note 3 2 3 8 2" xfId="28868"/>
    <cellStyle name="Note 3 2 3 8 3" xfId="43321"/>
    <cellStyle name="Note 3 2 3 9" xfId="18440"/>
    <cellStyle name="Note 3 2 4" xfId="1603"/>
    <cellStyle name="Note 3 2 4 2" xfId="1604"/>
    <cellStyle name="Note 3 2 4 2 2" xfId="4115"/>
    <cellStyle name="Note 3 2 4 2 2 2" xfId="13712"/>
    <cellStyle name="Note 3 2 4 2 2 2 2" xfId="31147"/>
    <cellStyle name="Note 3 2 4 2 2 2 3" xfId="45600"/>
    <cellStyle name="Note 3 2 4 2 2 3" xfId="16173"/>
    <cellStyle name="Note 3 2 4 2 2 3 2" xfId="33608"/>
    <cellStyle name="Note 3 2 4 2 2 3 3" xfId="48061"/>
    <cellStyle name="Note 3 2 4 2 2 4" xfId="21551"/>
    <cellStyle name="Note 3 2 4 2 2 5" xfId="36004"/>
    <cellStyle name="Note 3 2 4 2 3" xfId="6577"/>
    <cellStyle name="Note 3 2 4 2 3 2" xfId="24012"/>
    <cellStyle name="Note 3 2 4 2 3 3" xfId="38465"/>
    <cellStyle name="Note 3 2 4 2 4" xfId="9018"/>
    <cellStyle name="Note 3 2 4 2 4 2" xfId="26453"/>
    <cellStyle name="Note 3 2 4 2 4 3" xfId="40906"/>
    <cellStyle name="Note 3 2 4 2 5" xfId="11438"/>
    <cellStyle name="Note 3 2 4 2 5 2" xfId="28873"/>
    <cellStyle name="Note 3 2 4 2 5 3" xfId="43326"/>
    <cellStyle name="Note 3 2 4 2 6" xfId="18445"/>
    <cellStyle name="Note 3 2 4 3" xfId="1605"/>
    <cellStyle name="Note 3 2 4 3 2" xfId="4116"/>
    <cellStyle name="Note 3 2 4 3 2 2" xfId="13713"/>
    <cellStyle name="Note 3 2 4 3 2 2 2" xfId="31148"/>
    <cellStyle name="Note 3 2 4 3 2 2 3" xfId="45601"/>
    <cellStyle name="Note 3 2 4 3 2 3" xfId="16174"/>
    <cellStyle name="Note 3 2 4 3 2 3 2" xfId="33609"/>
    <cellStyle name="Note 3 2 4 3 2 3 3" xfId="48062"/>
    <cellStyle name="Note 3 2 4 3 2 4" xfId="21552"/>
    <cellStyle name="Note 3 2 4 3 2 5" xfId="36005"/>
    <cellStyle name="Note 3 2 4 3 3" xfId="6578"/>
    <cellStyle name="Note 3 2 4 3 3 2" xfId="24013"/>
    <cellStyle name="Note 3 2 4 3 3 3" xfId="38466"/>
    <cellStyle name="Note 3 2 4 3 4" xfId="9019"/>
    <cellStyle name="Note 3 2 4 3 4 2" xfId="26454"/>
    <cellStyle name="Note 3 2 4 3 4 3" xfId="40907"/>
    <cellStyle name="Note 3 2 4 3 5" xfId="11439"/>
    <cellStyle name="Note 3 2 4 3 5 2" xfId="28874"/>
    <cellStyle name="Note 3 2 4 3 5 3" xfId="43327"/>
    <cellStyle name="Note 3 2 4 3 6" xfId="18446"/>
    <cellStyle name="Note 3 2 4 4" xfId="1606"/>
    <cellStyle name="Note 3 2 4 4 2" xfId="4117"/>
    <cellStyle name="Note 3 2 4 4 2 2" xfId="21553"/>
    <cellStyle name="Note 3 2 4 4 2 3" xfId="36006"/>
    <cellStyle name="Note 3 2 4 4 3" xfId="6579"/>
    <cellStyle name="Note 3 2 4 4 3 2" xfId="24014"/>
    <cellStyle name="Note 3 2 4 4 3 3" xfId="38467"/>
    <cellStyle name="Note 3 2 4 4 4" xfId="9020"/>
    <cellStyle name="Note 3 2 4 4 4 2" xfId="26455"/>
    <cellStyle name="Note 3 2 4 4 4 3" xfId="40908"/>
    <cellStyle name="Note 3 2 4 4 5" xfId="11440"/>
    <cellStyle name="Note 3 2 4 4 5 2" xfId="28875"/>
    <cellStyle name="Note 3 2 4 4 5 3" xfId="43328"/>
    <cellStyle name="Note 3 2 4 4 6" xfId="15171"/>
    <cellStyle name="Note 3 2 4 4 6 2" xfId="32606"/>
    <cellStyle name="Note 3 2 4 4 6 3" xfId="47059"/>
    <cellStyle name="Note 3 2 4 4 7" xfId="18447"/>
    <cellStyle name="Note 3 2 4 4 8" xfId="20333"/>
    <cellStyle name="Note 3 2 4 5" xfId="4114"/>
    <cellStyle name="Note 3 2 4 5 2" xfId="13711"/>
    <cellStyle name="Note 3 2 4 5 2 2" xfId="31146"/>
    <cellStyle name="Note 3 2 4 5 2 3" xfId="45599"/>
    <cellStyle name="Note 3 2 4 5 3" xfId="16172"/>
    <cellStyle name="Note 3 2 4 5 3 2" xfId="33607"/>
    <cellStyle name="Note 3 2 4 5 3 3" xfId="48060"/>
    <cellStyle name="Note 3 2 4 5 4" xfId="21550"/>
    <cellStyle name="Note 3 2 4 5 5" xfId="36003"/>
    <cellStyle name="Note 3 2 4 6" xfId="6576"/>
    <cellStyle name="Note 3 2 4 6 2" xfId="24011"/>
    <cellStyle name="Note 3 2 4 6 3" xfId="38464"/>
    <cellStyle name="Note 3 2 4 7" xfId="9017"/>
    <cellStyle name="Note 3 2 4 7 2" xfId="26452"/>
    <cellStyle name="Note 3 2 4 7 3" xfId="40905"/>
    <cellStyle name="Note 3 2 4 8" xfId="11437"/>
    <cellStyle name="Note 3 2 4 8 2" xfId="28872"/>
    <cellStyle name="Note 3 2 4 8 3" xfId="43325"/>
    <cellStyle name="Note 3 2 4 9" xfId="18444"/>
    <cellStyle name="Note 3 2 5" xfId="1607"/>
    <cellStyle name="Note 3 2 5 2" xfId="1608"/>
    <cellStyle name="Note 3 2 5 2 2" xfId="4119"/>
    <cellStyle name="Note 3 2 5 2 2 2" xfId="13715"/>
    <cellStyle name="Note 3 2 5 2 2 2 2" xfId="31150"/>
    <cellStyle name="Note 3 2 5 2 2 2 3" xfId="45603"/>
    <cellStyle name="Note 3 2 5 2 2 3" xfId="16176"/>
    <cellStyle name="Note 3 2 5 2 2 3 2" xfId="33611"/>
    <cellStyle name="Note 3 2 5 2 2 3 3" xfId="48064"/>
    <cellStyle name="Note 3 2 5 2 2 4" xfId="21555"/>
    <cellStyle name="Note 3 2 5 2 2 5" xfId="36008"/>
    <cellStyle name="Note 3 2 5 2 3" xfId="6581"/>
    <cellStyle name="Note 3 2 5 2 3 2" xfId="24016"/>
    <cellStyle name="Note 3 2 5 2 3 3" xfId="38469"/>
    <cellStyle name="Note 3 2 5 2 4" xfId="9022"/>
    <cellStyle name="Note 3 2 5 2 4 2" xfId="26457"/>
    <cellStyle name="Note 3 2 5 2 4 3" xfId="40910"/>
    <cellStyle name="Note 3 2 5 2 5" xfId="11442"/>
    <cellStyle name="Note 3 2 5 2 5 2" xfId="28877"/>
    <cellStyle name="Note 3 2 5 2 5 3" xfId="43330"/>
    <cellStyle name="Note 3 2 5 2 6" xfId="18449"/>
    <cellStyle name="Note 3 2 5 3" xfId="1609"/>
    <cellStyle name="Note 3 2 5 3 2" xfId="4120"/>
    <cellStyle name="Note 3 2 5 3 2 2" xfId="13716"/>
    <cellStyle name="Note 3 2 5 3 2 2 2" xfId="31151"/>
    <cellStyle name="Note 3 2 5 3 2 2 3" xfId="45604"/>
    <cellStyle name="Note 3 2 5 3 2 3" xfId="16177"/>
    <cellStyle name="Note 3 2 5 3 2 3 2" xfId="33612"/>
    <cellStyle name="Note 3 2 5 3 2 3 3" xfId="48065"/>
    <cellStyle name="Note 3 2 5 3 2 4" xfId="21556"/>
    <cellStyle name="Note 3 2 5 3 2 5" xfId="36009"/>
    <cellStyle name="Note 3 2 5 3 3" xfId="6582"/>
    <cellStyle name="Note 3 2 5 3 3 2" xfId="24017"/>
    <cellStyle name="Note 3 2 5 3 3 3" xfId="38470"/>
    <cellStyle name="Note 3 2 5 3 4" xfId="9023"/>
    <cellStyle name="Note 3 2 5 3 4 2" xfId="26458"/>
    <cellStyle name="Note 3 2 5 3 4 3" xfId="40911"/>
    <cellStyle name="Note 3 2 5 3 5" xfId="11443"/>
    <cellStyle name="Note 3 2 5 3 5 2" xfId="28878"/>
    <cellStyle name="Note 3 2 5 3 5 3" xfId="43331"/>
    <cellStyle name="Note 3 2 5 3 6" xfId="18450"/>
    <cellStyle name="Note 3 2 5 4" xfId="1610"/>
    <cellStyle name="Note 3 2 5 4 2" xfId="4121"/>
    <cellStyle name="Note 3 2 5 4 2 2" xfId="21557"/>
    <cellStyle name="Note 3 2 5 4 2 3" xfId="36010"/>
    <cellStyle name="Note 3 2 5 4 3" xfId="6583"/>
    <cellStyle name="Note 3 2 5 4 3 2" xfId="24018"/>
    <cellStyle name="Note 3 2 5 4 3 3" xfId="38471"/>
    <cellStyle name="Note 3 2 5 4 4" xfId="9024"/>
    <cellStyle name="Note 3 2 5 4 4 2" xfId="26459"/>
    <cellStyle name="Note 3 2 5 4 4 3" xfId="40912"/>
    <cellStyle name="Note 3 2 5 4 5" xfId="11444"/>
    <cellStyle name="Note 3 2 5 4 5 2" xfId="28879"/>
    <cellStyle name="Note 3 2 5 4 5 3" xfId="43332"/>
    <cellStyle name="Note 3 2 5 4 6" xfId="15172"/>
    <cellStyle name="Note 3 2 5 4 6 2" xfId="32607"/>
    <cellStyle name="Note 3 2 5 4 6 3" xfId="47060"/>
    <cellStyle name="Note 3 2 5 4 7" xfId="18451"/>
    <cellStyle name="Note 3 2 5 4 8" xfId="20334"/>
    <cellStyle name="Note 3 2 5 5" xfId="4118"/>
    <cellStyle name="Note 3 2 5 5 2" xfId="13714"/>
    <cellStyle name="Note 3 2 5 5 2 2" xfId="31149"/>
    <cellStyle name="Note 3 2 5 5 2 3" xfId="45602"/>
    <cellStyle name="Note 3 2 5 5 3" xfId="16175"/>
    <cellStyle name="Note 3 2 5 5 3 2" xfId="33610"/>
    <cellStyle name="Note 3 2 5 5 3 3" xfId="48063"/>
    <cellStyle name="Note 3 2 5 5 4" xfId="21554"/>
    <cellStyle name="Note 3 2 5 5 5" xfId="36007"/>
    <cellStyle name="Note 3 2 5 6" xfId="6580"/>
    <cellStyle name="Note 3 2 5 6 2" xfId="24015"/>
    <cellStyle name="Note 3 2 5 6 3" xfId="38468"/>
    <cellStyle name="Note 3 2 5 7" xfId="9021"/>
    <cellStyle name="Note 3 2 5 7 2" xfId="26456"/>
    <cellStyle name="Note 3 2 5 7 3" xfId="40909"/>
    <cellStyle name="Note 3 2 5 8" xfId="11441"/>
    <cellStyle name="Note 3 2 5 8 2" xfId="28876"/>
    <cellStyle name="Note 3 2 5 8 3" xfId="43329"/>
    <cellStyle name="Note 3 2 5 9" xfId="18448"/>
    <cellStyle name="Note 3 2 6" xfId="1611"/>
    <cellStyle name="Note 3 2 6 2" xfId="4122"/>
    <cellStyle name="Note 3 2 6 2 2" xfId="13717"/>
    <cellStyle name="Note 3 2 6 2 2 2" xfId="31152"/>
    <cellStyle name="Note 3 2 6 2 2 3" xfId="45605"/>
    <cellStyle name="Note 3 2 6 2 3" xfId="16178"/>
    <cellStyle name="Note 3 2 6 2 3 2" xfId="33613"/>
    <cellStyle name="Note 3 2 6 2 3 3" xfId="48066"/>
    <cellStyle name="Note 3 2 6 2 4" xfId="21558"/>
    <cellStyle name="Note 3 2 6 2 5" xfId="36011"/>
    <cellStyle name="Note 3 2 6 3" xfId="6584"/>
    <cellStyle name="Note 3 2 6 3 2" xfId="24019"/>
    <cellStyle name="Note 3 2 6 3 3" xfId="38472"/>
    <cellStyle name="Note 3 2 6 4" xfId="9025"/>
    <cellStyle name="Note 3 2 6 4 2" xfId="26460"/>
    <cellStyle name="Note 3 2 6 4 3" xfId="40913"/>
    <cellStyle name="Note 3 2 6 5" xfId="11445"/>
    <cellStyle name="Note 3 2 6 5 2" xfId="28880"/>
    <cellStyle name="Note 3 2 6 5 3" xfId="43333"/>
    <cellStyle name="Note 3 2 6 6" xfId="18452"/>
    <cellStyle name="Note 3 2 7" xfId="1612"/>
    <cellStyle name="Note 3 2 7 2" xfId="4123"/>
    <cellStyle name="Note 3 2 7 2 2" xfId="13718"/>
    <cellStyle name="Note 3 2 7 2 2 2" xfId="31153"/>
    <cellStyle name="Note 3 2 7 2 2 3" xfId="45606"/>
    <cellStyle name="Note 3 2 7 2 3" xfId="16179"/>
    <cellStyle name="Note 3 2 7 2 3 2" xfId="33614"/>
    <cellStyle name="Note 3 2 7 2 3 3" xfId="48067"/>
    <cellStyle name="Note 3 2 7 2 4" xfId="21559"/>
    <cellStyle name="Note 3 2 7 2 5" xfId="36012"/>
    <cellStyle name="Note 3 2 7 3" xfId="6585"/>
    <cellStyle name="Note 3 2 7 3 2" xfId="24020"/>
    <cellStyle name="Note 3 2 7 3 3" xfId="38473"/>
    <cellStyle name="Note 3 2 7 4" xfId="9026"/>
    <cellStyle name="Note 3 2 7 4 2" xfId="26461"/>
    <cellStyle name="Note 3 2 7 4 3" xfId="40914"/>
    <cellStyle name="Note 3 2 7 5" xfId="11446"/>
    <cellStyle name="Note 3 2 7 5 2" xfId="28881"/>
    <cellStyle name="Note 3 2 7 5 3" xfId="43334"/>
    <cellStyle name="Note 3 2 7 6" xfId="18453"/>
    <cellStyle name="Note 3 2 8" xfId="1613"/>
    <cellStyle name="Note 3 2 8 2" xfId="4124"/>
    <cellStyle name="Note 3 2 8 2 2" xfId="21560"/>
    <cellStyle name="Note 3 2 8 2 3" xfId="36013"/>
    <cellStyle name="Note 3 2 8 3" xfId="6586"/>
    <cellStyle name="Note 3 2 8 3 2" xfId="24021"/>
    <cellStyle name="Note 3 2 8 3 3" xfId="38474"/>
    <cellStyle name="Note 3 2 8 4" xfId="9027"/>
    <cellStyle name="Note 3 2 8 4 2" xfId="26462"/>
    <cellStyle name="Note 3 2 8 4 3" xfId="40915"/>
    <cellStyle name="Note 3 2 8 5" xfId="11447"/>
    <cellStyle name="Note 3 2 8 5 2" xfId="28882"/>
    <cellStyle name="Note 3 2 8 5 3" xfId="43335"/>
    <cellStyle name="Note 3 2 8 6" xfId="15173"/>
    <cellStyle name="Note 3 2 8 6 2" xfId="32608"/>
    <cellStyle name="Note 3 2 8 6 3" xfId="47061"/>
    <cellStyle name="Note 3 2 8 7" xfId="18454"/>
    <cellStyle name="Note 3 2 8 8" xfId="20335"/>
    <cellStyle name="Note 3 2 9" xfId="4105"/>
    <cellStyle name="Note 3 2 9 2" xfId="13704"/>
    <cellStyle name="Note 3 2 9 2 2" xfId="31139"/>
    <cellStyle name="Note 3 2 9 2 3" xfId="45592"/>
    <cellStyle name="Note 3 2 9 3" xfId="16165"/>
    <cellStyle name="Note 3 2 9 3 2" xfId="33600"/>
    <cellStyle name="Note 3 2 9 3 3" xfId="48053"/>
    <cellStyle name="Note 3 2 9 4" xfId="21541"/>
    <cellStyle name="Note 3 2 9 5" xfId="35994"/>
    <cellStyle name="Note 3 20" xfId="1614"/>
    <cellStyle name="Note 3 20 10" xfId="18455"/>
    <cellStyle name="Note 3 20 2" xfId="1615"/>
    <cellStyle name="Note 3 20 2 10" xfId="9029"/>
    <cellStyle name="Note 3 20 2 10 2" xfId="26464"/>
    <cellStyle name="Note 3 20 2 10 3" xfId="40917"/>
    <cellStyle name="Note 3 20 2 11" xfId="11449"/>
    <cellStyle name="Note 3 20 2 11 2" xfId="28884"/>
    <cellStyle name="Note 3 20 2 11 3" xfId="43337"/>
    <cellStyle name="Note 3 20 2 12" xfId="18456"/>
    <cellStyle name="Note 3 20 2 2" xfId="1616"/>
    <cellStyle name="Note 3 20 2 2 2" xfId="1617"/>
    <cellStyle name="Note 3 20 2 2 2 2" xfId="4128"/>
    <cellStyle name="Note 3 20 2 2 2 2 2" xfId="13722"/>
    <cellStyle name="Note 3 20 2 2 2 2 2 2" xfId="31157"/>
    <cellStyle name="Note 3 20 2 2 2 2 2 3" xfId="45610"/>
    <cellStyle name="Note 3 20 2 2 2 2 3" xfId="16183"/>
    <cellStyle name="Note 3 20 2 2 2 2 3 2" xfId="33618"/>
    <cellStyle name="Note 3 20 2 2 2 2 3 3" xfId="48071"/>
    <cellStyle name="Note 3 20 2 2 2 2 4" xfId="21564"/>
    <cellStyle name="Note 3 20 2 2 2 2 5" xfId="36017"/>
    <cellStyle name="Note 3 20 2 2 2 3" xfId="6590"/>
    <cellStyle name="Note 3 20 2 2 2 3 2" xfId="24025"/>
    <cellStyle name="Note 3 20 2 2 2 3 3" xfId="38478"/>
    <cellStyle name="Note 3 20 2 2 2 4" xfId="9031"/>
    <cellStyle name="Note 3 20 2 2 2 4 2" xfId="26466"/>
    <cellStyle name="Note 3 20 2 2 2 4 3" xfId="40919"/>
    <cellStyle name="Note 3 20 2 2 2 5" xfId="11451"/>
    <cellStyle name="Note 3 20 2 2 2 5 2" xfId="28886"/>
    <cellStyle name="Note 3 20 2 2 2 5 3" xfId="43339"/>
    <cellStyle name="Note 3 20 2 2 2 6" xfId="18458"/>
    <cellStyle name="Note 3 20 2 2 3" xfId="1618"/>
    <cellStyle name="Note 3 20 2 2 3 2" xfId="4129"/>
    <cellStyle name="Note 3 20 2 2 3 2 2" xfId="13723"/>
    <cellStyle name="Note 3 20 2 2 3 2 2 2" xfId="31158"/>
    <cellStyle name="Note 3 20 2 2 3 2 2 3" xfId="45611"/>
    <cellStyle name="Note 3 20 2 2 3 2 3" xfId="16184"/>
    <cellStyle name="Note 3 20 2 2 3 2 3 2" xfId="33619"/>
    <cellStyle name="Note 3 20 2 2 3 2 3 3" xfId="48072"/>
    <cellStyle name="Note 3 20 2 2 3 2 4" xfId="21565"/>
    <cellStyle name="Note 3 20 2 2 3 2 5" xfId="36018"/>
    <cellStyle name="Note 3 20 2 2 3 3" xfId="6591"/>
    <cellStyle name="Note 3 20 2 2 3 3 2" xfId="24026"/>
    <cellStyle name="Note 3 20 2 2 3 3 3" xfId="38479"/>
    <cellStyle name="Note 3 20 2 2 3 4" xfId="9032"/>
    <cellStyle name="Note 3 20 2 2 3 4 2" xfId="26467"/>
    <cellStyle name="Note 3 20 2 2 3 4 3" xfId="40920"/>
    <cellStyle name="Note 3 20 2 2 3 5" xfId="11452"/>
    <cellStyle name="Note 3 20 2 2 3 5 2" xfId="28887"/>
    <cellStyle name="Note 3 20 2 2 3 5 3" xfId="43340"/>
    <cellStyle name="Note 3 20 2 2 3 6" xfId="18459"/>
    <cellStyle name="Note 3 20 2 2 4" xfId="1619"/>
    <cellStyle name="Note 3 20 2 2 4 2" xfId="4130"/>
    <cellStyle name="Note 3 20 2 2 4 2 2" xfId="21566"/>
    <cellStyle name="Note 3 20 2 2 4 2 3" xfId="36019"/>
    <cellStyle name="Note 3 20 2 2 4 3" xfId="6592"/>
    <cellStyle name="Note 3 20 2 2 4 3 2" xfId="24027"/>
    <cellStyle name="Note 3 20 2 2 4 3 3" xfId="38480"/>
    <cellStyle name="Note 3 20 2 2 4 4" xfId="9033"/>
    <cellStyle name="Note 3 20 2 2 4 4 2" xfId="26468"/>
    <cellStyle name="Note 3 20 2 2 4 4 3" xfId="40921"/>
    <cellStyle name="Note 3 20 2 2 4 5" xfId="11453"/>
    <cellStyle name="Note 3 20 2 2 4 5 2" xfId="28888"/>
    <cellStyle name="Note 3 20 2 2 4 5 3" xfId="43341"/>
    <cellStyle name="Note 3 20 2 2 4 6" xfId="15174"/>
    <cellStyle name="Note 3 20 2 2 4 6 2" xfId="32609"/>
    <cellStyle name="Note 3 20 2 2 4 6 3" xfId="47062"/>
    <cellStyle name="Note 3 20 2 2 4 7" xfId="18460"/>
    <cellStyle name="Note 3 20 2 2 4 8" xfId="20336"/>
    <cellStyle name="Note 3 20 2 2 5" xfId="4127"/>
    <cellStyle name="Note 3 20 2 2 5 2" xfId="13721"/>
    <cellStyle name="Note 3 20 2 2 5 2 2" xfId="31156"/>
    <cellStyle name="Note 3 20 2 2 5 2 3" xfId="45609"/>
    <cellStyle name="Note 3 20 2 2 5 3" xfId="16182"/>
    <cellStyle name="Note 3 20 2 2 5 3 2" xfId="33617"/>
    <cellStyle name="Note 3 20 2 2 5 3 3" xfId="48070"/>
    <cellStyle name="Note 3 20 2 2 5 4" xfId="21563"/>
    <cellStyle name="Note 3 20 2 2 5 5" xfId="36016"/>
    <cellStyle name="Note 3 20 2 2 6" xfId="6589"/>
    <cellStyle name="Note 3 20 2 2 6 2" xfId="24024"/>
    <cellStyle name="Note 3 20 2 2 6 3" xfId="38477"/>
    <cellStyle name="Note 3 20 2 2 7" xfId="9030"/>
    <cellStyle name="Note 3 20 2 2 7 2" xfId="26465"/>
    <cellStyle name="Note 3 20 2 2 7 3" xfId="40918"/>
    <cellStyle name="Note 3 20 2 2 8" xfId="11450"/>
    <cellStyle name="Note 3 20 2 2 8 2" xfId="28885"/>
    <cellStyle name="Note 3 20 2 2 8 3" xfId="43338"/>
    <cellStyle name="Note 3 20 2 2 9" xfId="18457"/>
    <cellStyle name="Note 3 20 2 3" xfId="1620"/>
    <cellStyle name="Note 3 20 2 3 2" xfId="1621"/>
    <cellStyle name="Note 3 20 2 3 2 2" xfId="4132"/>
    <cellStyle name="Note 3 20 2 3 2 2 2" xfId="13725"/>
    <cellStyle name="Note 3 20 2 3 2 2 2 2" xfId="31160"/>
    <cellStyle name="Note 3 20 2 3 2 2 2 3" xfId="45613"/>
    <cellStyle name="Note 3 20 2 3 2 2 3" xfId="16186"/>
    <cellStyle name="Note 3 20 2 3 2 2 3 2" xfId="33621"/>
    <cellStyle name="Note 3 20 2 3 2 2 3 3" xfId="48074"/>
    <cellStyle name="Note 3 20 2 3 2 2 4" xfId="21568"/>
    <cellStyle name="Note 3 20 2 3 2 2 5" xfId="36021"/>
    <cellStyle name="Note 3 20 2 3 2 3" xfId="6594"/>
    <cellStyle name="Note 3 20 2 3 2 3 2" xfId="24029"/>
    <cellStyle name="Note 3 20 2 3 2 3 3" xfId="38482"/>
    <cellStyle name="Note 3 20 2 3 2 4" xfId="9035"/>
    <cellStyle name="Note 3 20 2 3 2 4 2" xfId="26470"/>
    <cellStyle name="Note 3 20 2 3 2 4 3" xfId="40923"/>
    <cellStyle name="Note 3 20 2 3 2 5" xfId="11455"/>
    <cellStyle name="Note 3 20 2 3 2 5 2" xfId="28890"/>
    <cellStyle name="Note 3 20 2 3 2 5 3" xfId="43343"/>
    <cellStyle name="Note 3 20 2 3 2 6" xfId="18462"/>
    <cellStyle name="Note 3 20 2 3 3" xfId="1622"/>
    <cellStyle name="Note 3 20 2 3 3 2" xfId="4133"/>
    <cellStyle name="Note 3 20 2 3 3 2 2" xfId="13726"/>
    <cellStyle name="Note 3 20 2 3 3 2 2 2" xfId="31161"/>
    <cellStyle name="Note 3 20 2 3 3 2 2 3" xfId="45614"/>
    <cellStyle name="Note 3 20 2 3 3 2 3" xfId="16187"/>
    <cellStyle name="Note 3 20 2 3 3 2 3 2" xfId="33622"/>
    <cellStyle name="Note 3 20 2 3 3 2 3 3" xfId="48075"/>
    <cellStyle name="Note 3 20 2 3 3 2 4" xfId="21569"/>
    <cellStyle name="Note 3 20 2 3 3 2 5" xfId="36022"/>
    <cellStyle name="Note 3 20 2 3 3 3" xfId="6595"/>
    <cellStyle name="Note 3 20 2 3 3 3 2" xfId="24030"/>
    <cellStyle name="Note 3 20 2 3 3 3 3" xfId="38483"/>
    <cellStyle name="Note 3 20 2 3 3 4" xfId="9036"/>
    <cellStyle name="Note 3 20 2 3 3 4 2" xfId="26471"/>
    <cellStyle name="Note 3 20 2 3 3 4 3" xfId="40924"/>
    <cellStyle name="Note 3 20 2 3 3 5" xfId="11456"/>
    <cellStyle name="Note 3 20 2 3 3 5 2" xfId="28891"/>
    <cellStyle name="Note 3 20 2 3 3 5 3" xfId="43344"/>
    <cellStyle name="Note 3 20 2 3 3 6" xfId="18463"/>
    <cellStyle name="Note 3 20 2 3 4" xfId="1623"/>
    <cellStyle name="Note 3 20 2 3 4 2" xfId="4134"/>
    <cellStyle name="Note 3 20 2 3 4 2 2" xfId="21570"/>
    <cellStyle name="Note 3 20 2 3 4 2 3" xfId="36023"/>
    <cellStyle name="Note 3 20 2 3 4 3" xfId="6596"/>
    <cellStyle name="Note 3 20 2 3 4 3 2" xfId="24031"/>
    <cellStyle name="Note 3 20 2 3 4 3 3" xfId="38484"/>
    <cellStyle name="Note 3 20 2 3 4 4" xfId="9037"/>
    <cellStyle name="Note 3 20 2 3 4 4 2" xfId="26472"/>
    <cellStyle name="Note 3 20 2 3 4 4 3" xfId="40925"/>
    <cellStyle name="Note 3 20 2 3 4 5" xfId="11457"/>
    <cellStyle name="Note 3 20 2 3 4 5 2" xfId="28892"/>
    <cellStyle name="Note 3 20 2 3 4 5 3" xfId="43345"/>
    <cellStyle name="Note 3 20 2 3 4 6" xfId="15175"/>
    <cellStyle name="Note 3 20 2 3 4 6 2" xfId="32610"/>
    <cellStyle name="Note 3 20 2 3 4 6 3" xfId="47063"/>
    <cellStyle name="Note 3 20 2 3 4 7" xfId="18464"/>
    <cellStyle name="Note 3 20 2 3 4 8" xfId="20337"/>
    <cellStyle name="Note 3 20 2 3 5" xfId="4131"/>
    <cellStyle name="Note 3 20 2 3 5 2" xfId="13724"/>
    <cellStyle name="Note 3 20 2 3 5 2 2" xfId="31159"/>
    <cellStyle name="Note 3 20 2 3 5 2 3" xfId="45612"/>
    <cellStyle name="Note 3 20 2 3 5 3" xfId="16185"/>
    <cellStyle name="Note 3 20 2 3 5 3 2" xfId="33620"/>
    <cellStyle name="Note 3 20 2 3 5 3 3" xfId="48073"/>
    <cellStyle name="Note 3 20 2 3 5 4" xfId="21567"/>
    <cellStyle name="Note 3 20 2 3 5 5" xfId="36020"/>
    <cellStyle name="Note 3 20 2 3 6" xfId="6593"/>
    <cellStyle name="Note 3 20 2 3 6 2" xfId="24028"/>
    <cellStyle name="Note 3 20 2 3 6 3" xfId="38481"/>
    <cellStyle name="Note 3 20 2 3 7" xfId="9034"/>
    <cellStyle name="Note 3 20 2 3 7 2" xfId="26469"/>
    <cellStyle name="Note 3 20 2 3 7 3" xfId="40922"/>
    <cellStyle name="Note 3 20 2 3 8" xfId="11454"/>
    <cellStyle name="Note 3 20 2 3 8 2" xfId="28889"/>
    <cellStyle name="Note 3 20 2 3 8 3" xfId="43342"/>
    <cellStyle name="Note 3 20 2 3 9" xfId="18461"/>
    <cellStyle name="Note 3 20 2 4" xfId="1624"/>
    <cellStyle name="Note 3 20 2 4 2" xfId="1625"/>
    <cellStyle name="Note 3 20 2 4 2 2" xfId="4136"/>
    <cellStyle name="Note 3 20 2 4 2 2 2" xfId="13728"/>
    <cellStyle name="Note 3 20 2 4 2 2 2 2" xfId="31163"/>
    <cellStyle name="Note 3 20 2 4 2 2 2 3" xfId="45616"/>
    <cellStyle name="Note 3 20 2 4 2 2 3" xfId="16189"/>
    <cellStyle name="Note 3 20 2 4 2 2 3 2" xfId="33624"/>
    <cellStyle name="Note 3 20 2 4 2 2 3 3" xfId="48077"/>
    <cellStyle name="Note 3 20 2 4 2 2 4" xfId="21572"/>
    <cellStyle name="Note 3 20 2 4 2 2 5" xfId="36025"/>
    <cellStyle name="Note 3 20 2 4 2 3" xfId="6598"/>
    <cellStyle name="Note 3 20 2 4 2 3 2" xfId="24033"/>
    <cellStyle name="Note 3 20 2 4 2 3 3" xfId="38486"/>
    <cellStyle name="Note 3 20 2 4 2 4" xfId="9039"/>
    <cellStyle name="Note 3 20 2 4 2 4 2" xfId="26474"/>
    <cellStyle name="Note 3 20 2 4 2 4 3" xfId="40927"/>
    <cellStyle name="Note 3 20 2 4 2 5" xfId="11459"/>
    <cellStyle name="Note 3 20 2 4 2 5 2" xfId="28894"/>
    <cellStyle name="Note 3 20 2 4 2 5 3" xfId="43347"/>
    <cellStyle name="Note 3 20 2 4 2 6" xfId="18466"/>
    <cellStyle name="Note 3 20 2 4 3" xfId="1626"/>
    <cellStyle name="Note 3 20 2 4 3 2" xfId="4137"/>
    <cellStyle name="Note 3 20 2 4 3 2 2" xfId="13729"/>
    <cellStyle name="Note 3 20 2 4 3 2 2 2" xfId="31164"/>
    <cellStyle name="Note 3 20 2 4 3 2 2 3" xfId="45617"/>
    <cellStyle name="Note 3 20 2 4 3 2 3" xfId="16190"/>
    <cellStyle name="Note 3 20 2 4 3 2 3 2" xfId="33625"/>
    <cellStyle name="Note 3 20 2 4 3 2 3 3" xfId="48078"/>
    <cellStyle name="Note 3 20 2 4 3 2 4" xfId="21573"/>
    <cellStyle name="Note 3 20 2 4 3 2 5" xfId="36026"/>
    <cellStyle name="Note 3 20 2 4 3 3" xfId="6599"/>
    <cellStyle name="Note 3 20 2 4 3 3 2" xfId="24034"/>
    <cellStyle name="Note 3 20 2 4 3 3 3" xfId="38487"/>
    <cellStyle name="Note 3 20 2 4 3 4" xfId="9040"/>
    <cellStyle name="Note 3 20 2 4 3 4 2" xfId="26475"/>
    <cellStyle name="Note 3 20 2 4 3 4 3" xfId="40928"/>
    <cellStyle name="Note 3 20 2 4 3 5" xfId="11460"/>
    <cellStyle name="Note 3 20 2 4 3 5 2" xfId="28895"/>
    <cellStyle name="Note 3 20 2 4 3 5 3" xfId="43348"/>
    <cellStyle name="Note 3 20 2 4 3 6" xfId="18467"/>
    <cellStyle name="Note 3 20 2 4 4" xfId="1627"/>
    <cellStyle name="Note 3 20 2 4 4 2" xfId="4138"/>
    <cellStyle name="Note 3 20 2 4 4 2 2" xfId="21574"/>
    <cellStyle name="Note 3 20 2 4 4 2 3" xfId="36027"/>
    <cellStyle name="Note 3 20 2 4 4 3" xfId="6600"/>
    <cellStyle name="Note 3 20 2 4 4 3 2" xfId="24035"/>
    <cellStyle name="Note 3 20 2 4 4 3 3" xfId="38488"/>
    <cellStyle name="Note 3 20 2 4 4 4" xfId="9041"/>
    <cellStyle name="Note 3 20 2 4 4 4 2" xfId="26476"/>
    <cellStyle name="Note 3 20 2 4 4 4 3" xfId="40929"/>
    <cellStyle name="Note 3 20 2 4 4 5" xfId="11461"/>
    <cellStyle name="Note 3 20 2 4 4 5 2" xfId="28896"/>
    <cellStyle name="Note 3 20 2 4 4 5 3" xfId="43349"/>
    <cellStyle name="Note 3 20 2 4 4 6" xfId="15176"/>
    <cellStyle name="Note 3 20 2 4 4 6 2" xfId="32611"/>
    <cellStyle name="Note 3 20 2 4 4 6 3" xfId="47064"/>
    <cellStyle name="Note 3 20 2 4 4 7" xfId="18468"/>
    <cellStyle name="Note 3 20 2 4 4 8" xfId="20338"/>
    <cellStyle name="Note 3 20 2 4 5" xfId="4135"/>
    <cellStyle name="Note 3 20 2 4 5 2" xfId="13727"/>
    <cellStyle name="Note 3 20 2 4 5 2 2" xfId="31162"/>
    <cellStyle name="Note 3 20 2 4 5 2 3" xfId="45615"/>
    <cellStyle name="Note 3 20 2 4 5 3" xfId="16188"/>
    <cellStyle name="Note 3 20 2 4 5 3 2" xfId="33623"/>
    <cellStyle name="Note 3 20 2 4 5 3 3" xfId="48076"/>
    <cellStyle name="Note 3 20 2 4 5 4" xfId="21571"/>
    <cellStyle name="Note 3 20 2 4 5 5" xfId="36024"/>
    <cellStyle name="Note 3 20 2 4 6" xfId="6597"/>
    <cellStyle name="Note 3 20 2 4 6 2" xfId="24032"/>
    <cellStyle name="Note 3 20 2 4 6 3" xfId="38485"/>
    <cellStyle name="Note 3 20 2 4 7" xfId="9038"/>
    <cellStyle name="Note 3 20 2 4 7 2" xfId="26473"/>
    <cellStyle name="Note 3 20 2 4 7 3" xfId="40926"/>
    <cellStyle name="Note 3 20 2 4 8" xfId="11458"/>
    <cellStyle name="Note 3 20 2 4 8 2" xfId="28893"/>
    <cellStyle name="Note 3 20 2 4 8 3" xfId="43346"/>
    <cellStyle name="Note 3 20 2 4 9" xfId="18465"/>
    <cellStyle name="Note 3 20 2 5" xfId="1628"/>
    <cellStyle name="Note 3 20 2 5 2" xfId="4139"/>
    <cellStyle name="Note 3 20 2 5 2 2" xfId="13730"/>
    <cellStyle name="Note 3 20 2 5 2 2 2" xfId="31165"/>
    <cellStyle name="Note 3 20 2 5 2 2 3" xfId="45618"/>
    <cellStyle name="Note 3 20 2 5 2 3" xfId="16191"/>
    <cellStyle name="Note 3 20 2 5 2 3 2" xfId="33626"/>
    <cellStyle name="Note 3 20 2 5 2 3 3" xfId="48079"/>
    <cellStyle name="Note 3 20 2 5 2 4" xfId="21575"/>
    <cellStyle name="Note 3 20 2 5 2 5" xfId="36028"/>
    <cellStyle name="Note 3 20 2 5 3" xfId="6601"/>
    <cellStyle name="Note 3 20 2 5 3 2" xfId="24036"/>
    <cellStyle name="Note 3 20 2 5 3 3" xfId="38489"/>
    <cellStyle name="Note 3 20 2 5 4" xfId="9042"/>
    <cellStyle name="Note 3 20 2 5 4 2" xfId="26477"/>
    <cellStyle name="Note 3 20 2 5 4 3" xfId="40930"/>
    <cellStyle name="Note 3 20 2 5 5" xfId="11462"/>
    <cellStyle name="Note 3 20 2 5 5 2" xfId="28897"/>
    <cellStyle name="Note 3 20 2 5 5 3" xfId="43350"/>
    <cellStyle name="Note 3 20 2 5 6" xfId="18469"/>
    <cellStyle name="Note 3 20 2 6" xfId="1629"/>
    <cellStyle name="Note 3 20 2 6 2" xfId="4140"/>
    <cellStyle name="Note 3 20 2 6 2 2" xfId="13731"/>
    <cellStyle name="Note 3 20 2 6 2 2 2" xfId="31166"/>
    <cellStyle name="Note 3 20 2 6 2 2 3" xfId="45619"/>
    <cellStyle name="Note 3 20 2 6 2 3" xfId="16192"/>
    <cellStyle name="Note 3 20 2 6 2 3 2" xfId="33627"/>
    <cellStyle name="Note 3 20 2 6 2 3 3" xfId="48080"/>
    <cellStyle name="Note 3 20 2 6 2 4" xfId="21576"/>
    <cellStyle name="Note 3 20 2 6 2 5" xfId="36029"/>
    <cellStyle name="Note 3 20 2 6 3" xfId="6602"/>
    <cellStyle name="Note 3 20 2 6 3 2" xfId="24037"/>
    <cellStyle name="Note 3 20 2 6 3 3" xfId="38490"/>
    <cellStyle name="Note 3 20 2 6 4" xfId="9043"/>
    <cellStyle name="Note 3 20 2 6 4 2" xfId="26478"/>
    <cellStyle name="Note 3 20 2 6 4 3" xfId="40931"/>
    <cellStyle name="Note 3 20 2 6 5" xfId="11463"/>
    <cellStyle name="Note 3 20 2 6 5 2" xfId="28898"/>
    <cellStyle name="Note 3 20 2 6 5 3" xfId="43351"/>
    <cellStyle name="Note 3 20 2 6 6" xfId="18470"/>
    <cellStyle name="Note 3 20 2 7" xfId="1630"/>
    <cellStyle name="Note 3 20 2 7 2" xfId="4141"/>
    <cellStyle name="Note 3 20 2 7 2 2" xfId="21577"/>
    <cellStyle name="Note 3 20 2 7 2 3" xfId="36030"/>
    <cellStyle name="Note 3 20 2 7 3" xfId="6603"/>
    <cellStyle name="Note 3 20 2 7 3 2" xfId="24038"/>
    <cellStyle name="Note 3 20 2 7 3 3" xfId="38491"/>
    <cellStyle name="Note 3 20 2 7 4" xfId="9044"/>
    <cellStyle name="Note 3 20 2 7 4 2" xfId="26479"/>
    <cellStyle name="Note 3 20 2 7 4 3" xfId="40932"/>
    <cellStyle name="Note 3 20 2 7 5" xfId="11464"/>
    <cellStyle name="Note 3 20 2 7 5 2" xfId="28899"/>
    <cellStyle name="Note 3 20 2 7 5 3" xfId="43352"/>
    <cellStyle name="Note 3 20 2 7 6" xfId="15177"/>
    <cellStyle name="Note 3 20 2 7 6 2" xfId="32612"/>
    <cellStyle name="Note 3 20 2 7 6 3" xfId="47065"/>
    <cellStyle name="Note 3 20 2 7 7" xfId="18471"/>
    <cellStyle name="Note 3 20 2 7 8" xfId="20339"/>
    <cellStyle name="Note 3 20 2 8" xfId="4126"/>
    <cellStyle name="Note 3 20 2 8 2" xfId="13720"/>
    <cellStyle name="Note 3 20 2 8 2 2" xfId="31155"/>
    <cellStyle name="Note 3 20 2 8 2 3" xfId="45608"/>
    <cellStyle name="Note 3 20 2 8 3" xfId="16181"/>
    <cellStyle name="Note 3 20 2 8 3 2" xfId="33616"/>
    <cellStyle name="Note 3 20 2 8 3 3" xfId="48069"/>
    <cellStyle name="Note 3 20 2 8 4" xfId="21562"/>
    <cellStyle name="Note 3 20 2 8 5" xfId="36015"/>
    <cellStyle name="Note 3 20 2 9" xfId="6588"/>
    <cellStyle name="Note 3 20 2 9 2" xfId="24023"/>
    <cellStyle name="Note 3 20 2 9 3" xfId="38476"/>
    <cellStyle name="Note 3 20 3" xfId="1631"/>
    <cellStyle name="Note 3 20 3 2" xfId="4142"/>
    <cellStyle name="Note 3 20 3 2 2" xfId="13732"/>
    <cellStyle name="Note 3 20 3 2 2 2" xfId="31167"/>
    <cellStyle name="Note 3 20 3 2 2 3" xfId="45620"/>
    <cellStyle name="Note 3 20 3 2 3" xfId="16193"/>
    <cellStyle name="Note 3 20 3 2 3 2" xfId="33628"/>
    <cellStyle name="Note 3 20 3 2 3 3" xfId="48081"/>
    <cellStyle name="Note 3 20 3 2 4" xfId="21578"/>
    <cellStyle name="Note 3 20 3 2 5" xfId="36031"/>
    <cellStyle name="Note 3 20 3 3" xfId="6604"/>
    <cellStyle name="Note 3 20 3 3 2" xfId="24039"/>
    <cellStyle name="Note 3 20 3 3 3" xfId="38492"/>
    <cellStyle name="Note 3 20 3 4" xfId="9045"/>
    <cellStyle name="Note 3 20 3 4 2" xfId="26480"/>
    <cellStyle name="Note 3 20 3 4 3" xfId="40933"/>
    <cellStyle name="Note 3 20 3 5" xfId="11465"/>
    <cellStyle name="Note 3 20 3 5 2" xfId="28900"/>
    <cellStyle name="Note 3 20 3 5 3" xfId="43353"/>
    <cellStyle name="Note 3 20 3 6" xfId="18472"/>
    <cellStyle name="Note 3 20 4" xfId="1632"/>
    <cellStyle name="Note 3 20 4 2" xfId="4143"/>
    <cellStyle name="Note 3 20 4 2 2" xfId="13733"/>
    <cellStyle name="Note 3 20 4 2 2 2" xfId="31168"/>
    <cellStyle name="Note 3 20 4 2 2 3" xfId="45621"/>
    <cellStyle name="Note 3 20 4 2 3" xfId="16194"/>
    <cellStyle name="Note 3 20 4 2 3 2" xfId="33629"/>
    <cellStyle name="Note 3 20 4 2 3 3" xfId="48082"/>
    <cellStyle name="Note 3 20 4 2 4" xfId="21579"/>
    <cellStyle name="Note 3 20 4 2 5" xfId="36032"/>
    <cellStyle name="Note 3 20 4 3" xfId="6605"/>
    <cellStyle name="Note 3 20 4 3 2" xfId="24040"/>
    <cellStyle name="Note 3 20 4 3 3" xfId="38493"/>
    <cellStyle name="Note 3 20 4 4" xfId="9046"/>
    <cellStyle name="Note 3 20 4 4 2" xfId="26481"/>
    <cellStyle name="Note 3 20 4 4 3" xfId="40934"/>
    <cellStyle name="Note 3 20 4 5" xfId="11466"/>
    <cellStyle name="Note 3 20 4 5 2" xfId="28901"/>
    <cellStyle name="Note 3 20 4 5 3" xfId="43354"/>
    <cellStyle name="Note 3 20 4 6" xfId="18473"/>
    <cellStyle name="Note 3 20 5" xfId="1633"/>
    <cellStyle name="Note 3 20 5 2" xfId="4144"/>
    <cellStyle name="Note 3 20 5 2 2" xfId="21580"/>
    <cellStyle name="Note 3 20 5 2 3" xfId="36033"/>
    <cellStyle name="Note 3 20 5 3" xfId="6606"/>
    <cellStyle name="Note 3 20 5 3 2" xfId="24041"/>
    <cellStyle name="Note 3 20 5 3 3" xfId="38494"/>
    <cellStyle name="Note 3 20 5 4" xfId="9047"/>
    <cellStyle name="Note 3 20 5 4 2" xfId="26482"/>
    <cellStyle name="Note 3 20 5 4 3" xfId="40935"/>
    <cellStyle name="Note 3 20 5 5" xfId="11467"/>
    <cellStyle name="Note 3 20 5 5 2" xfId="28902"/>
    <cellStyle name="Note 3 20 5 5 3" xfId="43355"/>
    <cellStyle name="Note 3 20 5 6" xfId="15178"/>
    <cellStyle name="Note 3 20 5 6 2" xfId="32613"/>
    <cellStyle name="Note 3 20 5 6 3" xfId="47066"/>
    <cellStyle name="Note 3 20 5 7" xfId="18474"/>
    <cellStyle name="Note 3 20 5 8" xfId="20340"/>
    <cellStyle name="Note 3 20 6" xfId="4125"/>
    <cellStyle name="Note 3 20 6 2" xfId="13719"/>
    <cellStyle name="Note 3 20 6 2 2" xfId="31154"/>
    <cellStyle name="Note 3 20 6 2 3" xfId="45607"/>
    <cellStyle name="Note 3 20 6 3" xfId="16180"/>
    <cellStyle name="Note 3 20 6 3 2" xfId="33615"/>
    <cellStyle name="Note 3 20 6 3 3" xfId="48068"/>
    <cellStyle name="Note 3 20 6 4" xfId="21561"/>
    <cellStyle name="Note 3 20 6 5" xfId="36014"/>
    <cellStyle name="Note 3 20 7" xfId="6587"/>
    <cellStyle name="Note 3 20 7 2" xfId="24022"/>
    <cellStyle name="Note 3 20 7 3" xfId="38475"/>
    <cellStyle name="Note 3 20 8" xfId="9028"/>
    <cellStyle name="Note 3 20 8 2" xfId="26463"/>
    <cellStyle name="Note 3 20 8 3" xfId="40916"/>
    <cellStyle name="Note 3 20 9" xfId="11448"/>
    <cellStyle name="Note 3 20 9 2" xfId="28883"/>
    <cellStyle name="Note 3 20 9 3" xfId="43336"/>
    <cellStyle name="Note 3 21" xfId="1634"/>
    <cellStyle name="Note 3 21 10" xfId="9048"/>
    <cellStyle name="Note 3 21 10 2" xfId="26483"/>
    <cellStyle name="Note 3 21 10 3" xfId="40936"/>
    <cellStyle name="Note 3 21 11" xfId="11468"/>
    <cellStyle name="Note 3 21 11 2" xfId="28903"/>
    <cellStyle name="Note 3 21 11 3" xfId="43356"/>
    <cellStyle name="Note 3 21 12" xfId="18475"/>
    <cellStyle name="Note 3 21 2" xfId="1635"/>
    <cellStyle name="Note 3 21 2 2" xfId="1636"/>
    <cellStyle name="Note 3 21 2 2 2" xfId="4147"/>
    <cellStyle name="Note 3 21 2 2 2 2" xfId="13736"/>
    <cellStyle name="Note 3 21 2 2 2 2 2" xfId="31171"/>
    <cellStyle name="Note 3 21 2 2 2 2 3" xfId="45624"/>
    <cellStyle name="Note 3 21 2 2 2 3" xfId="16197"/>
    <cellStyle name="Note 3 21 2 2 2 3 2" xfId="33632"/>
    <cellStyle name="Note 3 21 2 2 2 3 3" xfId="48085"/>
    <cellStyle name="Note 3 21 2 2 2 4" xfId="21583"/>
    <cellStyle name="Note 3 21 2 2 2 5" xfId="36036"/>
    <cellStyle name="Note 3 21 2 2 3" xfId="6609"/>
    <cellStyle name="Note 3 21 2 2 3 2" xfId="24044"/>
    <cellStyle name="Note 3 21 2 2 3 3" xfId="38497"/>
    <cellStyle name="Note 3 21 2 2 4" xfId="9050"/>
    <cellStyle name="Note 3 21 2 2 4 2" xfId="26485"/>
    <cellStyle name="Note 3 21 2 2 4 3" xfId="40938"/>
    <cellStyle name="Note 3 21 2 2 5" xfId="11470"/>
    <cellStyle name="Note 3 21 2 2 5 2" xfId="28905"/>
    <cellStyle name="Note 3 21 2 2 5 3" xfId="43358"/>
    <cellStyle name="Note 3 21 2 2 6" xfId="18477"/>
    <cellStyle name="Note 3 21 2 3" xfId="1637"/>
    <cellStyle name="Note 3 21 2 3 2" xfId="4148"/>
    <cellStyle name="Note 3 21 2 3 2 2" xfId="13737"/>
    <cellStyle name="Note 3 21 2 3 2 2 2" xfId="31172"/>
    <cellStyle name="Note 3 21 2 3 2 2 3" xfId="45625"/>
    <cellStyle name="Note 3 21 2 3 2 3" xfId="16198"/>
    <cellStyle name="Note 3 21 2 3 2 3 2" xfId="33633"/>
    <cellStyle name="Note 3 21 2 3 2 3 3" xfId="48086"/>
    <cellStyle name="Note 3 21 2 3 2 4" xfId="21584"/>
    <cellStyle name="Note 3 21 2 3 2 5" xfId="36037"/>
    <cellStyle name="Note 3 21 2 3 3" xfId="6610"/>
    <cellStyle name="Note 3 21 2 3 3 2" xfId="24045"/>
    <cellStyle name="Note 3 21 2 3 3 3" xfId="38498"/>
    <cellStyle name="Note 3 21 2 3 4" xfId="9051"/>
    <cellStyle name="Note 3 21 2 3 4 2" xfId="26486"/>
    <cellStyle name="Note 3 21 2 3 4 3" xfId="40939"/>
    <cellStyle name="Note 3 21 2 3 5" xfId="11471"/>
    <cellStyle name="Note 3 21 2 3 5 2" xfId="28906"/>
    <cellStyle name="Note 3 21 2 3 5 3" xfId="43359"/>
    <cellStyle name="Note 3 21 2 3 6" xfId="18478"/>
    <cellStyle name="Note 3 21 2 4" xfId="1638"/>
    <cellStyle name="Note 3 21 2 4 2" xfId="4149"/>
    <cellStyle name="Note 3 21 2 4 2 2" xfId="21585"/>
    <cellStyle name="Note 3 21 2 4 2 3" xfId="36038"/>
    <cellStyle name="Note 3 21 2 4 3" xfId="6611"/>
    <cellStyle name="Note 3 21 2 4 3 2" xfId="24046"/>
    <cellStyle name="Note 3 21 2 4 3 3" xfId="38499"/>
    <cellStyle name="Note 3 21 2 4 4" xfId="9052"/>
    <cellStyle name="Note 3 21 2 4 4 2" xfId="26487"/>
    <cellStyle name="Note 3 21 2 4 4 3" xfId="40940"/>
    <cellStyle name="Note 3 21 2 4 5" xfId="11472"/>
    <cellStyle name="Note 3 21 2 4 5 2" xfId="28907"/>
    <cellStyle name="Note 3 21 2 4 5 3" xfId="43360"/>
    <cellStyle name="Note 3 21 2 4 6" xfId="15179"/>
    <cellStyle name="Note 3 21 2 4 6 2" xfId="32614"/>
    <cellStyle name="Note 3 21 2 4 6 3" xfId="47067"/>
    <cellStyle name="Note 3 21 2 4 7" xfId="18479"/>
    <cellStyle name="Note 3 21 2 4 8" xfId="20341"/>
    <cellStyle name="Note 3 21 2 5" xfId="4146"/>
    <cellStyle name="Note 3 21 2 5 2" xfId="13735"/>
    <cellStyle name="Note 3 21 2 5 2 2" xfId="31170"/>
    <cellStyle name="Note 3 21 2 5 2 3" xfId="45623"/>
    <cellStyle name="Note 3 21 2 5 3" xfId="16196"/>
    <cellStyle name="Note 3 21 2 5 3 2" xfId="33631"/>
    <cellStyle name="Note 3 21 2 5 3 3" xfId="48084"/>
    <cellStyle name="Note 3 21 2 5 4" xfId="21582"/>
    <cellStyle name="Note 3 21 2 5 5" xfId="36035"/>
    <cellStyle name="Note 3 21 2 6" xfId="6608"/>
    <cellStyle name="Note 3 21 2 6 2" xfId="24043"/>
    <cellStyle name="Note 3 21 2 6 3" xfId="38496"/>
    <cellStyle name="Note 3 21 2 7" xfId="9049"/>
    <cellStyle name="Note 3 21 2 7 2" xfId="26484"/>
    <cellStyle name="Note 3 21 2 7 3" xfId="40937"/>
    <cellStyle name="Note 3 21 2 8" xfId="11469"/>
    <cellStyle name="Note 3 21 2 8 2" xfId="28904"/>
    <cellStyle name="Note 3 21 2 8 3" xfId="43357"/>
    <cellStyle name="Note 3 21 2 9" xfId="18476"/>
    <cellStyle name="Note 3 21 3" xfId="1639"/>
    <cellStyle name="Note 3 21 3 2" xfId="1640"/>
    <cellStyle name="Note 3 21 3 2 2" xfId="4151"/>
    <cellStyle name="Note 3 21 3 2 2 2" xfId="13739"/>
    <cellStyle name="Note 3 21 3 2 2 2 2" xfId="31174"/>
    <cellStyle name="Note 3 21 3 2 2 2 3" xfId="45627"/>
    <cellStyle name="Note 3 21 3 2 2 3" xfId="16200"/>
    <cellStyle name="Note 3 21 3 2 2 3 2" xfId="33635"/>
    <cellStyle name="Note 3 21 3 2 2 3 3" xfId="48088"/>
    <cellStyle name="Note 3 21 3 2 2 4" xfId="21587"/>
    <cellStyle name="Note 3 21 3 2 2 5" xfId="36040"/>
    <cellStyle name="Note 3 21 3 2 3" xfId="6613"/>
    <cellStyle name="Note 3 21 3 2 3 2" xfId="24048"/>
    <cellStyle name="Note 3 21 3 2 3 3" xfId="38501"/>
    <cellStyle name="Note 3 21 3 2 4" xfId="9054"/>
    <cellStyle name="Note 3 21 3 2 4 2" xfId="26489"/>
    <cellStyle name="Note 3 21 3 2 4 3" xfId="40942"/>
    <cellStyle name="Note 3 21 3 2 5" xfId="11474"/>
    <cellStyle name="Note 3 21 3 2 5 2" xfId="28909"/>
    <cellStyle name="Note 3 21 3 2 5 3" xfId="43362"/>
    <cellStyle name="Note 3 21 3 2 6" xfId="18481"/>
    <cellStyle name="Note 3 21 3 3" xfId="1641"/>
    <cellStyle name="Note 3 21 3 3 2" xfId="4152"/>
    <cellStyle name="Note 3 21 3 3 2 2" xfId="13740"/>
    <cellStyle name="Note 3 21 3 3 2 2 2" xfId="31175"/>
    <cellStyle name="Note 3 21 3 3 2 2 3" xfId="45628"/>
    <cellStyle name="Note 3 21 3 3 2 3" xfId="16201"/>
    <cellStyle name="Note 3 21 3 3 2 3 2" xfId="33636"/>
    <cellStyle name="Note 3 21 3 3 2 3 3" xfId="48089"/>
    <cellStyle name="Note 3 21 3 3 2 4" xfId="21588"/>
    <cellStyle name="Note 3 21 3 3 2 5" xfId="36041"/>
    <cellStyle name="Note 3 21 3 3 3" xfId="6614"/>
    <cellStyle name="Note 3 21 3 3 3 2" xfId="24049"/>
    <cellStyle name="Note 3 21 3 3 3 3" xfId="38502"/>
    <cellStyle name="Note 3 21 3 3 4" xfId="9055"/>
    <cellStyle name="Note 3 21 3 3 4 2" xfId="26490"/>
    <cellStyle name="Note 3 21 3 3 4 3" xfId="40943"/>
    <cellStyle name="Note 3 21 3 3 5" xfId="11475"/>
    <cellStyle name="Note 3 21 3 3 5 2" xfId="28910"/>
    <cellStyle name="Note 3 21 3 3 5 3" xfId="43363"/>
    <cellStyle name="Note 3 21 3 3 6" xfId="18482"/>
    <cellStyle name="Note 3 21 3 4" xfId="1642"/>
    <cellStyle name="Note 3 21 3 4 2" xfId="4153"/>
    <cellStyle name="Note 3 21 3 4 2 2" xfId="21589"/>
    <cellStyle name="Note 3 21 3 4 2 3" xfId="36042"/>
    <cellStyle name="Note 3 21 3 4 3" xfId="6615"/>
    <cellStyle name="Note 3 21 3 4 3 2" xfId="24050"/>
    <cellStyle name="Note 3 21 3 4 3 3" xfId="38503"/>
    <cellStyle name="Note 3 21 3 4 4" xfId="9056"/>
    <cellStyle name="Note 3 21 3 4 4 2" xfId="26491"/>
    <cellStyle name="Note 3 21 3 4 4 3" xfId="40944"/>
    <cellStyle name="Note 3 21 3 4 5" xfId="11476"/>
    <cellStyle name="Note 3 21 3 4 5 2" xfId="28911"/>
    <cellStyle name="Note 3 21 3 4 5 3" xfId="43364"/>
    <cellStyle name="Note 3 21 3 4 6" xfId="15180"/>
    <cellStyle name="Note 3 21 3 4 6 2" xfId="32615"/>
    <cellStyle name="Note 3 21 3 4 6 3" xfId="47068"/>
    <cellStyle name="Note 3 21 3 4 7" xfId="18483"/>
    <cellStyle name="Note 3 21 3 4 8" xfId="20342"/>
    <cellStyle name="Note 3 21 3 5" xfId="4150"/>
    <cellStyle name="Note 3 21 3 5 2" xfId="13738"/>
    <cellStyle name="Note 3 21 3 5 2 2" xfId="31173"/>
    <cellStyle name="Note 3 21 3 5 2 3" xfId="45626"/>
    <cellStyle name="Note 3 21 3 5 3" xfId="16199"/>
    <cellStyle name="Note 3 21 3 5 3 2" xfId="33634"/>
    <cellStyle name="Note 3 21 3 5 3 3" xfId="48087"/>
    <cellStyle name="Note 3 21 3 5 4" xfId="21586"/>
    <cellStyle name="Note 3 21 3 5 5" xfId="36039"/>
    <cellStyle name="Note 3 21 3 6" xfId="6612"/>
    <cellStyle name="Note 3 21 3 6 2" xfId="24047"/>
    <cellStyle name="Note 3 21 3 6 3" xfId="38500"/>
    <cellStyle name="Note 3 21 3 7" xfId="9053"/>
    <cellStyle name="Note 3 21 3 7 2" xfId="26488"/>
    <cellStyle name="Note 3 21 3 7 3" xfId="40941"/>
    <cellStyle name="Note 3 21 3 8" xfId="11473"/>
    <cellStyle name="Note 3 21 3 8 2" xfId="28908"/>
    <cellStyle name="Note 3 21 3 8 3" xfId="43361"/>
    <cellStyle name="Note 3 21 3 9" xfId="18480"/>
    <cellStyle name="Note 3 21 4" xfId="1643"/>
    <cellStyle name="Note 3 21 4 2" xfId="1644"/>
    <cellStyle name="Note 3 21 4 2 2" xfId="4155"/>
    <cellStyle name="Note 3 21 4 2 2 2" xfId="13742"/>
    <cellStyle name="Note 3 21 4 2 2 2 2" xfId="31177"/>
    <cellStyle name="Note 3 21 4 2 2 2 3" xfId="45630"/>
    <cellStyle name="Note 3 21 4 2 2 3" xfId="16203"/>
    <cellStyle name="Note 3 21 4 2 2 3 2" xfId="33638"/>
    <cellStyle name="Note 3 21 4 2 2 3 3" xfId="48091"/>
    <cellStyle name="Note 3 21 4 2 2 4" xfId="21591"/>
    <cellStyle name="Note 3 21 4 2 2 5" xfId="36044"/>
    <cellStyle name="Note 3 21 4 2 3" xfId="6617"/>
    <cellStyle name="Note 3 21 4 2 3 2" xfId="24052"/>
    <cellStyle name="Note 3 21 4 2 3 3" xfId="38505"/>
    <cellStyle name="Note 3 21 4 2 4" xfId="9058"/>
    <cellStyle name="Note 3 21 4 2 4 2" xfId="26493"/>
    <cellStyle name="Note 3 21 4 2 4 3" xfId="40946"/>
    <cellStyle name="Note 3 21 4 2 5" xfId="11478"/>
    <cellStyle name="Note 3 21 4 2 5 2" xfId="28913"/>
    <cellStyle name="Note 3 21 4 2 5 3" xfId="43366"/>
    <cellStyle name="Note 3 21 4 2 6" xfId="18485"/>
    <cellStyle name="Note 3 21 4 3" xfId="1645"/>
    <cellStyle name="Note 3 21 4 3 2" xfId="4156"/>
    <cellStyle name="Note 3 21 4 3 2 2" xfId="13743"/>
    <cellStyle name="Note 3 21 4 3 2 2 2" xfId="31178"/>
    <cellStyle name="Note 3 21 4 3 2 2 3" xfId="45631"/>
    <cellStyle name="Note 3 21 4 3 2 3" xfId="16204"/>
    <cellStyle name="Note 3 21 4 3 2 3 2" xfId="33639"/>
    <cellStyle name="Note 3 21 4 3 2 3 3" xfId="48092"/>
    <cellStyle name="Note 3 21 4 3 2 4" xfId="21592"/>
    <cellStyle name="Note 3 21 4 3 2 5" xfId="36045"/>
    <cellStyle name="Note 3 21 4 3 3" xfId="6618"/>
    <cellStyle name="Note 3 21 4 3 3 2" xfId="24053"/>
    <cellStyle name="Note 3 21 4 3 3 3" xfId="38506"/>
    <cellStyle name="Note 3 21 4 3 4" xfId="9059"/>
    <cellStyle name="Note 3 21 4 3 4 2" xfId="26494"/>
    <cellStyle name="Note 3 21 4 3 4 3" xfId="40947"/>
    <cellStyle name="Note 3 21 4 3 5" xfId="11479"/>
    <cellStyle name="Note 3 21 4 3 5 2" xfId="28914"/>
    <cellStyle name="Note 3 21 4 3 5 3" xfId="43367"/>
    <cellStyle name="Note 3 21 4 3 6" xfId="18486"/>
    <cellStyle name="Note 3 21 4 4" xfId="1646"/>
    <cellStyle name="Note 3 21 4 4 2" xfId="4157"/>
    <cellStyle name="Note 3 21 4 4 2 2" xfId="21593"/>
    <cellStyle name="Note 3 21 4 4 2 3" xfId="36046"/>
    <cellStyle name="Note 3 21 4 4 3" xfId="6619"/>
    <cellStyle name="Note 3 21 4 4 3 2" xfId="24054"/>
    <cellStyle name="Note 3 21 4 4 3 3" xfId="38507"/>
    <cellStyle name="Note 3 21 4 4 4" xfId="9060"/>
    <cellStyle name="Note 3 21 4 4 4 2" xfId="26495"/>
    <cellStyle name="Note 3 21 4 4 4 3" xfId="40948"/>
    <cellStyle name="Note 3 21 4 4 5" xfId="11480"/>
    <cellStyle name="Note 3 21 4 4 5 2" xfId="28915"/>
    <cellStyle name="Note 3 21 4 4 5 3" xfId="43368"/>
    <cellStyle name="Note 3 21 4 4 6" xfId="15181"/>
    <cellStyle name="Note 3 21 4 4 6 2" xfId="32616"/>
    <cellStyle name="Note 3 21 4 4 6 3" xfId="47069"/>
    <cellStyle name="Note 3 21 4 4 7" xfId="18487"/>
    <cellStyle name="Note 3 21 4 4 8" xfId="20343"/>
    <cellStyle name="Note 3 21 4 5" xfId="4154"/>
    <cellStyle name="Note 3 21 4 5 2" xfId="13741"/>
    <cellStyle name="Note 3 21 4 5 2 2" xfId="31176"/>
    <cellStyle name="Note 3 21 4 5 2 3" xfId="45629"/>
    <cellStyle name="Note 3 21 4 5 3" xfId="16202"/>
    <cellStyle name="Note 3 21 4 5 3 2" xfId="33637"/>
    <cellStyle name="Note 3 21 4 5 3 3" xfId="48090"/>
    <cellStyle name="Note 3 21 4 5 4" xfId="21590"/>
    <cellStyle name="Note 3 21 4 5 5" xfId="36043"/>
    <cellStyle name="Note 3 21 4 6" xfId="6616"/>
    <cellStyle name="Note 3 21 4 6 2" xfId="24051"/>
    <cellStyle name="Note 3 21 4 6 3" xfId="38504"/>
    <cellStyle name="Note 3 21 4 7" xfId="9057"/>
    <cellStyle name="Note 3 21 4 7 2" xfId="26492"/>
    <cellStyle name="Note 3 21 4 7 3" xfId="40945"/>
    <cellStyle name="Note 3 21 4 8" xfId="11477"/>
    <cellStyle name="Note 3 21 4 8 2" xfId="28912"/>
    <cellStyle name="Note 3 21 4 8 3" xfId="43365"/>
    <cellStyle name="Note 3 21 4 9" xfId="18484"/>
    <cellStyle name="Note 3 21 5" xfId="1647"/>
    <cellStyle name="Note 3 21 5 2" xfId="4158"/>
    <cellStyle name="Note 3 21 5 2 2" xfId="13744"/>
    <cellStyle name="Note 3 21 5 2 2 2" xfId="31179"/>
    <cellStyle name="Note 3 21 5 2 2 3" xfId="45632"/>
    <cellStyle name="Note 3 21 5 2 3" xfId="16205"/>
    <cellStyle name="Note 3 21 5 2 3 2" xfId="33640"/>
    <cellStyle name="Note 3 21 5 2 3 3" xfId="48093"/>
    <cellStyle name="Note 3 21 5 2 4" xfId="21594"/>
    <cellStyle name="Note 3 21 5 2 5" xfId="36047"/>
    <cellStyle name="Note 3 21 5 3" xfId="6620"/>
    <cellStyle name="Note 3 21 5 3 2" xfId="24055"/>
    <cellStyle name="Note 3 21 5 3 3" xfId="38508"/>
    <cellStyle name="Note 3 21 5 4" xfId="9061"/>
    <cellStyle name="Note 3 21 5 4 2" xfId="26496"/>
    <cellStyle name="Note 3 21 5 4 3" xfId="40949"/>
    <cellStyle name="Note 3 21 5 5" xfId="11481"/>
    <cellStyle name="Note 3 21 5 5 2" xfId="28916"/>
    <cellStyle name="Note 3 21 5 5 3" xfId="43369"/>
    <cellStyle name="Note 3 21 5 6" xfId="18488"/>
    <cellStyle name="Note 3 21 6" xfId="1648"/>
    <cellStyle name="Note 3 21 6 2" xfId="4159"/>
    <cellStyle name="Note 3 21 6 2 2" xfId="13745"/>
    <cellStyle name="Note 3 21 6 2 2 2" xfId="31180"/>
    <cellStyle name="Note 3 21 6 2 2 3" xfId="45633"/>
    <cellStyle name="Note 3 21 6 2 3" xfId="16206"/>
    <cellStyle name="Note 3 21 6 2 3 2" xfId="33641"/>
    <cellStyle name="Note 3 21 6 2 3 3" xfId="48094"/>
    <cellStyle name="Note 3 21 6 2 4" xfId="21595"/>
    <cellStyle name="Note 3 21 6 2 5" xfId="36048"/>
    <cellStyle name="Note 3 21 6 3" xfId="6621"/>
    <cellStyle name="Note 3 21 6 3 2" xfId="24056"/>
    <cellStyle name="Note 3 21 6 3 3" xfId="38509"/>
    <cellStyle name="Note 3 21 6 4" xfId="9062"/>
    <cellStyle name="Note 3 21 6 4 2" xfId="26497"/>
    <cellStyle name="Note 3 21 6 4 3" xfId="40950"/>
    <cellStyle name="Note 3 21 6 5" xfId="11482"/>
    <cellStyle name="Note 3 21 6 5 2" xfId="28917"/>
    <cellStyle name="Note 3 21 6 5 3" xfId="43370"/>
    <cellStyle name="Note 3 21 6 6" xfId="18489"/>
    <cellStyle name="Note 3 21 7" xfId="1649"/>
    <cellStyle name="Note 3 21 7 2" xfId="4160"/>
    <cellStyle name="Note 3 21 7 2 2" xfId="21596"/>
    <cellStyle name="Note 3 21 7 2 3" xfId="36049"/>
    <cellStyle name="Note 3 21 7 3" xfId="6622"/>
    <cellStyle name="Note 3 21 7 3 2" xfId="24057"/>
    <cellStyle name="Note 3 21 7 3 3" xfId="38510"/>
    <cellStyle name="Note 3 21 7 4" xfId="9063"/>
    <cellStyle name="Note 3 21 7 4 2" xfId="26498"/>
    <cellStyle name="Note 3 21 7 4 3" xfId="40951"/>
    <cellStyle name="Note 3 21 7 5" xfId="11483"/>
    <cellStyle name="Note 3 21 7 5 2" xfId="28918"/>
    <cellStyle name="Note 3 21 7 5 3" xfId="43371"/>
    <cellStyle name="Note 3 21 7 6" xfId="15182"/>
    <cellStyle name="Note 3 21 7 6 2" xfId="32617"/>
    <cellStyle name="Note 3 21 7 6 3" xfId="47070"/>
    <cellStyle name="Note 3 21 7 7" xfId="18490"/>
    <cellStyle name="Note 3 21 7 8" xfId="20344"/>
    <cellStyle name="Note 3 21 8" xfId="4145"/>
    <cellStyle name="Note 3 21 8 2" xfId="13734"/>
    <cellStyle name="Note 3 21 8 2 2" xfId="31169"/>
    <cellStyle name="Note 3 21 8 2 3" xfId="45622"/>
    <cellStyle name="Note 3 21 8 3" xfId="16195"/>
    <cellStyle name="Note 3 21 8 3 2" xfId="33630"/>
    <cellStyle name="Note 3 21 8 3 3" xfId="48083"/>
    <cellStyle name="Note 3 21 8 4" xfId="21581"/>
    <cellStyle name="Note 3 21 8 5" xfId="36034"/>
    <cellStyle name="Note 3 21 9" xfId="6607"/>
    <cellStyle name="Note 3 21 9 2" xfId="24042"/>
    <cellStyle name="Note 3 21 9 3" xfId="38495"/>
    <cellStyle name="Note 3 22" xfId="1650"/>
    <cellStyle name="Note 3 22 10" xfId="9064"/>
    <cellStyle name="Note 3 22 10 2" xfId="26499"/>
    <cellStyle name="Note 3 22 10 3" xfId="40952"/>
    <cellStyle name="Note 3 22 11" xfId="11484"/>
    <cellStyle name="Note 3 22 11 2" xfId="28919"/>
    <cellStyle name="Note 3 22 11 3" xfId="43372"/>
    <cellStyle name="Note 3 22 12" xfId="18491"/>
    <cellStyle name="Note 3 22 2" xfId="1651"/>
    <cellStyle name="Note 3 22 2 2" xfId="1652"/>
    <cellStyle name="Note 3 22 2 2 2" xfId="4163"/>
    <cellStyle name="Note 3 22 2 2 2 2" xfId="13748"/>
    <cellStyle name="Note 3 22 2 2 2 2 2" xfId="31183"/>
    <cellStyle name="Note 3 22 2 2 2 2 3" xfId="45636"/>
    <cellStyle name="Note 3 22 2 2 2 3" xfId="16209"/>
    <cellStyle name="Note 3 22 2 2 2 3 2" xfId="33644"/>
    <cellStyle name="Note 3 22 2 2 2 3 3" xfId="48097"/>
    <cellStyle name="Note 3 22 2 2 2 4" xfId="21599"/>
    <cellStyle name="Note 3 22 2 2 2 5" xfId="36052"/>
    <cellStyle name="Note 3 22 2 2 3" xfId="6625"/>
    <cellStyle name="Note 3 22 2 2 3 2" xfId="24060"/>
    <cellStyle name="Note 3 22 2 2 3 3" xfId="38513"/>
    <cellStyle name="Note 3 22 2 2 4" xfId="9066"/>
    <cellStyle name="Note 3 22 2 2 4 2" xfId="26501"/>
    <cellStyle name="Note 3 22 2 2 4 3" xfId="40954"/>
    <cellStyle name="Note 3 22 2 2 5" xfId="11486"/>
    <cellStyle name="Note 3 22 2 2 5 2" xfId="28921"/>
    <cellStyle name="Note 3 22 2 2 5 3" xfId="43374"/>
    <cellStyle name="Note 3 22 2 2 6" xfId="18493"/>
    <cellStyle name="Note 3 22 2 3" xfId="1653"/>
    <cellStyle name="Note 3 22 2 3 2" xfId="4164"/>
    <cellStyle name="Note 3 22 2 3 2 2" xfId="13749"/>
    <cellStyle name="Note 3 22 2 3 2 2 2" xfId="31184"/>
    <cellStyle name="Note 3 22 2 3 2 2 3" xfId="45637"/>
    <cellStyle name="Note 3 22 2 3 2 3" xfId="16210"/>
    <cellStyle name="Note 3 22 2 3 2 3 2" xfId="33645"/>
    <cellStyle name="Note 3 22 2 3 2 3 3" xfId="48098"/>
    <cellStyle name="Note 3 22 2 3 2 4" xfId="21600"/>
    <cellStyle name="Note 3 22 2 3 2 5" xfId="36053"/>
    <cellStyle name="Note 3 22 2 3 3" xfId="6626"/>
    <cellStyle name="Note 3 22 2 3 3 2" xfId="24061"/>
    <cellStyle name="Note 3 22 2 3 3 3" xfId="38514"/>
    <cellStyle name="Note 3 22 2 3 4" xfId="9067"/>
    <cellStyle name="Note 3 22 2 3 4 2" xfId="26502"/>
    <cellStyle name="Note 3 22 2 3 4 3" xfId="40955"/>
    <cellStyle name="Note 3 22 2 3 5" xfId="11487"/>
    <cellStyle name="Note 3 22 2 3 5 2" xfId="28922"/>
    <cellStyle name="Note 3 22 2 3 5 3" xfId="43375"/>
    <cellStyle name="Note 3 22 2 3 6" xfId="18494"/>
    <cellStyle name="Note 3 22 2 4" xfId="1654"/>
    <cellStyle name="Note 3 22 2 4 2" xfId="4165"/>
    <cellStyle name="Note 3 22 2 4 2 2" xfId="21601"/>
    <cellStyle name="Note 3 22 2 4 2 3" xfId="36054"/>
    <cellStyle name="Note 3 22 2 4 3" xfId="6627"/>
    <cellStyle name="Note 3 22 2 4 3 2" xfId="24062"/>
    <cellStyle name="Note 3 22 2 4 3 3" xfId="38515"/>
    <cellStyle name="Note 3 22 2 4 4" xfId="9068"/>
    <cellStyle name="Note 3 22 2 4 4 2" xfId="26503"/>
    <cellStyle name="Note 3 22 2 4 4 3" xfId="40956"/>
    <cellStyle name="Note 3 22 2 4 5" xfId="11488"/>
    <cellStyle name="Note 3 22 2 4 5 2" xfId="28923"/>
    <cellStyle name="Note 3 22 2 4 5 3" xfId="43376"/>
    <cellStyle name="Note 3 22 2 4 6" xfId="15183"/>
    <cellStyle name="Note 3 22 2 4 6 2" xfId="32618"/>
    <cellStyle name="Note 3 22 2 4 6 3" xfId="47071"/>
    <cellStyle name="Note 3 22 2 4 7" xfId="18495"/>
    <cellStyle name="Note 3 22 2 4 8" xfId="20345"/>
    <cellStyle name="Note 3 22 2 5" xfId="4162"/>
    <cellStyle name="Note 3 22 2 5 2" xfId="13747"/>
    <cellStyle name="Note 3 22 2 5 2 2" xfId="31182"/>
    <cellStyle name="Note 3 22 2 5 2 3" xfId="45635"/>
    <cellStyle name="Note 3 22 2 5 3" xfId="16208"/>
    <cellStyle name="Note 3 22 2 5 3 2" xfId="33643"/>
    <cellStyle name="Note 3 22 2 5 3 3" xfId="48096"/>
    <cellStyle name="Note 3 22 2 5 4" xfId="21598"/>
    <cellStyle name="Note 3 22 2 5 5" xfId="36051"/>
    <cellStyle name="Note 3 22 2 6" xfId="6624"/>
    <cellStyle name="Note 3 22 2 6 2" xfId="24059"/>
    <cellStyle name="Note 3 22 2 6 3" xfId="38512"/>
    <cellStyle name="Note 3 22 2 7" xfId="9065"/>
    <cellStyle name="Note 3 22 2 7 2" xfId="26500"/>
    <cellStyle name="Note 3 22 2 7 3" xfId="40953"/>
    <cellStyle name="Note 3 22 2 8" xfId="11485"/>
    <cellStyle name="Note 3 22 2 8 2" xfId="28920"/>
    <cellStyle name="Note 3 22 2 8 3" xfId="43373"/>
    <cellStyle name="Note 3 22 2 9" xfId="18492"/>
    <cellStyle name="Note 3 22 3" xfId="1655"/>
    <cellStyle name="Note 3 22 3 2" xfId="1656"/>
    <cellStyle name="Note 3 22 3 2 2" xfId="4167"/>
    <cellStyle name="Note 3 22 3 2 2 2" xfId="13751"/>
    <cellStyle name="Note 3 22 3 2 2 2 2" xfId="31186"/>
    <cellStyle name="Note 3 22 3 2 2 2 3" xfId="45639"/>
    <cellStyle name="Note 3 22 3 2 2 3" xfId="16212"/>
    <cellStyle name="Note 3 22 3 2 2 3 2" xfId="33647"/>
    <cellStyle name="Note 3 22 3 2 2 3 3" xfId="48100"/>
    <cellStyle name="Note 3 22 3 2 2 4" xfId="21603"/>
    <cellStyle name="Note 3 22 3 2 2 5" xfId="36056"/>
    <cellStyle name="Note 3 22 3 2 3" xfId="6629"/>
    <cellStyle name="Note 3 22 3 2 3 2" xfId="24064"/>
    <cellStyle name="Note 3 22 3 2 3 3" xfId="38517"/>
    <cellStyle name="Note 3 22 3 2 4" xfId="9070"/>
    <cellStyle name="Note 3 22 3 2 4 2" xfId="26505"/>
    <cellStyle name="Note 3 22 3 2 4 3" xfId="40958"/>
    <cellStyle name="Note 3 22 3 2 5" xfId="11490"/>
    <cellStyle name="Note 3 22 3 2 5 2" xfId="28925"/>
    <cellStyle name="Note 3 22 3 2 5 3" xfId="43378"/>
    <cellStyle name="Note 3 22 3 2 6" xfId="18497"/>
    <cellStyle name="Note 3 22 3 3" xfId="1657"/>
    <cellStyle name="Note 3 22 3 3 2" xfId="4168"/>
    <cellStyle name="Note 3 22 3 3 2 2" xfId="13752"/>
    <cellStyle name="Note 3 22 3 3 2 2 2" xfId="31187"/>
    <cellStyle name="Note 3 22 3 3 2 2 3" xfId="45640"/>
    <cellStyle name="Note 3 22 3 3 2 3" xfId="16213"/>
    <cellStyle name="Note 3 22 3 3 2 3 2" xfId="33648"/>
    <cellStyle name="Note 3 22 3 3 2 3 3" xfId="48101"/>
    <cellStyle name="Note 3 22 3 3 2 4" xfId="21604"/>
    <cellStyle name="Note 3 22 3 3 2 5" xfId="36057"/>
    <cellStyle name="Note 3 22 3 3 3" xfId="6630"/>
    <cellStyle name="Note 3 22 3 3 3 2" xfId="24065"/>
    <cellStyle name="Note 3 22 3 3 3 3" xfId="38518"/>
    <cellStyle name="Note 3 22 3 3 4" xfId="9071"/>
    <cellStyle name="Note 3 22 3 3 4 2" xfId="26506"/>
    <cellStyle name="Note 3 22 3 3 4 3" xfId="40959"/>
    <cellStyle name="Note 3 22 3 3 5" xfId="11491"/>
    <cellStyle name="Note 3 22 3 3 5 2" xfId="28926"/>
    <cellStyle name="Note 3 22 3 3 5 3" xfId="43379"/>
    <cellStyle name="Note 3 22 3 3 6" xfId="18498"/>
    <cellStyle name="Note 3 22 3 4" xfId="1658"/>
    <cellStyle name="Note 3 22 3 4 2" xfId="4169"/>
    <cellStyle name="Note 3 22 3 4 2 2" xfId="21605"/>
    <cellStyle name="Note 3 22 3 4 2 3" xfId="36058"/>
    <cellStyle name="Note 3 22 3 4 3" xfId="6631"/>
    <cellStyle name="Note 3 22 3 4 3 2" xfId="24066"/>
    <cellStyle name="Note 3 22 3 4 3 3" xfId="38519"/>
    <cellStyle name="Note 3 22 3 4 4" xfId="9072"/>
    <cellStyle name="Note 3 22 3 4 4 2" xfId="26507"/>
    <cellStyle name="Note 3 22 3 4 4 3" xfId="40960"/>
    <cellStyle name="Note 3 22 3 4 5" xfId="11492"/>
    <cellStyle name="Note 3 22 3 4 5 2" xfId="28927"/>
    <cellStyle name="Note 3 22 3 4 5 3" xfId="43380"/>
    <cellStyle name="Note 3 22 3 4 6" xfId="15184"/>
    <cellStyle name="Note 3 22 3 4 6 2" xfId="32619"/>
    <cellStyle name="Note 3 22 3 4 6 3" xfId="47072"/>
    <cellStyle name="Note 3 22 3 4 7" xfId="18499"/>
    <cellStyle name="Note 3 22 3 4 8" xfId="20346"/>
    <cellStyle name="Note 3 22 3 5" xfId="4166"/>
    <cellStyle name="Note 3 22 3 5 2" xfId="13750"/>
    <cellStyle name="Note 3 22 3 5 2 2" xfId="31185"/>
    <cellStyle name="Note 3 22 3 5 2 3" xfId="45638"/>
    <cellStyle name="Note 3 22 3 5 3" xfId="16211"/>
    <cellStyle name="Note 3 22 3 5 3 2" xfId="33646"/>
    <cellStyle name="Note 3 22 3 5 3 3" xfId="48099"/>
    <cellStyle name="Note 3 22 3 5 4" xfId="21602"/>
    <cellStyle name="Note 3 22 3 5 5" xfId="36055"/>
    <cellStyle name="Note 3 22 3 6" xfId="6628"/>
    <cellStyle name="Note 3 22 3 6 2" xfId="24063"/>
    <cellStyle name="Note 3 22 3 6 3" xfId="38516"/>
    <cellStyle name="Note 3 22 3 7" xfId="9069"/>
    <cellStyle name="Note 3 22 3 7 2" xfId="26504"/>
    <cellStyle name="Note 3 22 3 7 3" xfId="40957"/>
    <cellStyle name="Note 3 22 3 8" xfId="11489"/>
    <cellStyle name="Note 3 22 3 8 2" xfId="28924"/>
    <cellStyle name="Note 3 22 3 8 3" xfId="43377"/>
    <cellStyle name="Note 3 22 3 9" xfId="18496"/>
    <cellStyle name="Note 3 22 4" xfId="1659"/>
    <cellStyle name="Note 3 22 4 2" xfId="1660"/>
    <cellStyle name="Note 3 22 4 2 2" xfId="4171"/>
    <cellStyle name="Note 3 22 4 2 2 2" xfId="13754"/>
    <cellStyle name="Note 3 22 4 2 2 2 2" xfId="31189"/>
    <cellStyle name="Note 3 22 4 2 2 2 3" xfId="45642"/>
    <cellStyle name="Note 3 22 4 2 2 3" xfId="16215"/>
    <cellStyle name="Note 3 22 4 2 2 3 2" xfId="33650"/>
    <cellStyle name="Note 3 22 4 2 2 3 3" xfId="48103"/>
    <cellStyle name="Note 3 22 4 2 2 4" xfId="21607"/>
    <cellStyle name="Note 3 22 4 2 2 5" xfId="36060"/>
    <cellStyle name="Note 3 22 4 2 3" xfId="6633"/>
    <cellStyle name="Note 3 22 4 2 3 2" xfId="24068"/>
    <cellStyle name="Note 3 22 4 2 3 3" xfId="38521"/>
    <cellStyle name="Note 3 22 4 2 4" xfId="9074"/>
    <cellStyle name="Note 3 22 4 2 4 2" xfId="26509"/>
    <cellStyle name="Note 3 22 4 2 4 3" xfId="40962"/>
    <cellStyle name="Note 3 22 4 2 5" xfId="11494"/>
    <cellStyle name="Note 3 22 4 2 5 2" xfId="28929"/>
    <cellStyle name="Note 3 22 4 2 5 3" xfId="43382"/>
    <cellStyle name="Note 3 22 4 2 6" xfId="18501"/>
    <cellStyle name="Note 3 22 4 3" xfId="1661"/>
    <cellStyle name="Note 3 22 4 3 2" xfId="4172"/>
    <cellStyle name="Note 3 22 4 3 2 2" xfId="13755"/>
    <cellStyle name="Note 3 22 4 3 2 2 2" xfId="31190"/>
    <cellStyle name="Note 3 22 4 3 2 2 3" xfId="45643"/>
    <cellStyle name="Note 3 22 4 3 2 3" xfId="16216"/>
    <cellStyle name="Note 3 22 4 3 2 3 2" xfId="33651"/>
    <cellStyle name="Note 3 22 4 3 2 3 3" xfId="48104"/>
    <cellStyle name="Note 3 22 4 3 2 4" xfId="21608"/>
    <cellStyle name="Note 3 22 4 3 2 5" xfId="36061"/>
    <cellStyle name="Note 3 22 4 3 3" xfId="6634"/>
    <cellStyle name="Note 3 22 4 3 3 2" xfId="24069"/>
    <cellStyle name="Note 3 22 4 3 3 3" xfId="38522"/>
    <cellStyle name="Note 3 22 4 3 4" xfId="9075"/>
    <cellStyle name="Note 3 22 4 3 4 2" xfId="26510"/>
    <cellStyle name="Note 3 22 4 3 4 3" xfId="40963"/>
    <cellStyle name="Note 3 22 4 3 5" xfId="11495"/>
    <cellStyle name="Note 3 22 4 3 5 2" xfId="28930"/>
    <cellStyle name="Note 3 22 4 3 5 3" xfId="43383"/>
    <cellStyle name="Note 3 22 4 3 6" xfId="18502"/>
    <cellStyle name="Note 3 22 4 4" xfId="1662"/>
    <cellStyle name="Note 3 22 4 4 2" xfId="4173"/>
    <cellStyle name="Note 3 22 4 4 2 2" xfId="21609"/>
    <cellStyle name="Note 3 22 4 4 2 3" xfId="36062"/>
    <cellStyle name="Note 3 22 4 4 3" xfId="6635"/>
    <cellStyle name="Note 3 22 4 4 3 2" xfId="24070"/>
    <cellStyle name="Note 3 22 4 4 3 3" xfId="38523"/>
    <cellStyle name="Note 3 22 4 4 4" xfId="9076"/>
    <cellStyle name="Note 3 22 4 4 4 2" xfId="26511"/>
    <cellStyle name="Note 3 22 4 4 4 3" xfId="40964"/>
    <cellStyle name="Note 3 22 4 4 5" xfId="11496"/>
    <cellStyle name="Note 3 22 4 4 5 2" xfId="28931"/>
    <cellStyle name="Note 3 22 4 4 5 3" xfId="43384"/>
    <cellStyle name="Note 3 22 4 4 6" xfId="15185"/>
    <cellStyle name="Note 3 22 4 4 6 2" xfId="32620"/>
    <cellStyle name="Note 3 22 4 4 6 3" xfId="47073"/>
    <cellStyle name="Note 3 22 4 4 7" xfId="18503"/>
    <cellStyle name="Note 3 22 4 4 8" xfId="20347"/>
    <cellStyle name="Note 3 22 4 5" xfId="4170"/>
    <cellStyle name="Note 3 22 4 5 2" xfId="13753"/>
    <cellStyle name="Note 3 22 4 5 2 2" xfId="31188"/>
    <cellStyle name="Note 3 22 4 5 2 3" xfId="45641"/>
    <cellStyle name="Note 3 22 4 5 3" xfId="16214"/>
    <cellStyle name="Note 3 22 4 5 3 2" xfId="33649"/>
    <cellStyle name="Note 3 22 4 5 3 3" xfId="48102"/>
    <cellStyle name="Note 3 22 4 5 4" xfId="21606"/>
    <cellStyle name="Note 3 22 4 5 5" xfId="36059"/>
    <cellStyle name="Note 3 22 4 6" xfId="6632"/>
    <cellStyle name="Note 3 22 4 6 2" xfId="24067"/>
    <cellStyle name="Note 3 22 4 6 3" xfId="38520"/>
    <cellStyle name="Note 3 22 4 7" xfId="9073"/>
    <cellStyle name="Note 3 22 4 7 2" xfId="26508"/>
    <cellStyle name="Note 3 22 4 7 3" xfId="40961"/>
    <cellStyle name="Note 3 22 4 8" xfId="11493"/>
    <cellStyle name="Note 3 22 4 8 2" xfId="28928"/>
    <cellStyle name="Note 3 22 4 8 3" xfId="43381"/>
    <cellStyle name="Note 3 22 4 9" xfId="18500"/>
    <cellStyle name="Note 3 22 5" xfId="1663"/>
    <cellStyle name="Note 3 22 5 2" xfId="4174"/>
    <cellStyle name="Note 3 22 5 2 2" xfId="13756"/>
    <cellStyle name="Note 3 22 5 2 2 2" xfId="31191"/>
    <cellStyle name="Note 3 22 5 2 2 3" xfId="45644"/>
    <cellStyle name="Note 3 22 5 2 3" xfId="16217"/>
    <cellStyle name="Note 3 22 5 2 3 2" xfId="33652"/>
    <cellStyle name="Note 3 22 5 2 3 3" xfId="48105"/>
    <cellStyle name="Note 3 22 5 2 4" xfId="21610"/>
    <cellStyle name="Note 3 22 5 2 5" xfId="36063"/>
    <cellStyle name="Note 3 22 5 3" xfId="6636"/>
    <cellStyle name="Note 3 22 5 3 2" xfId="24071"/>
    <cellStyle name="Note 3 22 5 3 3" xfId="38524"/>
    <cellStyle name="Note 3 22 5 4" xfId="9077"/>
    <cellStyle name="Note 3 22 5 4 2" xfId="26512"/>
    <cellStyle name="Note 3 22 5 4 3" xfId="40965"/>
    <cellStyle name="Note 3 22 5 5" xfId="11497"/>
    <cellStyle name="Note 3 22 5 5 2" xfId="28932"/>
    <cellStyle name="Note 3 22 5 5 3" xfId="43385"/>
    <cellStyle name="Note 3 22 5 6" xfId="18504"/>
    <cellStyle name="Note 3 22 6" xfId="1664"/>
    <cellStyle name="Note 3 22 6 2" xfId="4175"/>
    <cellStyle name="Note 3 22 6 2 2" xfId="13757"/>
    <cellStyle name="Note 3 22 6 2 2 2" xfId="31192"/>
    <cellStyle name="Note 3 22 6 2 2 3" xfId="45645"/>
    <cellStyle name="Note 3 22 6 2 3" xfId="16218"/>
    <cellStyle name="Note 3 22 6 2 3 2" xfId="33653"/>
    <cellStyle name="Note 3 22 6 2 3 3" xfId="48106"/>
    <cellStyle name="Note 3 22 6 2 4" xfId="21611"/>
    <cellStyle name="Note 3 22 6 2 5" xfId="36064"/>
    <cellStyle name="Note 3 22 6 3" xfId="6637"/>
    <cellStyle name="Note 3 22 6 3 2" xfId="24072"/>
    <cellStyle name="Note 3 22 6 3 3" xfId="38525"/>
    <cellStyle name="Note 3 22 6 4" xfId="9078"/>
    <cellStyle name="Note 3 22 6 4 2" xfId="26513"/>
    <cellStyle name="Note 3 22 6 4 3" xfId="40966"/>
    <cellStyle name="Note 3 22 6 5" xfId="11498"/>
    <cellStyle name="Note 3 22 6 5 2" xfId="28933"/>
    <cellStyle name="Note 3 22 6 5 3" xfId="43386"/>
    <cellStyle name="Note 3 22 6 6" xfId="18505"/>
    <cellStyle name="Note 3 22 7" xfId="1665"/>
    <cellStyle name="Note 3 22 7 2" xfId="4176"/>
    <cellStyle name="Note 3 22 7 2 2" xfId="21612"/>
    <cellStyle name="Note 3 22 7 2 3" xfId="36065"/>
    <cellStyle name="Note 3 22 7 3" xfId="6638"/>
    <cellStyle name="Note 3 22 7 3 2" xfId="24073"/>
    <cellStyle name="Note 3 22 7 3 3" xfId="38526"/>
    <cellStyle name="Note 3 22 7 4" xfId="9079"/>
    <cellStyle name="Note 3 22 7 4 2" xfId="26514"/>
    <cellStyle name="Note 3 22 7 4 3" xfId="40967"/>
    <cellStyle name="Note 3 22 7 5" xfId="11499"/>
    <cellStyle name="Note 3 22 7 5 2" xfId="28934"/>
    <cellStyle name="Note 3 22 7 5 3" xfId="43387"/>
    <cellStyle name="Note 3 22 7 6" xfId="15186"/>
    <cellStyle name="Note 3 22 7 6 2" xfId="32621"/>
    <cellStyle name="Note 3 22 7 6 3" xfId="47074"/>
    <cellStyle name="Note 3 22 7 7" xfId="18506"/>
    <cellStyle name="Note 3 22 7 8" xfId="20348"/>
    <cellStyle name="Note 3 22 8" xfId="4161"/>
    <cellStyle name="Note 3 22 8 2" xfId="13746"/>
    <cellStyle name="Note 3 22 8 2 2" xfId="31181"/>
    <cellStyle name="Note 3 22 8 2 3" xfId="45634"/>
    <cellStyle name="Note 3 22 8 3" xfId="16207"/>
    <cellStyle name="Note 3 22 8 3 2" xfId="33642"/>
    <cellStyle name="Note 3 22 8 3 3" xfId="48095"/>
    <cellStyle name="Note 3 22 8 4" xfId="21597"/>
    <cellStyle name="Note 3 22 8 5" xfId="36050"/>
    <cellStyle name="Note 3 22 9" xfId="6623"/>
    <cellStyle name="Note 3 22 9 2" xfId="24058"/>
    <cellStyle name="Note 3 22 9 3" xfId="38511"/>
    <cellStyle name="Note 3 23" xfId="1666"/>
    <cellStyle name="Note 3 23 10" xfId="9080"/>
    <cellStyle name="Note 3 23 10 2" xfId="26515"/>
    <cellStyle name="Note 3 23 10 3" xfId="40968"/>
    <cellStyle name="Note 3 23 11" xfId="11500"/>
    <cellStyle name="Note 3 23 11 2" xfId="28935"/>
    <cellStyle name="Note 3 23 11 3" xfId="43388"/>
    <cellStyle name="Note 3 23 12" xfId="18507"/>
    <cellStyle name="Note 3 23 2" xfId="1667"/>
    <cellStyle name="Note 3 23 2 2" xfId="1668"/>
    <cellStyle name="Note 3 23 2 2 2" xfId="4179"/>
    <cellStyle name="Note 3 23 2 2 2 2" xfId="13760"/>
    <cellStyle name="Note 3 23 2 2 2 2 2" xfId="31195"/>
    <cellStyle name="Note 3 23 2 2 2 2 3" xfId="45648"/>
    <cellStyle name="Note 3 23 2 2 2 3" xfId="16221"/>
    <cellStyle name="Note 3 23 2 2 2 3 2" xfId="33656"/>
    <cellStyle name="Note 3 23 2 2 2 3 3" xfId="48109"/>
    <cellStyle name="Note 3 23 2 2 2 4" xfId="21615"/>
    <cellStyle name="Note 3 23 2 2 2 5" xfId="36068"/>
    <cellStyle name="Note 3 23 2 2 3" xfId="6641"/>
    <cellStyle name="Note 3 23 2 2 3 2" xfId="24076"/>
    <cellStyle name="Note 3 23 2 2 3 3" xfId="38529"/>
    <cellStyle name="Note 3 23 2 2 4" xfId="9082"/>
    <cellStyle name="Note 3 23 2 2 4 2" xfId="26517"/>
    <cellStyle name="Note 3 23 2 2 4 3" xfId="40970"/>
    <cellStyle name="Note 3 23 2 2 5" xfId="11502"/>
    <cellStyle name="Note 3 23 2 2 5 2" xfId="28937"/>
    <cellStyle name="Note 3 23 2 2 5 3" xfId="43390"/>
    <cellStyle name="Note 3 23 2 2 6" xfId="18509"/>
    <cellStyle name="Note 3 23 2 3" xfId="1669"/>
    <cellStyle name="Note 3 23 2 3 2" xfId="4180"/>
    <cellStyle name="Note 3 23 2 3 2 2" xfId="13761"/>
    <cellStyle name="Note 3 23 2 3 2 2 2" xfId="31196"/>
    <cellStyle name="Note 3 23 2 3 2 2 3" xfId="45649"/>
    <cellStyle name="Note 3 23 2 3 2 3" xfId="16222"/>
    <cellStyle name="Note 3 23 2 3 2 3 2" xfId="33657"/>
    <cellStyle name="Note 3 23 2 3 2 3 3" xfId="48110"/>
    <cellStyle name="Note 3 23 2 3 2 4" xfId="21616"/>
    <cellStyle name="Note 3 23 2 3 2 5" xfId="36069"/>
    <cellStyle name="Note 3 23 2 3 3" xfId="6642"/>
    <cellStyle name="Note 3 23 2 3 3 2" xfId="24077"/>
    <cellStyle name="Note 3 23 2 3 3 3" xfId="38530"/>
    <cellStyle name="Note 3 23 2 3 4" xfId="9083"/>
    <cellStyle name="Note 3 23 2 3 4 2" xfId="26518"/>
    <cellStyle name="Note 3 23 2 3 4 3" xfId="40971"/>
    <cellStyle name="Note 3 23 2 3 5" xfId="11503"/>
    <cellStyle name="Note 3 23 2 3 5 2" xfId="28938"/>
    <cellStyle name="Note 3 23 2 3 5 3" xfId="43391"/>
    <cellStyle name="Note 3 23 2 3 6" xfId="18510"/>
    <cellStyle name="Note 3 23 2 4" xfId="1670"/>
    <cellStyle name="Note 3 23 2 4 2" xfId="4181"/>
    <cellStyle name="Note 3 23 2 4 2 2" xfId="21617"/>
    <cellStyle name="Note 3 23 2 4 2 3" xfId="36070"/>
    <cellStyle name="Note 3 23 2 4 3" xfId="6643"/>
    <cellStyle name="Note 3 23 2 4 3 2" xfId="24078"/>
    <cellStyle name="Note 3 23 2 4 3 3" xfId="38531"/>
    <cellStyle name="Note 3 23 2 4 4" xfId="9084"/>
    <cellStyle name="Note 3 23 2 4 4 2" xfId="26519"/>
    <cellStyle name="Note 3 23 2 4 4 3" xfId="40972"/>
    <cellStyle name="Note 3 23 2 4 5" xfId="11504"/>
    <cellStyle name="Note 3 23 2 4 5 2" xfId="28939"/>
    <cellStyle name="Note 3 23 2 4 5 3" xfId="43392"/>
    <cellStyle name="Note 3 23 2 4 6" xfId="15187"/>
    <cellStyle name="Note 3 23 2 4 6 2" xfId="32622"/>
    <cellStyle name="Note 3 23 2 4 6 3" xfId="47075"/>
    <cellStyle name="Note 3 23 2 4 7" xfId="18511"/>
    <cellStyle name="Note 3 23 2 4 8" xfId="20349"/>
    <cellStyle name="Note 3 23 2 5" xfId="4178"/>
    <cellStyle name="Note 3 23 2 5 2" xfId="13759"/>
    <cellStyle name="Note 3 23 2 5 2 2" xfId="31194"/>
    <cellStyle name="Note 3 23 2 5 2 3" xfId="45647"/>
    <cellStyle name="Note 3 23 2 5 3" xfId="16220"/>
    <cellStyle name="Note 3 23 2 5 3 2" xfId="33655"/>
    <cellStyle name="Note 3 23 2 5 3 3" xfId="48108"/>
    <cellStyle name="Note 3 23 2 5 4" xfId="21614"/>
    <cellStyle name="Note 3 23 2 5 5" xfId="36067"/>
    <cellStyle name="Note 3 23 2 6" xfId="6640"/>
    <cellStyle name="Note 3 23 2 6 2" xfId="24075"/>
    <cellStyle name="Note 3 23 2 6 3" xfId="38528"/>
    <cellStyle name="Note 3 23 2 7" xfId="9081"/>
    <cellStyle name="Note 3 23 2 7 2" xfId="26516"/>
    <cellStyle name="Note 3 23 2 7 3" xfId="40969"/>
    <cellStyle name="Note 3 23 2 8" xfId="11501"/>
    <cellStyle name="Note 3 23 2 8 2" xfId="28936"/>
    <cellStyle name="Note 3 23 2 8 3" xfId="43389"/>
    <cellStyle name="Note 3 23 2 9" xfId="18508"/>
    <cellStyle name="Note 3 23 3" xfId="1671"/>
    <cellStyle name="Note 3 23 3 2" xfId="1672"/>
    <cellStyle name="Note 3 23 3 2 2" xfId="4183"/>
    <cellStyle name="Note 3 23 3 2 2 2" xfId="13763"/>
    <cellStyle name="Note 3 23 3 2 2 2 2" xfId="31198"/>
    <cellStyle name="Note 3 23 3 2 2 2 3" xfId="45651"/>
    <cellStyle name="Note 3 23 3 2 2 3" xfId="16224"/>
    <cellStyle name="Note 3 23 3 2 2 3 2" xfId="33659"/>
    <cellStyle name="Note 3 23 3 2 2 3 3" xfId="48112"/>
    <cellStyle name="Note 3 23 3 2 2 4" xfId="21619"/>
    <cellStyle name="Note 3 23 3 2 2 5" xfId="36072"/>
    <cellStyle name="Note 3 23 3 2 3" xfId="6645"/>
    <cellStyle name="Note 3 23 3 2 3 2" xfId="24080"/>
    <cellStyle name="Note 3 23 3 2 3 3" xfId="38533"/>
    <cellStyle name="Note 3 23 3 2 4" xfId="9086"/>
    <cellStyle name="Note 3 23 3 2 4 2" xfId="26521"/>
    <cellStyle name="Note 3 23 3 2 4 3" xfId="40974"/>
    <cellStyle name="Note 3 23 3 2 5" xfId="11506"/>
    <cellStyle name="Note 3 23 3 2 5 2" xfId="28941"/>
    <cellStyle name="Note 3 23 3 2 5 3" xfId="43394"/>
    <cellStyle name="Note 3 23 3 2 6" xfId="18513"/>
    <cellStyle name="Note 3 23 3 3" xfId="1673"/>
    <cellStyle name="Note 3 23 3 3 2" xfId="4184"/>
    <cellStyle name="Note 3 23 3 3 2 2" xfId="13764"/>
    <cellStyle name="Note 3 23 3 3 2 2 2" xfId="31199"/>
    <cellStyle name="Note 3 23 3 3 2 2 3" xfId="45652"/>
    <cellStyle name="Note 3 23 3 3 2 3" xfId="16225"/>
    <cellStyle name="Note 3 23 3 3 2 3 2" xfId="33660"/>
    <cellStyle name="Note 3 23 3 3 2 3 3" xfId="48113"/>
    <cellStyle name="Note 3 23 3 3 2 4" xfId="21620"/>
    <cellStyle name="Note 3 23 3 3 2 5" xfId="36073"/>
    <cellStyle name="Note 3 23 3 3 3" xfId="6646"/>
    <cellStyle name="Note 3 23 3 3 3 2" xfId="24081"/>
    <cellStyle name="Note 3 23 3 3 3 3" xfId="38534"/>
    <cellStyle name="Note 3 23 3 3 4" xfId="9087"/>
    <cellStyle name="Note 3 23 3 3 4 2" xfId="26522"/>
    <cellStyle name="Note 3 23 3 3 4 3" xfId="40975"/>
    <cellStyle name="Note 3 23 3 3 5" xfId="11507"/>
    <cellStyle name="Note 3 23 3 3 5 2" xfId="28942"/>
    <cellStyle name="Note 3 23 3 3 5 3" xfId="43395"/>
    <cellStyle name="Note 3 23 3 3 6" xfId="18514"/>
    <cellStyle name="Note 3 23 3 4" xfId="1674"/>
    <cellStyle name="Note 3 23 3 4 2" xfId="4185"/>
    <cellStyle name="Note 3 23 3 4 2 2" xfId="21621"/>
    <cellStyle name="Note 3 23 3 4 2 3" xfId="36074"/>
    <cellStyle name="Note 3 23 3 4 3" xfId="6647"/>
    <cellStyle name="Note 3 23 3 4 3 2" xfId="24082"/>
    <cellStyle name="Note 3 23 3 4 3 3" xfId="38535"/>
    <cellStyle name="Note 3 23 3 4 4" xfId="9088"/>
    <cellStyle name="Note 3 23 3 4 4 2" xfId="26523"/>
    <cellStyle name="Note 3 23 3 4 4 3" xfId="40976"/>
    <cellStyle name="Note 3 23 3 4 5" xfId="11508"/>
    <cellStyle name="Note 3 23 3 4 5 2" xfId="28943"/>
    <cellStyle name="Note 3 23 3 4 5 3" xfId="43396"/>
    <cellStyle name="Note 3 23 3 4 6" xfId="15188"/>
    <cellStyle name="Note 3 23 3 4 6 2" xfId="32623"/>
    <cellStyle name="Note 3 23 3 4 6 3" xfId="47076"/>
    <cellStyle name="Note 3 23 3 4 7" xfId="18515"/>
    <cellStyle name="Note 3 23 3 4 8" xfId="20350"/>
    <cellStyle name="Note 3 23 3 5" xfId="4182"/>
    <cellStyle name="Note 3 23 3 5 2" xfId="13762"/>
    <cellStyle name="Note 3 23 3 5 2 2" xfId="31197"/>
    <cellStyle name="Note 3 23 3 5 2 3" xfId="45650"/>
    <cellStyle name="Note 3 23 3 5 3" xfId="16223"/>
    <cellStyle name="Note 3 23 3 5 3 2" xfId="33658"/>
    <cellStyle name="Note 3 23 3 5 3 3" xfId="48111"/>
    <cellStyle name="Note 3 23 3 5 4" xfId="21618"/>
    <cellStyle name="Note 3 23 3 5 5" xfId="36071"/>
    <cellStyle name="Note 3 23 3 6" xfId="6644"/>
    <cellStyle name="Note 3 23 3 6 2" xfId="24079"/>
    <cellStyle name="Note 3 23 3 6 3" xfId="38532"/>
    <cellStyle name="Note 3 23 3 7" xfId="9085"/>
    <cellStyle name="Note 3 23 3 7 2" xfId="26520"/>
    <cellStyle name="Note 3 23 3 7 3" xfId="40973"/>
    <cellStyle name="Note 3 23 3 8" xfId="11505"/>
    <cellStyle name="Note 3 23 3 8 2" xfId="28940"/>
    <cellStyle name="Note 3 23 3 8 3" xfId="43393"/>
    <cellStyle name="Note 3 23 3 9" xfId="18512"/>
    <cellStyle name="Note 3 23 4" xfId="1675"/>
    <cellStyle name="Note 3 23 4 2" xfId="1676"/>
    <cellStyle name="Note 3 23 4 2 2" xfId="4187"/>
    <cellStyle name="Note 3 23 4 2 2 2" xfId="13766"/>
    <cellStyle name="Note 3 23 4 2 2 2 2" xfId="31201"/>
    <cellStyle name="Note 3 23 4 2 2 2 3" xfId="45654"/>
    <cellStyle name="Note 3 23 4 2 2 3" xfId="16227"/>
    <cellStyle name="Note 3 23 4 2 2 3 2" xfId="33662"/>
    <cellStyle name="Note 3 23 4 2 2 3 3" xfId="48115"/>
    <cellStyle name="Note 3 23 4 2 2 4" xfId="21623"/>
    <cellStyle name="Note 3 23 4 2 2 5" xfId="36076"/>
    <cellStyle name="Note 3 23 4 2 3" xfId="6649"/>
    <cellStyle name="Note 3 23 4 2 3 2" xfId="24084"/>
    <cellStyle name="Note 3 23 4 2 3 3" xfId="38537"/>
    <cellStyle name="Note 3 23 4 2 4" xfId="9090"/>
    <cellStyle name="Note 3 23 4 2 4 2" xfId="26525"/>
    <cellStyle name="Note 3 23 4 2 4 3" xfId="40978"/>
    <cellStyle name="Note 3 23 4 2 5" xfId="11510"/>
    <cellStyle name="Note 3 23 4 2 5 2" xfId="28945"/>
    <cellStyle name="Note 3 23 4 2 5 3" xfId="43398"/>
    <cellStyle name="Note 3 23 4 2 6" xfId="18517"/>
    <cellStyle name="Note 3 23 4 3" xfId="1677"/>
    <cellStyle name="Note 3 23 4 3 2" xfId="4188"/>
    <cellStyle name="Note 3 23 4 3 2 2" xfId="13767"/>
    <cellStyle name="Note 3 23 4 3 2 2 2" xfId="31202"/>
    <cellStyle name="Note 3 23 4 3 2 2 3" xfId="45655"/>
    <cellStyle name="Note 3 23 4 3 2 3" xfId="16228"/>
    <cellStyle name="Note 3 23 4 3 2 3 2" xfId="33663"/>
    <cellStyle name="Note 3 23 4 3 2 3 3" xfId="48116"/>
    <cellStyle name="Note 3 23 4 3 2 4" xfId="21624"/>
    <cellStyle name="Note 3 23 4 3 2 5" xfId="36077"/>
    <cellStyle name="Note 3 23 4 3 3" xfId="6650"/>
    <cellStyle name="Note 3 23 4 3 3 2" xfId="24085"/>
    <cellStyle name="Note 3 23 4 3 3 3" xfId="38538"/>
    <cellStyle name="Note 3 23 4 3 4" xfId="9091"/>
    <cellStyle name="Note 3 23 4 3 4 2" xfId="26526"/>
    <cellStyle name="Note 3 23 4 3 4 3" xfId="40979"/>
    <cellStyle name="Note 3 23 4 3 5" xfId="11511"/>
    <cellStyle name="Note 3 23 4 3 5 2" xfId="28946"/>
    <cellStyle name="Note 3 23 4 3 5 3" xfId="43399"/>
    <cellStyle name="Note 3 23 4 3 6" xfId="18518"/>
    <cellStyle name="Note 3 23 4 4" xfId="1678"/>
    <cellStyle name="Note 3 23 4 4 2" xfId="4189"/>
    <cellStyle name="Note 3 23 4 4 2 2" xfId="21625"/>
    <cellStyle name="Note 3 23 4 4 2 3" xfId="36078"/>
    <cellStyle name="Note 3 23 4 4 3" xfId="6651"/>
    <cellStyle name="Note 3 23 4 4 3 2" xfId="24086"/>
    <cellStyle name="Note 3 23 4 4 3 3" xfId="38539"/>
    <cellStyle name="Note 3 23 4 4 4" xfId="9092"/>
    <cellStyle name="Note 3 23 4 4 4 2" xfId="26527"/>
    <cellStyle name="Note 3 23 4 4 4 3" xfId="40980"/>
    <cellStyle name="Note 3 23 4 4 5" xfId="11512"/>
    <cellStyle name="Note 3 23 4 4 5 2" xfId="28947"/>
    <cellStyle name="Note 3 23 4 4 5 3" xfId="43400"/>
    <cellStyle name="Note 3 23 4 4 6" xfId="15189"/>
    <cellStyle name="Note 3 23 4 4 6 2" xfId="32624"/>
    <cellStyle name="Note 3 23 4 4 6 3" xfId="47077"/>
    <cellStyle name="Note 3 23 4 4 7" xfId="18519"/>
    <cellStyle name="Note 3 23 4 4 8" xfId="20351"/>
    <cellStyle name="Note 3 23 4 5" xfId="4186"/>
    <cellStyle name="Note 3 23 4 5 2" xfId="13765"/>
    <cellStyle name="Note 3 23 4 5 2 2" xfId="31200"/>
    <cellStyle name="Note 3 23 4 5 2 3" xfId="45653"/>
    <cellStyle name="Note 3 23 4 5 3" xfId="16226"/>
    <cellStyle name="Note 3 23 4 5 3 2" xfId="33661"/>
    <cellStyle name="Note 3 23 4 5 3 3" xfId="48114"/>
    <cellStyle name="Note 3 23 4 5 4" xfId="21622"/>
    <cellStyle name="Note 3 23 4 5 5" xfId="36075"/>
    <cellStyle name="Note 3 23 4 6" xfId="6648"/>
    <cellStyle name="Note 3 23 4 6 2" xfId="24083"/>
    <cellStyle name="Note 3 23 4 6 3" xfId="38536"/>
    <cellStyle name="Note 3 23 4 7" xfId="9089"/>
    <cellStyle name="Note 3 23 4 7 2" xfId="26524"/>
    <cellStyle name="Note 3 23 4 7 3" xfId="40977"/>
    <cellStyle name="Note 3 23 4 8" xfId="11509"/>
    <cellStyle name="Note 3 23 4 8 2" xfId="28944"/>
    <cellStyle name="Note 3 23 4 8 3" xfId="43397"/>
    <cellStyle name="Note 3 23 4 9" xfId="18516"/>
    <cellStyle name="Note 3 23 5" xfId="1679"/>
    <cellStyle name="Note 3 23 5 2" xfId="4190"/>
    <cellStyle name="Note 3 23 5 2 2" xfId="13768"/>
    <cellStyle name="Note 3 23 5 2 2 2" xfId="31203"/>
    <cellStyle name="Note 3 23 5 2 2 3" xfId="45656"/>
    <cellStyle name="Note 3 23 5 2 3" xfId="16229"/>
    <cellStyle name="Note 3 23 5 2 3 2" xfId="33664"/>
    <cellStyle name="Note 3 23 5 2 3 3" xfId="48117"/>
    <cellStyle name="Note 3 23 5 2 4" xfId="21626"/>
    <cellStyle name="Note 3 23 5 2 5" xfId="36079"/>
    <cellStyle name="Note 3 23 5 3" xfId="6652"/>
    <cellStyle name="Note 3 23 5 3 2" xfId="24087"/>
    <cellStyle name="Note 3 23 5 3 3" xfId="38540"/>
    <cellStyle name="Note 3 23 5 4" xfId="9093"/>
    <cellStyle name="Note 3 23 5 4 2" xfId="26528"/>
    <cellStyle name="Note 3 23 5 4 3" xfId="40981"/>
    <cellStyle name="Note 3 23 5 5" xfId="11513"/>
    <cellStyle name="Note 3 23 5 5 2" xfId="28948"/>
    <cellStyle name="Note 3 23 5 5 3" xfId="43401"/>
    <cellStyle name="Note 3 23 5 6" xfId="18520"/>
    <cellStyle name="Note 3 23 6" xfId="1680"/>
    <cellStyle name="Note 3 23 6 2" xfId="4191"/>
    <cellStyle name="Note 3 23 6 2 2" xfId="13769"/>
    <cellStyle name="Note 3 23 6 2 2 2" xfId="31204"/>
    <cellStyle name="Note 3 23 6 2 2 3" xfId="45657"/>
    <cellStyle name="Note 3 23 6 2 3" xfId="16230"/>
    <cellStyle name="Note 3 23 6 2 3 2" xfId="33665"/>
    <cellStyle name="Note 3 23 6 2 3 3" xfId="48118"/>
    <cellStyle name="Note 3 23 6 2 4" xfId="21627"/>
    <cellStyle name="Note 3 23 6 2 5" xfId="36080"/>
    <cellStyle name="Note 3 23 6 3" xfId="6653"/>
    <cellStyle name="Note 3 23 6 3 2" xfId="24088"/>
    <cellStyle name="Note 3 23 6 3 3" xfId="38541"/>
    <cellStyle name="Note 3 23 6 4" xfId="9094"/>
    <cellStyle name="Note 3 23 6 4 2" xfId="26529"/>
    <cellStyle name="Note 3 23 6 4 3" xfId="40982"/>
    <cellStyle name="Note 3 23 6 5" xfId="11514"/>
    <cellStyle name="Note 3 23 6 5 2" xfId="28949"/>
    <cellStyle name="Note 3 23 6 5 3" xfId="43402"/>
    <cellStyle name="Note 3 23 6 6" xfId="18521"/>
    <cellStyle name="Note 3 23 7" xfId="1681"/>
    <cellStyle name="Note 3 23 7 2" xfId="4192"/>
    <cellStyle name="Note 3 23 7 2 2" xfId="21628"/>
    <cellStyle name="Note 3 23 7 2 3" xfId="36081"/>
    <cellStyle name="Note 3 23 7 3" xfId="6654"/>
    <cellStyle name="Note 3 23 7 3 2" xfId="24089"/>
    <cellStyle name="Note 3 23 7 3 3" xfId="38542"/>
    <cellStyle name="Note 3 23 7 4" xfId="9095"/>
    <cellStyle name="Note 3 23 7 4 2" xfId="26530"/>
    <cellStyle name="Note 3 23 7 4 3" xfId="40983"/>
    <cellStyle name="Note 3 23 7 5" xfId="11515"/>
    <cellStyle name="Note 3 23 7 5 2" xfId="28950"/>
    <cellStyle name="Note 3 23 7 5 3" xfId="43403"/>
    <cellStyle name="Note 3 23 7 6" xfId="15190"/>
    <cellStyle name="Note 3 23 7 6 2" xfId="32625"/>
    <cellStyle name="Note 3 23 7 6 3" xfId="47078"/>
    <cellStyle name="Note 3 23 7 7" xfId="18522"/>
    <cellStyle name="Note 3 23 7 8" xfId="20352"/>
    <cellStyle name="Note 3 23 8" xfId="4177"/>
    <cellStyle name="Note 3 23 8 2" xfId="13758"/>
    <cellStyle name="Note 3 23 8 2 2" xfId="31193"/>
    <cellStyle name="Note 3 23 8 2 3" xfId="45646"/>
    <cellStyle name="Note 3 23 8 3" xfId="16219"/>
    <cellStyle name="Note 3 23 8 3 2" xfId="33654"/>
    <cellStyle name="Note 3 23 8 3 3" xfId="48107"/>
    <cellStyle name="Note 3 23 8 4" xfId="21613"/>
    <cellStyle name="Note 3 23 8 5" xfId="36066"/>
    <cellStyle name="Note 3 23 9" xfId="6639"/>
    <cellStyle name="Note 3 23 9 2" xfId="24074"/>
    <cellStyle name="Note 3 23 9 3" xfId="38527"/>
    <cellStyle name="Note 3 24" xfId="1682"/>
    <cellStyle name="Note 3 24 10" xfId="9096"/>
    <cellStyle name="Note 3 24 10 2" xfId="26531"/>
    <cellStyle name="Note 3 24 10 3" xfId="40984"/>
    <cellStyle name="Note 3 24 11" xfId="11516"/>
    <cellStyle name="Note 3 24 11 2" xfId="28951"/>
    <cellStyle name="Note 3 24 11 3" xfId="43404"/>
    <cellStyle name="Note 3 24 12" xfId="18523"/>
    <cellStyle name="Note 3 24 2" xfId="1683"/>
    <cellStyle name="Note 3 24 2 2" xfId="1684"/>
    <cellStyle name="Note 3 24 2 2 2" xfId="4195"/>
    <cellStyle name="Note 3 24 2 2 2 2" xfId="13772"/>
    <cellStyle name="Note 3 24 2 2 2 2 2" xfId="31207"/>
    <cellStyle name="Note 3 24 2 2 2 2 3" xfId="45660"/>
    <cellStyle name="Note 3 24 2 2 2 3" xfId="16233"/>
    <cellStyle name="Note 3 24 2 2 2 3 2" xfId="33668"/>
    <cellStyle name="Note 3 24 2 2 2 3 3" xfId="48121"/>
    <cellStyle name="Note 3 24 2 2 2 4" xfId="21631"/>
    <cellStyle name="Note 3 24 2 2 2 5" xfId="36084"/>
    <cellStyle name="Note 3 24 2 2 3" xfId="6657"/>
    <cellStyle name="Note 3 24 2 2 3 2" xfId="24092"/>
    <cellStyle name="Note 3 24 2 2 3 3" xfId="38545"/>
    <cellStyle name="Note 3 24 2 2 4" xfId="9098"/>
    <cellStyle name="Note 3 24 2 2 4 2" xfId="26533"/>
    <cellStyle name="Note 3 24 2 2 4 3" xfId="40986"/>
    <cellStyle name="Note 3 24 2 2 5" xfId="11518"/>
    <cellStyle name="Note 3 24 2 2 5 2" xfId="28953"/>
    <cellStyle name="Note 3 24 2 2 5 3" xfId="43406"/>
    <cellStyle name="Note 3 24 2 2 6" xfId="18525"/>
    <cellStyle name="Note 3 24 2 3" xfId="1685"/>
    <cellStyle name="Note 3 24 2 3 2" xfId="4196"/>
    <cellStyle name="Note 3 24 2 3 2 2" xfId="13773"/>
    <cellStyle name="Note 3 24 2 3 2 2 2" xfId="31208"/>
    <cellStyle name="Note 3 24 2 3 2 2 3" xfId="45661"/>
    <cellStyle name="Note 3 24 2 3 2 3" xfId="16234"/>
    <cellStyle name="Note 3 24 2 3 2 3 2" xfId="33669"/>
    <cellStyle name="Note 3 24 2 3 2 3 3" xfId="48122"/>
    <cellStyle name="Note 3 24 2 3 2 4" xfId="21632"/>
    <cellStyle name="Note 3 24 2 3 2 5" xfId="36085"/>
    <cellStyle name="Note 3 24 2 3 3" xfId="6658"/>
    <cellStyle name="Note 3 24 2 3 3 2" xfId="24093"/>
    <cellStyle name="Note 3 24 2 3 3 3" xfId="38546"/>
    <cellStyle name="Note 3 24 2 3 4" xfId="9099"/>
    <cellStyle name="Note 3 24 2 3 4 2" xfId="26534"/>
    <cellStyle name="Note 3 24 2 3 4 3" xfId="40987"/>
    <cellStyle name="Note 3 24 2 3 5" xfId="11519"/>
    <cellStyle name="Note 3 24 2 3 5 2" xfId="28954"/>
    <cellStyle name="Note 3 24 2 3 5 3" xfId="43407"/>
    <cellStyle name="Note 3 24 2 3 6" xfId="18526"/>
    <cellStyle name="Note 3 24 2 4" xfId="1686"/>
    <cellStyle name="Note 3 24 2 4 2" xfId="4197"/>
    <cellStyle name="Note 3 24 2 4 2 2" xfId="21633"/>
    <cellStyle name="Note 3 24 2 4 2 3" xfId="36086"/>
    <cellStyle name="Note 3 24 2 4 3" xfId="6659"/>
    <cellStyle name="Note 3 24 2 4 3 2" xfId="24094"/>
    <cellStyle name="Note 3 24 2 4 3 3" xfId="38547"/>
    <cellStyle name="Note 3 24 2 4 4" xfId="9100"/>
    <cellStyle name="Note 3 24 2 4 4 2" xfId="26535"/>
    <cellStyle name="Note 3 24 2 4 4 3" xfId="40988"/>
    <cellStyle name="Note 3 24 2 4 5" xfId="11520"/>
    <cellStyle name="Note 3 24 2 4 5 2" xfId="28955"/>
    <cellStyle name="Note 3 24 2 4 5 3" xfId="43408"/>
    <cellStyle name="Note 3 24 2 4 6" xfId="15191"/>
    <cellStyle name="Note 3 24 2 4 6 2" xfId="32626"/>
    <cellStyle name="Note 3 24 2 4 6 3" xfId="47079"/>
    <cellStyle name="Note 3 24 2 4 7" xfId="18527"/>
    <cellStyle name="Note 3 24 2 4 8" xfId="20353"/>
    <cellStyle name="Note 3 24 2 5" xfId="4194"/>
    <cellStyle name="Note 3 24 2 5 2" xfId="13771"/>
    <cellStyle name="Note 3 24 2 5 2 2" xfId="31206"/>
    <cellStyle name="Note 3 24 2 5 2 3" xfId="45659"/>
    <cellStyle name="Note 3 24 2 5 3" xfId="16232"/>
    <cellStyle name="Note 3 24 2 5 3 2" xfId="33667"/>
    <cellStyle name="Note 3 24 2 5 3 3" xfId="48120"/>
    <cellStyle name="Note 3 24 2 5 4" xfId="21630"/>
    <cellStyle name="Note 3 24 2 5 5" xfId="36083"/>
    <cellStyle name="Note 3 24 2 6" xfId="6656"/>
    <cellStyle name="Note 3 24 2 6 2" xfId="24091"/>
    <cellStyle name="Note 3 24 2 6 3" xfId="38544"/>
    <cellStyle name="Note 3 24 2 7" xfId="9097"/>
    <cellStyle name="Note 3 24 2 7 2" xfId="26532"/>
    <cellStyle name="Note 3 24 2 7 3" xfId="40985"/>
    <cellStyle name="Note 3 24 2 8" xfId="11517"/>
    <cellStyle name="Note 3 24 2 8 2" xfId="28952"/>
    <cellStyle name="Note 3 24 2 8 3" xfId="43405"/>
    <cellStyle name="Note 3 24 2 9" xfId="18524"/>
    <cellStyle name="Note 3 24 3" xfId="1687"/>
    <cellStyle name="Note 3 24 3 2" xfId="1688"/>
    <cellStyle name="Note 3 24 3 2 2" xfId="4199"/>
    <cellStyle name="Note 3 24 3 2 2 2" xfId="13775"/>
    <cellStyle name="Note 3 24 3 2 2 2 2" xfId="31210"/>
    <cellStyle name="Note 3 24 3 2 2 2 3" xfId="45663"/>
    <cellStyle name="Note 3 24 3 2 2 3" xfId="16236"/>
    <cellStyle name="Note 3 24 3 2 2 3 2" xfId="33671"/>
    <cellStyle name="Note 3 24 3 2 2 3 3" xfId="48124"/>
    <cellStyle name="Note 3 24 3 2 2 4" xfId="21635"/>
    <cellStyle name="Note 3 24 3 2 2 5" xfId="36088"/>
    <cellStyle name="Note 3 24 3 2 3" xfId="6661"/>
    <cellStyle name="Note 3 24 3 2 3 2" xfId="24096"/>
    <cellStyle name="Note 3 24 3 2 3 3" xfId="38549"/>
    <cellStyle name="Note 3 24 3 2 4" xfId="9102"/>
    <cellStyle name="Note 3 24 3 2 4 2" xfId="26537"/>
    <cellStyle name="Note 3 24 3 2 4 3" xfId="40990"/>
    <cellStyle name="Note 3 24 3 2 5" xfId="11522"/>
    <cellStyle name="Note 3 24 3 2 5 2" xfId="28957"/>
    <cellStyle name="Note 3 24 3 2 5 3" xfId="43410"/>
    <cellStyle name="Note 3 24 3 2 6" xfId="18529"/>
    <cellStyle name="Note 3 24 3 3" xfId="1689"/>
    <cellStyle name="Note 3 24 3 3 2" xfId="4200"/>
    <cellStyle name="Note 3 24 3 3 2 2" xfId="13776"/>
    <cellStyle name="Note 3 24 3 3 2 2 2" xfId="31211"/>
    <cellStyle name="Note 3 24 3 3 2 2 3" xfId="45664"/>
    <cellStyle name="Note 3 24 3 3 2 3" xfId="16237"/>
    <cellStyle name="Note 3 24 3 3 2 3 2" xfId="33672"/>
    <cellStyle name="Note 3 24 3 3 2 3 3" xfId="48125"/>
    <cellStyle name="Note 3 24 3 3 2 4" xfId="21636"/>
    <cellStyle name="Note 3 24 3 3 2 5" xfId="36089"/>
    <cellStyle name="Note 3 24 3 3 3" xfId="6662"/>
    <cellStyle name="Note 3 24 3 3 3 2" xfId="24097"/>
    <cellStyle name="Note 3 24 3 3 3 3" xfId="38550"/>
    <cellStyle name="Note 3 24 3 3 4" xfId="9103"/>
    <cellStyle name="Note 3 24 3 3 4 2" xfId="26538"/>
    <cellStyle name="Note 3 24 3 3 4 3" xfId="40991"/>
    <cellStyle name="Note 3 24 3 3 5" xfId="11523"/>
    <cellStyle name="Note 3 24 3 3 5 2" xfId="28958"/>
    <cellStyle name="Note 3 24 3 3 5 3" xfId="43411"/>
    <cellStyle name="Note 3 24 3 3 6" xfId="18530"/>
    <cellStyle name="Note 3 24 3 4" xfId="1690"/>
    <cellStyle name="Note 3 24 3 4 2" xfId="4201"/>
    <cellStyle name="Note 3 24 3 4 2 2" xfId="21637"/>
    <cellStyle name="Note 3 24 3 4 2 3" xfId="36090"/>
    <cellStyle name="Note 3 24 3 4 3" xfId="6663"/>
    <cellStyle name="Note 3 24 3 4 3 2" xfId="24098"/>
    <cellStyle name="Note 3 24 3 4 3 3" xfId="38551"/>
    <cellStyle name="Note 3 24 3 4 4" xfId="9104"/>
    <cellStyle name="Note 3 24 3 4 4 2" xfId="26539"/>
    <cellStyle name="Note 3 24 3 4 4 3" xfId="40992"/>
    <cellStyle name="Note 3 24 3 4 5" xfId="11524"/>
    <cellStyle name="Note 3 24 3 4 5 2" xfId="28959"/>
    <cellStyle name="Note 3 24 3 4 5 3" xfId="43412"/>
    <cellStyle name="Note 3 24 3 4 6" xfId="15192"/>
    <cellStyle name="Note 3 24 3 4 6 2" xfId="32627"/>
    <cellStyle name="Note 3 24 3 4 6 3" xfId="47080"/>
    <cellStyle name="Note 3 24 3 4 7" xfId="18531"/>
    <cellStyle name="Note 3 24 3 4 8" xfId="20354"/>
    <cellStyle name="Note 3 24 3 5" xfId="4198"/>
    <cellStyle name="Note 3 24 3 5 2" xfId="13774"/>
    <cellStyle name="Note 3 24 3 5 2 2" xfId="31209"/>
    <cellStyle name="Note 3 24 3 5 2 3" xfId="45662"/>
    <cellStyle name="Note 3 24 3 5 3" xfId="16235"/>
    <cellStyle name="Note 3 24 3 5 3 2" xfId="33670"/>
    <cellStyle name="Note 3 24 3 5 3 3" xfId="48123"/>
    <cellStyle name="Note 3 24 3 5 4" xfId="21634"/>
    <cellStyle name="Note 3 24 3 5 5" xfId="36087"/>
    <cellStyle name="Note 3 24 3 6" xfId="6660"/>
    <cellStyle name="Note 3 24 3 6 2" xfId="24095"/>
    <cellStyle name="Note 3 24 3 6 3" xfId="38548"/>
    <cellStyle name="Note 3 24 3 7" xfId="9101"/>
    <cellStyle name="Note 3 24 3 7 2" xfId="26536"/>
    <cellStyle name="Note 3 24 3 7 3" xfId="40989"/>
    <cellStyle name="Note 3 24 3 8" xfId="11521"/>
    <cellStyle name="Note 3 24 3 8 2" xfId="28956"/>
    <cellStyle name="Note 3 24 3 8 3" xfId="43409"/>
    <cellStyle name="Note 3 24 3 9" xfId="18528"/>
    <cellStyle name="Note 3 24 4" xfId="1691"/>
    <cellStyle name="Note 3 24 4 2" xfId="1692"/>
    <cellStyle name="Note 3 24 4 2 2" xfId="4203"/>
    <cellStyle name="Note 3 24 4 2 2 2" xfId="13778"/>
    <cellStyle name="Note 3 24 4 2 2 2 2" xfId="31213"/>
    <cellStyle name="Note 3 24 4 2 2 2 3" xfId="45666"/>
    <cellStyle name="Note 3 24 4 2 2 3" xfId="16239"/>
    <cellStyle name="Note 3 24 4 2 2 3 2" xfId="33674"/>
    <cellStyle name="Note 3 24 4 2 2 3 3" xfId="48127"/>
    <cellStyle name="Note 3 24 4 2 2 4" xfId="21639"/>
    <cellStyle name="Note 3 24 4 2 2 5" xfId="36092"/>
    <cellStyle name="Note 3 24 4 2 3" xfId="6665"/>
    <cellStyle name="Note 3 24 4 2 3 2" xfId="24100"/>
    <cellStyle name="Note 3 24 4 2 3 3" xfId="38553"/>
    <cellStyle name="Note 3 24 4 2 4" xfId="9106"/>
    <cellStyle name="Note 3 24 4 2 4 2" xfId="26541"/>
    <cellStyle name="Note 3 24 4 2 4 3" xfId="40994"/>
    <cellStyle name="Note 3 24 4 2 5" xfId="11526"/>
    <cellStyle name="Note 3 24 4 2 5 2" xfId="28961"/>
    <cellStyle name="Note 3 24 4 2 5 3" xfId="43414"/>
    <cellStyle name="Note 3 24 4 2 6" xfId="18533"/>
    <cellStyle name="Note 3 24 4 3" xfId="1693"/>
    <cellStyle name="Note 3 24 4 3 2" xfId="4204"/>
    <cellStyle name="Note 3 24 4 3 2 2" xfId="13779"/>
    <cellStyle name="Note 3 24 4 3 2 2 2" xfId="31214"/>
    <cellStyle name="Note 3 24 4 3 2 2 3" xfId="45667"/>
    <cellStyle name="Note 3 24 4 3 2 3" xfId="16240"/>
    <cellStyle name="Note 3 24 4 3 2 3 2" xfId="33675"/>
    <cellStyle name="Note 3 24 4 3 2 3 3" xfId="48128"/>
    <cellStyle name="Note 3 24 4 3 2 4" xfId="21640"/>
    <cellStyle name="Note 3 24 4 3 2 5" xfId="36093"/>
    <cellStyle name="Note 3 24 4 3 3" xfId="6666"/>
    <cellStyle name="Note 3 24 4 3 3 2" xfId="24101"/>
    <cellStyle name="Note 3 24 4 3 3 3" xfId="38554"/>
    <cellStyle name="Note 3 24 4 3 4" xfId="9107"/>
    <cellStyle name="Note 3 24 4 3 4 2" xfId="26542"/>
    <cellStyle name="Note 3 24 4 3 4 3" xfId="40995"/>
    <cellStyle name="Note 3 24 4 3 5" xfId="11527"/>
    <cellStyle name="Note 3 24 4 3 5 2" xfId="28962"/>
    <cellStyle name="Note 3 24 4 3 5 3" xfId="43415"/>
    <cellStyle name="Note 3 24 4 3 6" xfId="18534"/>
    <cellStyle name="Note 3 24 4 4" xfId="1694"/>
    <cellStyle name="Note 3 24 4 4 2" xfId="4205"/>
    <cellStyle name="Note 3 24 4 4 2 2" xfId="21641"/>
    <cellStyle name="Note 3 24 4 4 2 3" xfId="36094"/>
    <cellStyle name="Note 3 24 4 4 3" xfId="6667"/>
    <cellStyle name="Note 3 24 4 4 3 2" xfId="24102"/>
    <cellStyle name="Note 3 24 4 4 3 3" xfId="38555"/>
    <cellStyle name="Note 3 24 4 4 4" xfId="9108"/>
    <cellStyle name="Note 3 24 4 4 4 2" xfId="26543"/>
    <cellStyle name="Note 3 24 4 4 4 3" xfId="40996"/>
    <cellStyle name="Note 3 24 4 4 5" xfId="11528"/>
    <cellStyle name="Note 3 24 4 4 5 2" xfId="28963"/>
    <cellStyle name="Note 3 24 4 4 5 3" xfId="43416"/>
    <cellStyle name="Note 3 24 4 4 6" xfId="15193"/>
    <cellStyle name="Note 3 24 4 4 6 2" xfId="32628"/>
    <cellStyle name="Note 3 24 4 4 6 3" xfId="47081"/>
    <cellStyle name="Note 3 24 4 4 7" xfId="18535"/>
    <cellStyle name="Note 3 24 4 4 8" xfId="20355"/>
    <cellStyle name="Note 3 24 4 5" xfId="4202"/>
    <cellStyle name="Note 3 24 4 5 2" xfId="13777"/>
    <cellStyle name="Note 3 24 4 5 2 2" xfId="31212"/>
    <cellStyle name="Note 3 24 4 5 2 3" xfId="45665"/>
    <cellStyle name="Note 3 24 4 5 3" xfId="16238"/>
    <cellStyle name="Note 3 24 4 5 3 2" xfId="33673"/>
    <cellStyle name="Note 3 24 4 5 3 3" xfId="48126"/>
    <cellStyle name="Note 3 24 4 5 4" xfId="21638"/>
    <cellStyle name="Note 3 24 4 5 5" xfId="36091"/>
    <cellStyle name="Note 3 24 4 6" xfId="6664"/>
    <cellStyle name="Note 3 24 4 6 2" xfId="24099"/>
    <cellStyle name="Note 3 24 4 6 3" xfId="38552"/>
    <cellStyle name="Note 3 24 4 7" xfId="9105"/>
    <cellStyle name="Note 3 24 4 7 2" xfId="26540"/>
    <cellStyle name="Note 3 24 4 7 3" xfId="40993"/>
    <cellStyle name="Note 3 24 4 8" xfId="11525"/>
    <cellStyle name="Note 3 24 4 8 2" xfId="28960"/>
    <cellStyle name="Note 3 24 4 8 3" xfId="43413"/>
    <cellStyle name="Note 3 24 4 9" xfId="18532"/>
    <cellStyle name="Note 3 24 5" xfId="1695"/>
    <cellStyle name="Note 3 24 5 2" xfId="4206"/>
    <cellStyle name="Note 3 24 5 2 2" xfId="13780"/>
    <cellStyle name="Note 3 24 5 2 2 2" xfId="31215"/>
    <cellStyle name="Note 3 24 5 2 2 3" xfId="45668"/>
    <cellStyle name="Note 3 24 5 2 3" xfId="16241"/>
    <cellStyle name="Note 3 24 5 2 3 2" xfId="33676"/>
    <cellStyle name="Note 3 24 5 2 3 3" xfId="48129"/>
    <cellStyle name="Note 3 24 5 2 4" xfId="21642"/>
    <cellStyle name="Note 3 24 5 2 5" xfId="36095"/>
    <cellStyle name="Note 3 24 5 3" xfId="6668"/>
    <cellStyle name="Note 3 24 5 3 2" xfId="24103"/>
    <cellStyle name="Note 3 24 5 3 3" xfId="38556"/>
    <cellStyle name="Note 3 24 5 4" xfId="9109"/>
    <cellStyle name="Note 3 24 5 4 2" xfId="26544"/>
    <cellStyle name="Note 3 24 5 4 3" xfId="40997"/>
    <cellStyle name="Note 3 24 5 5" xfId="11529"/>
    <cellStyle name="Note 3 24 5 5 2" xfId="28964"/>
    <cellStyle name="Note 3 24 5 5 3" xfId="43417"/>
    <cellStyle name="Note 3 24 5 6" xfId="18536"/>
    <cellStyle name="Note 3 24 6" xfId="1696"/>
    <cellStyle name="Note 3 24 6 2" xfId="4207"/>
    <cellStyle name="Note 3 24 6 2 2" xfId="13781"/>
    <cellStyle name="Note 3 24 6 2 2 2" xfId="31216"/>
    <cellStyle name="Note 3 24 6 2 2 3" xfId="45669"/>
    <cellStyle name="Note 3 24 6 2 3" xfId="16242"/>
    <cellStyle name="Note 3 24 6 2 3 2" xfId="33677"/>
    <cellStyle name="Note 3 24 6 2 3 3" xfId="48130"/>
    <cellStyle name="Note 3 24 6 2 4" xfId="21643"/>
    <cellStyle name="Note 3 24 6 2 5" xfId="36096"/>
    <cellStyle name="Note 3 24 6 3" xfId="6669"/>
    <cellStyle name="Note 3 24 6 3 2" xfId="24104"/>
    <cellStyle name="Note 3 24 6 3 3" xfId="38557"/>
    <cellStyle name="Note 3 24 6 4" xfId="9110"/>
    <cellStyle name="Note 3 24 6 4 2" xfId="26545"/>
    <cellStyle name="Note 3 24 6 4 3" xfId="40998"/>
    <cellStyle name="Note 3 24 6 5" xfId="11530"/>
    <cellStyle name="Note 3 24 6 5 2" xfId="28965"/>
    <cellStyle name="Note 3 24 6 5 3" xfId="43418"/>
    <cellStyle name="Note 3 24 6 6" xfId="18537"/>
    <cellStyle name="Note 3 24 7" xfId="1697"/>
    <cellStyle name="Note 3 24 7 2" xfId="4208"/>
    <cellStyle name="Note 3 24 7 2 2" xfId="21644"/>
    <cellStyle name="Note 3 24 7 2 3" xfId="36097"/>
    <cellStyle name="Note 3 24 7 3" xfId="6670"/>
    <cellStyle name="Note 3 24 7 3 2" xfId="24105"/>
    <cellStyle name="Note 3 24 7 3 3" xfId="38558"/>
    <cellStyle name="Note 3 24 7 4" xfId="9111"/>
    <cellStyle name="Note 3 24 7 4 2" xfId="26546"/>
    <cellStyle name="Note 3 24 7 4 3" xfId="40999"/>
    <cellStyle name="Note 3 24 7 5" xfId="11531"/>
    <cellStyle name="Note 3 24 7 5 2" xfId="28966"/>
    <cellStyle name="Note 3 24 7 5 3" xfId="43419"/>
    <cellStyle name="Note 3 24 7 6" xfId="15194"/>
    <cellStyle name="Note 3 24 7 6 2" xfId="32629"/>
    <cellStyle name="Note 3 24 7 6 3" xfId="47082"/>
    <cellStyle name="Note 3 24 7 7" xfId="18538"/>
    <cellStyle name="Note 3 24 7 8" xfId="20356"/>
    <cellStyle name="Note 3 24 8" xfId="4193"/>
    <cellStyle name="Note 3 24 8 2" xfId="13770"/>
    <cellStyle name="Note 3 24 8 2 2" xfId="31205"/>
    <cellStyle name="Note 3 24 8 2 3" xfId="45658"/>
    <cellStyle name="Note 3 24 8 3" xfId="16231"/>
    <cellStyle name="Note 3 24 8 3 2" xfId="33666"/>
    <cellStyle name="Note 3 24 8 3 3" xfId="48119"/>
    <cellStyle name="Note 3 24 8 4" xfId="21629"/>
    <cellStyle name="Note 3 24 8 5" xfId="36082"/>
    <cellStyle name="Note 3 24 9" xfId="6655"/>
    <cellStyle name="Note 3 24 9 2" xfId="24090"/>
    <cellStyle name="Note 3 24 9 3" xfId="38543"/>
    <cellStyle name="Note 3 25" xfId="1698"/>
    <cellStyle name="Note 3 25 2" xfId="1699"/>
    <cellStyle name="Note 3 25 2 2" xfId="4210"/>
    <cellStyle name="Note 3 25 2 2 2" xfId="13783"/>
    <cellStyle name="Note 3 25 2 2 2 2" xfId="31218"/>
    <cellStyle name="Note 3 25 2 2 2 3" xfId="45671"/>
    <cellStyle name="Note 3 25 2 2 3" xfId="16244"/>
    <cellStyle name="Note 3 25 2 2 3 2" xfId="33679"/>
    <cellStyle name="Note 3 25 2 2 3 3" xfId="48132"/>
    <cellStyle name="Note 3 25 2 2 4" xfId="21646"/>
    <cellStyle name="Note 3 25 2 2 5" xfId="36099"/>
    <cellStyle name="Note 3 25 2 3" xfId="6672"/>
    <cellStyle name="Note 3 25 2 3 2" xfId="24107"/>
    <cellStyle name="Note 3 25 2 3 3" xfId="38560"/>
    <cellStyle name="Note 3 25 2 4" xfId="9113"/>
    <cellStyle name="Note 3 25 2 4 2" xfId="26548"/>
    <cellStyle name="Note 3 25 2 4 3" xfId="41001"/>
    <cellStyle name="Note 3 25 2 5" xfId="11533"/>
    <cellStyle name="Note 3 25 2 5 2" xfId="28968"/>
    <cellStyle name="Note 3 25 2 5 3" xfId="43421"/>
    <cellStyle name="Note 3 25 2 6" xfId="18540"/>
    <cellStyle name="Note 3 25 3" xfId="1700"/>
    <cellStyle name="Note 3 25 3 2" xfId="4211"/>
    <cellStyle name="Note 3 25 3 2 2" xfId="13784"/>
    <cellStyle name="Note 3 25 3 2 2 2" xfId="31219"/>
    <cellStyle name="Note 3 25 3 2 2 3" xfId="45672"/>
    <cellStyle name="Note 3 25 3 2 3" xfId="16245"/>
    <cellStyle name="Note 3 25 3 2 3 2" xfId="33680"/>
    <cellStyle name="Note 3 25 3 2 3 3" xfId="48133"/>
    <cellStyle name="Note 3 25 3 2 4" xfId="21647"/>
    <cellStyle name="Note 3 25 3 2 5" xfId="36100"/>
    <cellStyle name="Note 3 25 3 3" xfId="6673"/>
    <cellStyle name="Note 3 25 3 3 2" xfId="24108"/>
    <cellStyle name="Note 3 25 3 3 3" xfId="38561"/>
    <cellStyle name="Note 3 25 3 4" xfId="9114"/>
    <cellStyle name="Note 3 25 3 4 2" xfId="26549"/>
    <cellStyle name="Note 3 25 3 4 3" xfId="41002"/>
    <cellStyle name="Note 3 25 3 5" xfId="11534"/>
    <cellStyle name="Note 3 25 3 5 2" xfId="28969"/>
    <cellStyle name="Note 3 25 3 5 3" xfId="43422"/>
    <cellStyle name="Note 3 25 3 6" xfId="18541"/>
    <cellStyle name="Note 3 25 4" xfId="1701"/>
    <cellStyle name="Note 3 25 4 2" xfId="4212"/>
    <cellStyle name="Note 3 25 4 2 2" xfId="21648"/>
    <cellStyle name="Note 3 25 4 2 3" xfId="36101"/>
    <cellStyle name="Note 3 25 4 3" xfId="6674"/>
    <cellStyle name="Note 3 25 4 3 2" xfId="24109"/>
    <cellStyle name="Note 3 25 4 3 3" xfId="38562"/>
    <cellStyle name="Note 3 25 4 4" xfId="9115"/>
    <cellStyle name="Note 3 25 4 4 2" xfId="26550"/>
    <cellStyle name="Note 3 25 4 4 3" xfId="41003"/>
    <cellStyle name="Note 3 25 4 5" xfId="11535"/>
    <cellStyle name="Note 3 25 4 5 2" xfId="28970"/>
    <cellStyle name="Note 3 25 4 5 3" xfId="43423"/>
    <cellStyle name="Note 3 25 4 6" xfId="15195"/>
    <cellStyle name="Note 3 25 4 6 2" xfId="32630"/>
    <cellStyle name="Note 3 25 4 6 3" xfId="47083"/>
    <cellStyle name="Note 3 25 4 7" xfId="18542"/>
    <cellStyle name="Note 3 25 4 8" xfId="20357"/>
    <cellStyle name="Note 3 25 5" xfId="4209"/>
    <cellStyle name="Note 3 25 5 2" xfId="13782"/>
    <cellStyle name="Note 3 25 5 2 2" xfId="31217"/>
    <cellStyle name="Note 3 25 5 2 3" xfId="45670"/>
    <cellStyle name="Note 3 25 5 3" xfId="16243"/>
    <cellStyle name="Note 3 25 5 3 2" xfId="33678"/>
    <cellStyle name="Note 3 25 5 3 3" xfId="48131"/>
    <cellStyle name="Note 3 25 5 4" xfId="21645"/>
    <cellStyle name="Note 3 25 5 5" xfId="36098"/>
    <cellStyle name="Note 3 25 6" xfId="6671"/>
    <cellStyle name="Note 3 25 6 2" xfId="24106"/>
    <cellStyle name="Note 3 25 6 3" xfId="38559"/>
    <cellStyle name="Note 3 25 7" xfId="9112"/>
    <cellStyle name="Note 3 25 7 2" xfId="26547"/>
    <cellStyle name="Note 3 25 7 3" xfId="41000"/>
    <cellStyle name="Note 3 25 8" xfId="11532"/>
    <cellStyle name="Note 3 25 8 2" xfId="28967"/>
    <cellStyle name="Note 3 25 8 3" xfId="43420"/>
    <cellStyle name="Note 3 25 9" xfId="18539"/>
    <cellStyle name="Note 3 26" xfId="1702"/>
    <cellStyle name="Note 3 26 2" xfId="1703"/>
    <cellStyle name="Note 3 26 2 2" xfId="4214"/>
    <cellStyle name="Note 3 26 2 2 2" xfId="13786"/>
    <cellStyle name="Note 3 26 2 2 2 2" xfId="31221"/>
    <cellStyle name="Note 3 26 2 2 2 3" xfId="45674"/>
    <cellStyle name="Note 3 26 2 2 3" xfId="16247"/>
    <cellStyle name="Note 3 26 2 2 3 2" xfId="33682"/>
    <cellStyle name="Note 3 26 2 2 3 3" xfId="48135"/>
    <cellStyle name="Note 3 26 2 2 4" xfId="21650"/>
    <cellStyle name="Note 3 26 2 2 5" xfId="36103"/>
    <cellStyle name="Note 3 26 2 3" xfId="6676"/>
    <cellStyle name="Note 3 26 2 3 2" xfId="24111"/>
    <cellStyle name="Note 3 26 2 3 3" xfId="38564"/>
    <cellStyle name="Note 3 26 2 4" xfId="9117"/>
    <cellStyle name="Note 3 26 2 4 2" xfId="26552"/>
    <cellStyle name="Note 3 26 2 4 3" xfId="41005"/>
    <cellStyle name="Note 3 26 2 5" xfId="11537"/>
    <cellStyle name="Note 3 26 2 5 2" xfId="28972"/>
    <cellStyle name="Note 3 26 2 5 3" xfId="43425"/>
    <cellStyle name="Note 3 26 2 6" xfId="18544"/>
    <cellStyle name="Note 3 26 3" xfId="1704"/>
    <cellStyle name="Note 3 26 3 2" xfId="4215"/>
    <cellStyle name="Note 3 26 3 2 2" xfId="13787"/>
    <cellStyle name="Note 3 26 3 2 2 2" xfId="31222"/>
    <cellStyle name="Note 3 26 3 2 2 3" xfId="45675"/>
    <cellStyle name="Note 3 26 3 2 3" xfId="16248"/>
    <cellStyle name="Note 3 26 3 2 3 2" xfId="33683"/>
    <cellStyle name="Note 3 26 3 2 3 3" xfId="48136"/>
    <cellStyle name="Note 3 26 3 2 4" xfId="21651"/>
    <cellStyle name="Note 3 26 3 2 5" xfId="36104"/>
    <cellStyle name="Note 3 26 3 3" xfId="6677"/>
    <cellStyle name="Note 3 26 3 3 2" xfId="24112"/>
    <cellStyle name="Note 3 26 3 3 3" xfId="38565"/>
    <cellStyle name="Note 3 26 3 4" xfId="9118"/>
    <cellStyle name="Note 3 26 3 4 2" xfId="26553"/>
    <cellStyle name="Note 3 26 3 4 3" xfId="41006"/>
    <cellStyle name="Note 3 26 3 5" xfId="11538"/>
    <cellStyle name="Note 3 26 3 5 2" xfId="28973"/>
    <cellStyle name="Note 3 26 3 5 3" xfId="43426"/>
    <cellStyle name="Note 3 26 3 6" xfId="18545"/>
    <cellStyle name="Note 3 26 4" xfId="1705"/>
    <cellStyle name="Note 3 26 4 2" xfId="4216"/>
    <cellStyle name="Note 3 26 4 2 2" xfId="21652"/>
    <cellStyle name="Note 3 26 4 2 3" xfId="36105"/>
    <cellStyle name="Note 3 26 4 3" xfId="6678"/>
    <cellStyle name="Note 3 26 4 3 2" xfId="24113"/>
    <cellStyle name="Note 3 26 4 3 3" xfId="38566"/>
    <cellStyle name="Note 3 26 4 4" xfId="9119"/>
    <cellStyle name="Note 3 26 4 4 2" xfId="26554"/>
    <cellStyle name="Note 3 26 4 4 3" xfId="41007"/>
    <cellStyle name="Note 3 26 4 5" xfId="11539"/>
    <cellStyle name="Note 3 26 4 5 2" xfId="28974"/>
    <cellStyle name="Note 3 26 4 5 3" xfId="43427"/>
    <cellStyle name="Note 3 26 4 6" xfId="15196"/>
    <cellStyle name="Note 3 26 4 6 2" xfId="32631"/>
    <cellStyle name="Note 3 26 4 6 3" xfId="47084"/>
    <cellStyle name="Note 3 26 4 7" xfId="18546"/>
    <cellStyle name="Note 3 26 4 8" xfId="20358"/>
    <cellStyle name="Note 3 26 5" xfId="4213"/>
    <cellStyle name="Note 3 26 5 2" xfId="13785"/>
    <cellStyle name="Note 3 26 5 2 2" xfId="31220"/>
    <cellStyle name="Note 3 26 5 2 3" xfId="45673"/>
    <cellStyle name="Note 3 26 5 3" xfId="16246"/>
    <cellStyle name="Note 3 26 5 3 2" xfId="33681"/>
    <cellStyle name="Note 3 26 5 3 3" xfId="48134"/>
    <cellStyle name="Note 3 26 5 4" xfId="21649"/>
    <cellStyle name="Note 3 26 5 5" xfId="36102"/>
    <cellStyle name="Note 3 26 6" xfId="6675"/>
    <cellStyle name="Note 3 26 6 2" xfId="24110"/>
    <cellStyle name="Note 3 26 6 3" xfId="38563"/>
    <cellStyle name="Note 3 26 7" xfId="9116"/>
    <cellStyle name="Note 3 26 7 2" xfId="26551"/>
    <cellStyle name="Note 3 26 7 3" xfId="41004"/>
    <cellStyle name="Note 3 26 8" xfId="11536"/>
    <cellStyle name="Note 3 26 8 2" xfId="28971"/>
    <cellStyle name="Note 3 26 8 3" xfId="43424"/>
    <cellStyle name="Note 3 26 9" xfId="18543"/>
    <cellStyle name="Note 3 27" xfId="1706"/>
    <cellStyle name="Note 3 27 2" xfId="1707"/>
    <cellStyle name="Note 3 27 2 2" xfId="4218"/>
    <cellStyle name="Note 3 27 2 2 2" xfId="13789"/>
    <cellStyle name="Note 3 27 2 2 2 2" xfId="31224"/>
    <cellStyle name="Note 3 27 2 2 2 3" xfId="45677"/>
    <cellStyle name="Note 3 27 2 2 3" xfId="16250"/>
    <cellStyle name="Note 3 27 2 2 3 2" xfId="33685"/>
    <cellStyle name="Note 3 27 2 2 3 3" xfId="48138"/>
    <cellStyle name="Note 3 27 2 2 4" xfId="21654"/>
    <cellStyle name="Note 3 27 2 2 5" xfId="36107"/>
    <cellStyle name="Note 3 27 2 3" xfId="6680"/>
    <cellStyle name="Note 3 27 2 3 2" xfId="24115"/>
    <cellStyle name="Note 3 27 2 3 3" xfId="38568"/>
    <cellStyle name="Note 3 27 2 4" xfId="9121"/>
    <cellStyle name="Note 3 27 2 4 2" xfId="26556"/>
    <cellStyle name="Note 3 27 2 4 3" xfId="41009"/>
    <cellStyle name="Note 3 27 2 5" xfId="11541"/>
    <cellStyle name="Note 3 27 2 5 2" xfId="28976"/>
    <cellStyle name="Note 3 27 2 5 3" xfId="43429"/>
    <cellStyle name="Note 3 27 2 6" xfId="18548"/>
    <cellStyle name="Note 3 27 3" xfId="1708"/>
    <cellStyle name="Note 3 27 3 2" xfId="4219"/>
    <cellStyle name="Note 3 27 3 2 2" xfId="13790"/>
    <cellStyle name="Note 3 27 3 2 2 2" xfId="31225"/>
    <cellStyle name="Note 3 27 3 2 2 3" xfId="45678"/>
    <cellStyle name="Note 3 27 3 2 3" xfId="16251"/>
    <cellStyle name="Note 3 27 3 2 3 2" xfId="33686"/>
    <cellStyle name="Note 3 27 3 2 3 3" xfId="48139"/>
    <cellStyle name="Note 3 27 3 2 4" xfId="21655"/>
    <cellStyle name="Note 3 27 3 2 5" xfId="36108"/>
    <cellStyle name="Note 3 27 3 3" xfId="6681"/>
    <cellStyle name="Note 3 27 3 3 2" xfId="24116"/>
    <cellStyle name="Note 3 27 3 3 3" xfId="38569"/>
    <cellStyle name="Note 3 27 3 4" xfId="9122"/>
    <cellStyle name="Note 3 27 3 4 2" xfId="26557"/>
    <cellStyle name="Note 3 27 3 4 3" xfId="41010"/>
    <cellStyle name="Note 3 27 3 5" xfId="11542"/>
    <cellStyle name="Note 3 27 3 5 2" xfId="28977"/>
    <cellStyle name="Note 3 27 3 5 3" xfId="43430"/>
    <cellStyle name="Note 3 27 3 6" xfId="18549"/>
    <cellStyle name="Note 3 27 4" xfId="1709"/>
    <cellStyle name="Note 3 27 4 2" xfId="4220"/>
    <cellStyle name="Note 3 27 4 2 2" xfId="21656"/>
    <cellStyle name="Note 3 27 4 2 3" xfId="36109"/>
    <cellStyle name="Note 3 27 4 3" xfId="6682"/>
    <cellStyle name="Note 3 27 4 3 2" xfId="24117"/>
    <cellStyle name="Note 3 27 4 3 3" xfId="38570"/>
    <cellStyle name="Note 3 27 4 4" xfId="9123"/>
    <cellStyle name="Note 3 27 4 4 2" xfId="26558"/>
    <cellStyle name="Note 3 27 4 4 3" xfId="41011"/>
    <cellStyle name="Note 3 27 4 5" xfId="11543"/>
    <cellStyle name="Note 3 27 4 5 2" xfId="28978"/>
    <cellStyle name="Note 3 27 4 5 3" xfId="43431"/>
    <cellStyle name="Note 3 27 4 6" xfId="15197"/>
    <cellStyle name="Note 3 27 4 6 2" xfId="32632"/>
    <cellStyle name="Note 3 27 4 6 3" xfId="47085"/>
    <cellStyle name="Note 3 27 4 7" xfId="18550"/>
    <cellStyle name="Note 3 27 4 8" xfId="20359"/>
    <cellStyle name="Note 3 27 5" xfId="4217"/>
    <cellStyle name="Note 3 27 5 2" xfId="13788"/>
    <cellStyle name="Note 3 27 5 2 2" xfId="31223"/>
    <cellStyle name="Note 3 27 5 2 3" xfId="45676"/>
    <cellStyle name="Note 3 27 5 3" xfId="16249"/>
    <cellStyle name="Note 3 27 5 3 2" xfId="33684"/>
    <cellStyle name="Note 3 27 5 3 3" xfId="48137"/>
    <cellStyle name="Note 3 27 5 4" xfId="21653"/>
    <cellStyle name="Note 3 27 5 5" xfId="36106"/>
    <cellStyle name="Note 3 27 6" xfId="6679"/>
    <cellStyle name="Note 3 27 6 2" xfId="24114"/>
    <cellStyle name="Note 3 27 6 3" xfId="38567"/>
    <cellStyle name="Note 3 27 7" xfId="9120"/>
    <cellStyle name="Note 3 27 7 2" xfId="26555"/>
    <cellStyle name="Note 3 27 7 3" xfId="41008"/>
    <cellStyle name="Note 3 27 8" xfId="11540"/>
    <cellStyle name="Note 3 27 8 2" xfId="28975"/>
    <cellStyle name="Note 3 27 8 3" xfId="43428"/>
    <cellStyle name="Note 3 27 9" xfId="18547"/>
    <cellStyle name="Note 3 28" xfId="1710"/>
    <cellStyle name="Note 3 28 2" xfId="4221"/>
    <cellStyle name="Note 3 28 2 2" xfId="13791"/>
    <cellStyle name="Note 3 28 2 2 2" xfId="31226"/>
    <cellStyle name="Note 3 28 2 2 3" xfId="45679"/>
    <cellStyle name="Note 3 28 2 3" xfId="16252"/>
    <cellStyle name="Note 3 28 2 3 2" xfId="33687"/>
    <cellStyle name="Note 3 28 2 3 3" xfId="48140"/>
    <cellStyle name="Note 3 28 2 4" xfId="21657"/>
    <cellStyle name="Note 3 28 2 5" xfId="36110"/>
    <cellStyle name="Note 3 28 3" xfId="6683"/>
    <cellStyle name="Note 3 28 3 2" xfId="24118"/>
    <cellStyle name="Note 3 28 3 3" xfId="38571"/>
    <cellStyle name="Note 3 28 4" xfId="9124"/>
    <cellStyle name="Note 3 28 4 2" xfId="26559"/>
    <cellStyle name="Note 3 28 4 3" xfId="41012"/>
    <cellStyle name="Note 3 28 5" xfId="11544"/>
    <cellStyle name="Note 3 28 5 2" xfId="28979"/>
    <cellStyle name="Note 3 28 5 3" xfId="43432"/>
    <cellStyle name="Note 3 28 6" xfId="18551"/>
    <cellStyle name="Note 3 29" xfId="1711"/>
    <cellStyle name="Note 3 29 2" xfId="4222"/>
    <cellStyle name="Note 3 29 2 2" xfId="13792"/>
    <cellStyle name="Note 3 29 2 2 2" xfId="31227"/>
    <cellStyle name="Note 3 29 2 2 3" xfId="45680"/>
    <cellStyle name="Note 3 29 2 3" xfId="16253"/>
    <cellStyle name="Note 3 29 2 3 2" xfId="33688"/>
    <cellStyle name="Note 3 29 2 3 3" xfId="48141"/>
    <cellStyle name="Note 3 29 2 4" xfId="21658"/>
    <cellStyle name="Note 3 29 2 5" xfId="36111"/>
    <cellStyle name="Note 3 29 3" xfId="6684"/>
    <cellStyle name="Note 3 29 3 2" xfId="24119"/>
    <cellStyle name="Note 3 29 3 3" xfId="38572"/>
    <cellStyle name="Note 3 29 4" xfId="9125"/>
    <cellStyle name="Note 3 29 4 2" xfId="26560"/>
    <cellStyle name="Note 3 29 4 3" xfId="41013"/>
    <cellStyle name="Note 3 29 5" xfId="11545"/>
    <cellStyle name="Note 3 29 5 2" xfId="28980"/>
    <cellStyle name="Note 3 29 5 3" xfId="43433"/>
    <cellStyle name="Note 3 29 6" xfId="18552"/>
    <cellStyle name="Note 3 3" xfId="1712"/>
    <cellStyle name="Note 3 3 10" xfId="6685"/>
    <cellStyle name="Note 3 3 10 2" xfId="24120"/>
    <cellStyle name="Note 3 3 10 3" xfId="38573"/>
    <cellStyle name="Note 3 3 11" xfId="9126"/>
    <cellStyle name="Note 3 3 11 2" xfId="26561"/>
    <cellStyle name="Note 3 3 11 3" xfId="41014"/>
    <cellStyle name="Note 3 3 12" xfId="11546"/>
    <cellStyle name="Note 3 3 12 2" xfId="28981"/>
    <cellStyle name="Note 3 3 12 3" xfId="43434"/>
    <cellStyle name="Note 3 3 13" xfId="18553"/>
    <cellStyle name="Note 3 3 2" xfId="1713"/>
    <cellStyle name="Note 3 3 2 2" xfId="1714"/>
    <cellStyle name="Note 3 3 2 2 2" xfId="4225"/>
    <cellStyle name="Note 3 3 2 2 2 2" xfId="13795"/>
    <cellStyle name="Note 3 3 2 2 2 2 2" xfId="31230"/>
    <cellStyle name="Note 3 3 2 2 2 2 3" xfId="45683"/>
    <cellStyle name="Note 3 3 2 2 2 3" xfId="16256"/>
    <cellStyle name="Note 3 3 2 2 2 3 2" xfId="33691"/>
    <cellStyle name="Note 3 3 2 2 2 3 3" xfId="48144"/>
    <cellStyle name="Note 3 3 2 2 2 4" xfId="21661"/>
    <cellStyle name="Note 3 3 2 2 2 5" xfId="36114"/>
    <cellStyle name="Note 3 3 2 2 3" xfId="6687"/>
    <cellStyle name="Note 3 3 2 2 3 2" xfId="24122"/>
    <cellStyle name="Note 3 3 2 2 3 3" xfId="38575"/>
    <cellStyle name="Note 3 3 2 2 4" xfId="9128"/>
    <cellStyle name="Note 3 3 2 2 4 2" xfId="26563"/>
    <cellStyle name="Note 3 3 2 2 4 3" xfId="41016"/>
    <cellStyle name="Note 3 3 2 2 5" xfId="11548"/>
    <cellStyle name="Note 3 3 2 2 5 2" xfId="28983"/>
    <cellStyle name="Note 3 3 2 2 5 3" xfId="43436"/>
    <cellStyle name="Note 3 3 2 2 6" xfId="18555"/>
    <cellStyle name="Note 3 3 2 3" xfId="1715"/>
    <cellStyle name="Note 3 3 2 3 2" xfId="4226"/>
    <cellStyle name="Note 3 3 2 3 2 2" xfId="13796"/>
    <cellStyle name="Note 3 3 2 3 2 2 2" xfId="31231"/>
    <cellStyle name="Note 3 3 2 3 2 2 3" xfId="45684"/>
    <cellStyle name="Note 3 3 2 3 2 3" xfId="16257"/>
    <cellStyle name="Note 3 3 2 3 2 3 2" xfId="33692"/>
    <cellStyle name="Note 3 3 2 3 2 3 3" xfId="48145"/>
    <cellStyle name="Note 3 3 2 3 2 4" xfId="21662"/>
    <cellStyle name="Note 3 3 2 3 2 5" xfId="36115"/>
    <cellStyle name="Note 3 3 2 3 3" xfId="6688"/>
    <cellStyle name="Note 3 3 2 3 3 2" xfId="24123"/>
    <cellStyle name="Note 3 3 2 3 3 3" xfId="38576"/>
    <cellStyle name="Note 3 3 2 3 4" xfId="9129"/>
    <cellStyle name="Note 3 3 2 3 4 2" xfId="26564"/>
    <cellStyle name="Note 3 3 2 3 4 3" xfId="41017"/>
    <cellStyle name="Note 3 3 2 3 5" xfId="11549"/>
    <cellStyle name="Note 3 3 2 3 5 2" xfId="28984"/>
    <cellStyle name="Note 3 3 2 3 5 3" xfId="43437"/>
    <cellStyle name="Note 3 3 2 3 6" xfId="18556"/>
    <cellStyle name="Note 3 3 2 4" xfId="1716"/>
    <cellStyle name="Note 3 3 2 4 2" xfId="4227"/>
    <cellStyle name="Note 3 3 2 4 2 2" xfId="21663"/>
    <cellStyle name="Note 3 3 2 4 2 3" xfId="36116"/>
    <cellStyle name="Note 3 3 2 4 3" xfId="6689"/>
    <cellStyle name="Note 3 3 2 4 3 2" xfId="24124"/>
    <cellStyle name="Note 3 3 2 4 3 3" xfId="38577"/>
    <cellStyle name="Note 3 3 2 4 4" xfId="9130"/>
    <cellStyle name="Note 3 3 2 4 4 2" xfId="26565"/>
    <cellStyle name="Note 3 3 2 4 4 3" xfId="41018"/>
    <cellStyle name="Note 3 3 2 4 5" xfId="11550"/>
    <cellStyle name="Note 3 3 2 4 5 2" xfId="28985"/>
    <cellStyle name="Note 3 3 2 4 5 3" xfId="43438"/>
    <cellStyle name="Note 3 3 2 4 6" xfId="15198"/>
    <cellStyle name="Note 3 3 2 4 6 2" xfId="32633"/>
    <cellStyle name="Note 3 3 2 4 6 3" xfId="47086"/>
    <cellStyle name="Note 3 3 2 4 7" xfId="18557"/>
    <cellStyle name="Note 3 3 2 4 8" xfId="20360"/>
    <cellStyle name="Note 3 3 2 5" xfId="4224"/>
    <cellStyle name="Note 3 3 2 5 2" xfId="13794"/>
    <cellStyle name="Note 3 3 2 5 2 2" xfId="31229"/>
    <cellStyle name="Note 3 3 2 5 2 3" xfId="45682"/>
    <cellStyle name="Note 3 3 2 5 3" xfId="16255"/>
    <cellStyle name="Note 3 3 2 5 3 2" xfId="33690"/>
    <cellStyle name="Note 3 3 2 5 3 3" xfId="48143"/>
    <cellStyle name="Note 3 3 2 5 4" xfId="21660"/>
    <cellStyle name="Note 3 3 2 5 5" xfId="36113"/>
    <cellStyle name="Note 3 3 2 6" xfId="6686"/>
    <cellStyle name="Note 3 3 2 6 2" xfId="24121"/>
    <cellStyle name="Note 3 3 2 6 3" xfId="38574"/>
    <cellStyle name="Note 3 3 2 7" xfId="9127"/>
    <cellStyle name="Note 3 3 2 7 2" xfId="26562"/>
    <cellStyle name="Note 3 3 2 7 3" xfId="41015"/>
    <cellStyle name="Note 3 3 2 8" xfId="11547"/>
    <cellStyle name="Note 3 3 2 8 2" xfId="28982"/>
    <cellStyle name="Note 3 3 2 8 3" xfId="43435"/>
    <cellStyle name="Note 3 3 2 9" xfId="18554"/>
    <cellStyle name="Note 3 3 3" xfId="1717"/>
    <cellStyle name="Note 3 3 3 2" xfId="1718"/>
    <cellStyle name="Note 3 3 3 2 2" xfId="4229"/>
    <cellStyle name="Note 3 3 3 2 2 2" xfId="13798"/>
    <cellStyle name="Note 3 3 3 2 2 2 2" xfId="31233"/>
    <cellStyle name="Note 3 3 3 2 2 2 3" xfId="45686"/>
    <cellStyle name="Note 3 3 3 2 2 3" xfId="16259"/>
    <cellStyle name="Note 3 3 3 2 2 3 2" xfId="33694"/>
    <cellStyle name="Note 3 3 3 2 2 3 3" xfId="48147"/>
    <cellStyle name="Note 3 3 3 2 2 4" xfId="21665"/>
    <cellStyle name="Note 3 3 3 2 2 5" xfId="36118"/>
    <cellStyle name="Note 3 3 3 2 3" xfId="6691"/>
    <cellStyle name="Note 3 3 3 2 3 2" xfId="24126"/>
    <cellStyle name="Note 3 3 3 2 3 3" xfId="38579"/>
    <cellStyle name="Note 3 3 3 2 4" xfId="9132"/>
    <cellStyle name="Note 3 3 3 2 4 2" xfId="26567"/>
    <cellStyle name="Note 3 3 3 2 4 3" xfId="41020"/>
    <cellStyle name="Note 3 3 3 2 5" xfId="11552"/>
    <cellStyle name="Note 3 3 3 2 5 2" xfId="28987"/>
    <cellStyle name="Note 3 3 3 2 5 3" xfId="43440"/>
    <cellStyle name="Note 3 3 3 2 6" xfId="18559"/>
    <cellStyle name="Note 3 3 3 3" xfId="1719"/>
    <cellStyle name="Note 3 3 3 3 2" xfId="4230"/>
    <cellStyle name="Note 3 3 3 3 2 2" xfId="13799"/>
    <cellStyle name="Note 3 3 3 3 2 2 2" xfId="31234"/>
    <cellStyle name="Note 3 3 3 3 2 2 3" xfId="45687"/>
    <cellStyle name="Note 3 3 3 3 2 3" xfId="16260"/>
    <cellStyle name="Note 3 3 3 3 2 3 2" xfId="33695"/>
    <cellStyle name="Note 3 3 3 3 2 3 3" xfId="48148"/>
    <cellStyle name="Note 3 3 3 3 2 4" xfId="21666"/>
    <cellStyle name="Note 3 3 3 3 2 5" xfId="36119"/>
    <cellStyle name="Note 3 3 3 3 3" xfId="6692"/>
    <cellStyle name="Note 3 3 3 3 3 2" xfId="24127"/>
    <cellStyle name="Note 3 3 3 3 3 3" xfId="38580"/>
    <cellStyle name="Note 3 3 3 3 4" xfId="9133"/>
    <cellStyle name="Note 3 3 3 3 4 2" xfId="26568"/>
    <cellStyle name="Note 3 3 3 3 4 3" xfId="41021"/>
    <cellStyle name="Note 3 3 3 3 5" xfId="11553"/>
    <cellStyle name="Note 3 3 3 3 5 2" xfId="28988"/>
    <cellStyle name="Note 3 3 3 3 5 3" xfId="43441"/>
    <cellStyle name="Note 3 3 3 3 6" xfId="18560"/>
    <cellStyle name="Note 3 3 3 4" xfId="1720"/>
    <cellStyle name="Note 3 3 3 4 2" xfId="4231"/>
    <cellStyle name="Note 3 3 3 4 2 2" xfId="21667"/>
    <cellStyle name="Note 3 3 3 4 2 3" xfId="36120"/>
    <cellStyle name="Note 3 3 3 4 3" xfId="6693"/>
    <cellStyle name="Note 3 3 3 4 3 2" xfId="24128"/>
    <cellStyle name="Note 3 3 3 4 3 3" xfId="38581"/>
    <cellStyle name="Note 3 3 3 4 4" xfId="9134"/>
    <cellStyle name="Note 3 3 3 4 4 2" xfId="26569"/>
    <cellStyle name="Note 3 3 3 4 4 3" xfId="41022"/>
    <cellStyle name="Note 3 3 3 4 5" xfId="11554"/>
    <cellStyle name="Note 3 3 3 4 5 2" xfId="28989"/>
    <cellStyle name="Note 3 3 3 4 5 3" xfId="43442"/>
    <cellStyle name="Note 3 3 3 4 6" xfId="15199"/>
    <cellStyle name="Note 3 3 3 4 6 2" xfId="32634"/>
    <cellStyle name="Note 3 3 3 4 6 3" xfId="47087"/>
    <cellStyle name="Note 3 3 3 4 7" xfId="18561"/>
    <cellStyle name="Note 3 3 3 4 8" xfId="20361"/>
    <cellStyle name="Note 3 3 3 5" xfId="4228"/>
    <cellStyle name="Note 3 3 3 5 2" xfId="13797"/>
    <cellStyle name="Note 3 3 3 5 2 2" xfId="31232"/>
    <cellStyle name="Note 3 3 3 5 2 3" xfId="45685"/>
    <cellStyle name="Note 3 3 3 5 3" xfId="16258"/>
    <cellStyle name="Note 3 3 3 5 3 2" xfId="33693"/>
    <cellStyle name="Note 3 3 3 5 3 3" xfId="48146"/>
    <cellStyle name="Note 3 3 3 5 4" xfId="21664"/>
    <cellStyle name="Note 3 3 3 5 5" xfId="36117"/>
    <cellStyle name="Note 3 3 3 6" xfId="6690"/>
    <cellStyle name="Note 3 3 3 6 2" xfId="24125"/>
    <cellStyle name="Note 3 3 3 6 3" xfId="38578"/>
    <cellStyle name="Note 3 3 3 7" xfId="9131"/>
    <cellStyle name="Note 3 3 3 7 2" xfId="26566"/>
    <cellStyle name="Note 3 3 3 7 3" xfId="41019"/>
    <cellStyle name="Note 3 3 3 8" xfId="11551"/>
    <cellStyle name="Note 3 3 3 8 2" xfId="28986"/>
    <cellStyle name="Note 3 3 3 8 3" xfId="43439"/>
    <cellStyle name="Note 3 3 3 9" xfId="18558"/>
    <cellStyle name="Note 3 3 4" xfId="1721"/>
    <cellStyle name="Note 3 3 4 2" xfId="1722"/>
    <cellStyle name="Note 3 3 4 2 2" xfId="4233"/>
    <cellStyle name="Note 3 3 4 2 2 2" xfId="13801"/>
    <cellStyle name="Note 3 3 4 2 2 2 2" xfId="31236"/>
    <cellStyle name="Note 3 3 4 2 2 2 3" xfId="45689"/>
    <cellStyle name="Note 3 3 4 2 2 3" xfId="16262"/>
    <cellStyle name="Note 3 3 4 2 2 3 2" xfId="33697"/>
    <cellStyle name="Note 3 3 4 2 2 3 3" xfId="48150"/>
    <cellStyle name="Note 3 3 4 2 2 4" xfId="21669"/>
    <cellStyle name="Note 3 3 4 2 2 5" xfId="36122"/>
    <cellStyle name="Note 3 3 4 2 3" xfId="6695"/>
    <cellStyle name="Note 3 3 4 2 3 2" xfId="24130"/>
    <cellStyle name="Note 3 3 4 2 3 3" xfId="38583"/>
    <cellStyle name="Note 3 3 4 2 4" xfId="9136"/>
    <cellStyle name="Note 3 3 4 2 4 2" xfId="26571"/>
    <cellStyle name="Note 3 3 4 2 4 3" xfId="41024"/>
    <cellStyle name="Note 3 3 4 2 5" xfId="11556"/>
    <cellStyle name="Note 3 3 4 2 5 2" xfId="28991"/>
    <cellStyle name="Note 3 3 4 2 5 3" xfId="43444"/>
    <cellStyle name="Note 3 3 4 2 6" xfId="18563"/>
    <cellStyle name="Note 3 3 4 3" xfId="1723"/>
    <cellStyle name="Note 3 3 4 3 2" xfId="4234"/>
    <cellStyle name="Note 3 3 4 3 2 2" xfId="13802"/>
    <cellStyle name="Note 3 3 4 3 2 2 2" xfId="31237"/>
    <cellStyle name="Note 3 3 4 3 2 2 3" xfId="45690"/>
    <cellStyle name="Note 3 3 4 3 2 3" xfId="16263"/>
    <cellStyle name="Note 3 3 4 3 2 3 2" xfId="33698"/>
    <cellStyle name="Note 3 3 4 3 2 3 3" xfId="48151"/>
    <cellStyle name="Note 3 3 4 3 2 4" xfId="21670"/>
    <cellStyle name="Note 3 3 4 3 2 5" xfId="36123"/>
    <cellStyle name="Note 3 3 4 3 3" xfId="6696"/>
    <cellStyle name="Note 3 3 4 3 3 2" xfId="24131"/>
    <cellStyle name="Note 3 3 4 3 3 3" xfId="38584"/>
    <cellStyle name="Note 3 3 4 3 4" xfId="9137"/>
    <cellStyle name="Note 3 3 4 3 4 2" xfId="26572"/>
    <cellStyle name="Note 3 3 4 3 4 3" xfId="41025"/>
    <cellStyle name="Note 3 3 4 3 5" xfId="11557"/>
    <cellStyle name="Note 3 3 4 3 5 2" xfId="28992"/>
    <cellStyle name="Note 3 3 4 3 5 3" xfId="43445"/>
    <cellStyle name="Note 3 3 4 3 6" xfId="18564"/>
    <cellStyle name="Note 3 3 4 4" xfId="1724"/>
    <cellStyle name="Note 3 3 4 4 2" xfId="4235"/>
    <cellStyle name="Note 3 3 4 4 2 2" xfId="21671"/>
    <cellStyle name="Note 3 3 4 4 2 3" xfId="36124"/>
    <cellStyle name="Note 3 3 4 4 3" xfId="6697"/>
    <cellStyle name="Note 3 3 4 4 3 2" xfId="24132"/>
    <cellStyle name="Note 3 3 4 4 3 3" xfId="38585"/>
    <cellStyle name="Note 3 3 4 4 4" xfId="9138"/>
    <cellStyle name="Note 3 3 4 4 4 2" xfId="26573"/>
    <cellStyle name="Note 3 3 4 4 4 3" xfId="41026"/>
    <cellStyle name="Note 3 3 4 4 5" xfId="11558"/>
    <cellStyle name="Note 3 3 4 4 5 2" xfId="28993"/>
    <cellStyle name="Note 3 3 4 4 5 3" xfId="43446"/>
    <cellStyle name="Note 3 3 4 4 6" xfId="15200"/>
    <cellStyle name="Note 3 3 4 4 6 2" xfId="32635"/>
    <cellStyle name="Note 3 3 4 4 6 3" xfId="47088"/>
    <cellStyle name="Note 3 3 4 4 7" xfId="18565"/>
    <cellStyle name="Note 3 3 4 4 8" xfId="20362"/>
    <cellStyle name="Note 3 3 4 5" xfId="4232"/>
    <cellStyle name="Note 3 3 4 5 2" xfId="13800"/>
    <cellStyle name="Note 3 3 4 5 2 2" xfId="31235"/>
    <cellStyle name="Note 3 3 4 5 2 3" xfId="45688"/>
    <cellStyle name="Note 3 3 4 5 3" xfId="16261"/>
    <cellStyle name="Note 3 3 4 5 3 2" xfId="33696"/>
    <cellStyle name="Note 3 3 4 5 3 3" xfId="48149"/>
    <cellStyle name="Note 3 3 4 5 4" xfId="21668"/>
    <cellStyle name="Note 3 3 4 5 5" xfId="36121"/>
    <cellStyle name="Note 3 3 4 6" xfId="6694"/>
    <cellStyle name="Note 3 3 4 6 2" xfId="24129"/>
    <cellStyle name="Note 3 3 4 6 3" xfId="38582"/>
    <cellStyle name="Note 3 3 4 7" xfId="9135"/>
    <cellStyle name="Note 3 3 4 7 2" xfId="26570"/>
    <cellStyle name="Note 3 3 4 7 3" xfId="41023"/>
    <cellStyle name="Note 3 3 4 8" xfId="11555"/>
    <cellStyle name="Note 3 3 4 8 2" xfId="28990"/>
    <cellStyle name="Note 3 3 4 8 3" xfId="43443"/>
    <cellStyle name="Note 3 3 4 9" xfId="18562"/>
    <cellStyle name="Note 3 3 5" xfId="1725"/>
    <cellStyle name="Note 3 3 5 2" xfId="1726"/>
    <cellStyle name="Note 3 3 5 2 2" xfId="4237"/>
    <cellStyle name="Note 3 3 5 2 2 2" xfId="13804"/>
    <cellStyle name="Note 3 3 5 2 2 2 2" xfId="31239"/>
    <cellStyle name="Note 3 3 5 2 2 2 3" xfId="45692"/>
    <cellStyle name="Note 3 3 5 2 2 3" xfId="16265"/>
    <cellStyle name="Note 3 3 5 2 2 3 2" xfId="33700"/>
    <cellStyle name="Note 3 3 5 2 2 3 3" xfId="48153"/>
    <cellStyle name="Note 3 3 5 2 2 4" xfId="21673"/>
    <cellStyle name="Note 3 3 5 2 2 5" xfId="36126"/>
    <cellStyle name="Note 3 3 5 2 3" xfId="6699"/>
    <cellStyle name="Note 3 3 5 2 3 2" xfId="24134"/>
    <cellStyle name="Note 3 3 5 2 3 3" xfId="38587"/>
    <cellStyle name="Note 3 3 5 2 4" xfId="9140"/>
    <cellStyle name="Note 3 3 5 2 4 2" xfId="26575"/>
    <cellStyle name="Note 3 3 5 2 4 3" xfId="41028"/>
    <cellStyle name="Note 3 3 5 2 5" xfId="11560"/>
    <cellStyle name="Note 3 3 5 2 5 2" xfId="28995"/>
    <cellStyle name="Note 3 3 5 2 5 3" xfId="43448"/>
    <cellStyle name="Note 3 3 5 2 6" xfId="18567"/>
    <cellStyle name="Note 3 3 5 3" xfId="1727"/>
    <cellStyle name="Note 3 3 5 3 2" xfId="4238"/>
    <cellStyle name="Note 3 3 5 3 2 2" xfId="13805"/>
    <cellStyle name="Note 3 3 5 3 2 2 2" xfId="31240"/>
    <cellStyle name="Note 3 3 5 3 2 2 3" xfId="45693"/>
    <cellStyle name="Note 3 3 5 3 2 3" xfId="16266"/>
    <cellStyle name="Note 3 3 5 3 2 3 2" xfId="33701"/>
    <cellStyle name="Note 3 3 5 3 2 3 3" xfId="48154"/>
    <cellStyle name="Note 3 3 5 3 2 4" xfId="21674"/>
    <cellStyle name="Note 3 3 5 3 2 5" xfId="36127"/>
    <cellStyle name="Note 3 3 5 3 3" xfId="6700"/>
    <cellStyle name="Note 3 3 5 3 3 2" xfId="24135"/>
    <cellStyle name="Note 3 3 5 3 3 3" xfId="38588"/>
    <cellStyle name="Note 3 3 5 3 4" xfId="9141"/>
    <cellStyle name="Note 3 3 5 3 4 2" xfId="26576"/>
    <cellStyle name="Note 3 3 5 3 4 3" xfId="41029"/>
    <cellStyle name="Note 3 3 5 3 5" xfId="11561"/>
    <cellStyle name="Note 3 3 5 3 5 2" xfId="28996"/>
    <cellStyle name="Note 3 3 5 3 5 3" xfId="43449"/>
    <cellStyle name="Note 3 3 5 3 6" xfId="18568"/>
    <cellStyle name="Note 3 3 5 4" xfId="1728"/>
    <cellStyle name="Note 3 3 5 4 2" xfId="4239"/>
    <cellStyle name="Note 3 3 5 4 2 2" xfId="21675"/>
    <cellStyle name="Note 3 3 5 4 2 3" xfId="36128"/>
    <cellStyle name="Note 3 3 5 4 3" xfId="6701"/>
    <cellStyle name="Note 3 3 5 4 3 2" xfId="24136"/>
    <cellStyle name="Note 3 3 5 4 3 3" xfId="38589"/>
    <cellStyle name="Note 3 3 5 4 4" xfId="9142"/>
    <cellStyle name="Note 3 3 5 4 4 2" xfId="26577"/>
    <cellStyle name="Note 3 3 5 4 4 3" xfId="41030"/>
    <cellStyle name="Note 3 3 5 4 5" xfId="11562"/>
    <cellStyle name="Note 3 3 5 4 5 2" xfId="28997"/>
    <cellStyle name="Note 3 3 5 4 5 3" xfId="43450"/>
    <cellStyle name="Note 3 3 5 4 6" xfId="15201"/>
    <cellStyle name="Note 3 3 5 4 6 2" xfId="32636"/>
    <cellStyle name="Note 3 3 5 4 6 3" xfId="47089"/>
    <cellStyle name="Note 3 3 5 4 7" xfId="18569"/>
    <cellStyle name="Note 3 3 5 4 8" xfId="20363"/>
    <cellStyle name="Note 3 3 5 5" xfId="4236"/>
    <cellStyle name="Note 3 3 5 5 2" xfId="13803"/>
    <cellStyle name="Note 3 3 5 5 2 2" xfId="31238"/>
    <cellStyle name="Note 3 3 5 5 2 3" xfId="45691"/>
    <cellStyle name="Note 3 3 5 5 3" xfId="16264"/>
    <cellStyle name="Note 3 3 5 5 3 2" xfId="33699"/>
    <cellStyle name="Note 3 3 5 5 3 3" xfId="48152"/>
    <cellStyle name="Note 3 3 5 5 4" xfId="21672"/>
    <cellStyle name="Note 3 3 5 5 5" xfId="36125"/>
    <cellStyle name="Note 3 3 5 6" xfId="6698"/>
    <cellStyle name="Note 3 3 5 6 2" xfId="24133"/>
    <cellStyle name="Note 3 3 5 6 3" xfId="38586"/>
    <cellStyle name="Note 3 3 5 7" xfId="9139"/>
    <cellStyle name="Note 3 3 5 7 2" xfId="26574"/>
    <cellStyle name="Note 3 3 5 7 3" xfId="41027"/>
    <cellStyle name="Note 3 3 5 8" xfId="11559"/>
    <cellStyle name="Note 3 3 5 8 2" xfId="28994"/>
    <cellStyle name="Note 3 3 5 8 3" xfId="43447"/>
    <cellStyle name="Note 3 3 5 9" xfId="18566"/>
    <cellStyle name="Note 3 3 6" xfId="1729"/>
    <cellStyle name="Note 3 3 6 2" xfId="4240"/>
    <cellStyle name="Note 3 3 6 2 2" xfId="13806"/>
    <cellStyle name="Note 3 3 6 2 2 2" xfId="31241"/>
    <cellStyle name="Note 3 3 6 2 2 3" xfId="45694"/>
    <cellStyle name="Note 3 3 6 2 3" xfId="16267"/>
    <cellStyle name="Note 3 3 6 2 3 2" xfId="33702"/>
    <cellStyle name="Note 3 3 6 2 3 3" xfId="48155"/>
    <cellStyle name="Note 3 3 6 2 4" xfId="21676"/>
    <cellStyle name="Note 3 3 6 2 5" xfId="36129"/>
    <cellStyle name="Note 3 3 6 3" xfId="6702"/>
    <cellStyle name="Note 3 3 6 3 2" xfId="24137"/>
    <cellStyle name="Note 3 3 6 3 3" xfId="38590"/>
    <cellStyle name="Note 3 3 6 4" xfId="9143"/>
    <cellStyle name="Note 3 3 6 4 2" xfId="26578"/>
    <cellStyle name="Note 3 3 6 4 3" xfId="41031"/>
    <cellStyle name="Note 3 3 6 5" xfId="11563"/>
    <cellStyle name="Note 3 3 6 5 2" xfId="28998"/>
    <cellStyle name="Note 3 3 6 5 3" xfId="43451"/>
    <cellStyle name="Note 3 3 6 6" xfId="18570"/>
    <cellStyle name="Note 3 3 7" xfId="1730"/>
    <cellStyle name="Note 3 3 7 2" xfId="4241"/>
    <cellStyle name="Note 3 3 7 2 2" xfId="13807"/>
    <cellStyle name="Note 3 3 7 2 2 2" xfId="31242"/>
    <cellStyle name="Note 3 3 7 2 2 3" xfId="45695"/>
    <cellStyle name="Note 3 3 7 2 3" xfId="16268"/>
    <cellStyle name="Note 3 3 7 2 3 2" xfId="33703"/>
    <cellStyle name="Note 3 3 7 2 3 3" xfId="48156"/>
    <cellStyle name="Note 3 3 7 2 4" xfId="21677"/>
    <cellStyle name="Note 3 3 7 2 5" xfId="36130"/>
    <cellStyle name="Note 3 3 7 3" xfId="6703"/>
    <cellStyle name="Note 3 3 7 3 2" xfId="24138"/>
    <cellStyle name="Note 3 3 7 3 3" xfId="38591"/>
    <cellStyle name="Note 3 3 7 4" xfId="9144"/>
    <cellStyle name="Note 3 3 7 4 2" xfId="26579"/>
    <cellStyle name="Note 3 3 7 4 3" xfId="41032"/>
    <cellStyle name="Note 3 3 7 5" xfId="11564"/>
    <cellStyle name="Note 3 3 7 5 2" xfId="28999"/>
    <cellStyle name="Note 3 3 7 5 3" xfId="43452"/>
    <cellStyle name="Note 3 3 7 6" xfId="18571"/>
    <cellStyle name="Note 3 3 8" xfId="1731"/>
    <cellStyle name="Note 3 3 8 2" xfId="4242"/>
    <cellStyle name="Note 3 3 8 2 2" xfId="21678"/>
    <cellStyle name="Note 3 3 8 2 3" xfId="36131"/>
    <cellStyle name="Note 3 3 8 3" xfId="6704"/>
    <cellStyle name="Note 3 3 8 3 2" xfId="24139"/>
    <cellStyle name="Note 3 3 8 3 3" xfId="38592"/>
    <cellStyle name="Note 3 3 8 4" xfId="9145"/>
    <cellStyle name="Note 3 3 8 4 2" xfId="26580"/>
    <cellStyle name="Note 3 3 8 4 3" xfId="41033"/>
    <cellStyle name="Note 3 3 8 5" xfId="11565"/>
    <cellStyle name="Note 3 3 8 5 2" xfId="29000"/>
    <cellStyle name="Note 3 3 8 5 3" xfId="43453"/>
    <cellStyle name="Note 3 3 8 6" xfId="15202"/>
    <cellStyle name="Note 3 3 8 6 2" xfId="32637"/>
    <cellStyle name="Note 3 3 8 6 3" xfId="47090"/>
    <cellStyle name="Note 3 3 8 7" xfId="18572"/>
    <cellStyle name="Note 3 3 8 8" xfId="20364"/>
    <cellStyle name="Note 3 3 9" xfId="4223"/>
    <cellStyle name="Note 3 3 9 2" xfId="13793"/>
    <cellStyle name="Note 3 3 9 2 2" xfId="31228"/>
    <cellStyle name="Note 3 3 9 2 3" xfId="45681"/>
    <cellStyle name="Note 3 3 9 3" xfId="16254"/>
    <cellStyle name="Note 3 3 9 3 2" xfId="33689"/>
    <cellStyle name="Note 3 3 9 3 3" xfId="48142"/>
    <cellStyle name="Note 3 3 9 4" xfId="21659"/>
    <cellStyle name="Note 3 3 9 5" xfId="36112"/>
    <cellStyle name="Note 3 30" xfId="1732"/>
    <cellStyle name="Note 3 30 2" xfId="4243"/>
    <cellStyle name="Note 3 30 2 2" xfId="21679"/>
    <cellStyle name="Note 3 30 2 3" xfId="36132"/>
    <cellStyle name="Note 3 30 3" xfId="6705"/>
    <cellStyle name="Note 3 30 3 2" xfId="24140"/>
    <cellStyle name="Note 3 30 3 3" xfId="38593"/>
    <cellStyle name="Note 3 30 4" xfId="9146"/>
    <cellStyle name="Note 3 30 4 2" xfId="26581"/>
    <cellStyle name="Note 3 30 4 3" xfId="41034"/>
    <cellStyle name="Note 3 30 5" xfId="11566"/>
    <cellStyle name="Note 3 30 5 2" xfId="29001"/>
    <cellStyle name="Note 3 30 5 3" xfId="43454"/>
    <cellStyle name="Note 3 30 6" xfId="15203"/>
    <cellStyle name="Note 3 30 6 2" xfId="32638"/>
    <cellStyle name="Note 3 30 6 3" xfId="47091"/>
    <cellStyle name="Note 3 30 7" xfId="18573"/>
    <cellStyle name="Note 3 30 8" xfId="20365"/>
    <cellStyle name="Note 3 31" xfId="3904"/>
    <cellStyle name="Note 3 31 2" xfId="13553"/>
    <cellStyle name="Note 3 31 2 2" xfId="30988"/>
    <cellStyle name="Note 3 31 2 3" xfId="45441"/>
    <cellStyle name="Note 3 31 3" xfId="16014"/>
    <cellStyle name="Note 3 31 3 2" xfId="33449"/>
    <cellStyle name="Note 3 31 3 3" xfId="47902"/>
    <cellStyle name="Note 3 31 4" xfId="21340"/>
    <cellStyle name="Note 3 31 5" xfId="35793"/>
    <cellStyle name="Note 3 32" xfId="6366"/>
    <cellStyle name="Note 3 32 2" xfId="23801"/>
    <cellStyle name="Note 3 32 3" xfId="38254"/>
    <cellStyle name="Note 3 33" xfId="8807"/>
    <cellStyle name="Note 3 33 2" xfId="26242"/>
    <cellStyle name="Note 3 33 3" xfId="40695"/>
    <cellStyle name="Note 3 34" xfId="11227"/>
    <cellStyle name="Note 3 34 2" xfId="28662"/>
    <cellStyle name="Note 3 34 3" xfId="43115"/>
    <cellStyle name="Note 3 35" xfId="18234"/>
    <cellStyle name="Note 3 4" xfId="1733"/>
    <cellStyle name="Note 3 4 10" xfId="6706"/>
    <cellStyle name="Note 3 4 10 2" xfId="24141"/>
    <cellStyle name="Note 3 4 10 3" xfId="38594"/>
    <cellStyle name="Note 3 4 11" xfId="9147"/>
    <cellStyle name="Note 3 4 11 2" xfId="26582"/>
    <cellStyle name="Note 3 4 11 3" xfId="41035"/>
    <cellStyle name="Note 3 4 12" xfId="11567"/>
    <cellStyle name="Note 3 4 12 2" xfId="29002"/>
    <cellStyle name="Note 3 4 12 3" xfId="43455"/>
    <cellStyle name="Note 3 4 13" xfId="18574"/>
    <cellStyle name="Note 3 4 2" xfId="1734"/>
    <cellStyle name="Note 3 4 2 2" xfId="1735"/>
    <cellStyle name="Note 3 4 2 2 2" xfId="4246"/>
    <cellStyle name="Note 3 4 2 2 2 2" xfId="13810"/>
    <cellStyle name="Note 3 4 2 2 2 2 2" xfId="31245"/>
    <cellStyle name="Note 3 4 2 2 2 2 3" xfId="45698"/>
    <cellStyle name="Note 3 4 2 2 2 3" xfId="16271"/>
    <cellStyle name="Note 3 4 2 2 2 3 2" xfId="33706"/>
    <cellStyle name="Note 3 4 2 2 2 3 3" xfId="48159"/>
    <cellStyle name="Note 3 4 2 2 2 4" xfId="21682"/>
    <cellStyle name="Note 3 4 2 2 2 5" xfId="36135"/>
    <cellStyle name="Note 3 4 2 2 3" xfId="6708"/>
    <cellStyle name="Note 3 4 2 2 3 2" xfId="24143"/>
    <cellStyle name="Note 3 4 2 2 3 3" xfId="38596"/>
    <cellStyle name="Note 3 4 2 2 4" xfId="9149"/>
    <cellStyle name="Note 3 4 2 2 4 2" xfId="26584"/>
    <cellStyle name="Note 3 4 2 2 4 3" xfId="41037"/>
    <cellStyle name="Note 3 4 2 2 5" xfId="11569"/>
    <cellStyle name="Note 3 4 2 2 5 2" xfId="29004"/>
    <cellStyle name="Note 3 4 2 2 5 3" xfId="43457"/>
    <cellStyle name="Note 3 4 2 2 6" xfId="18576"/>
    <cellStyle name="Note 3 4 2 3" xfId="1736"/>
    <cellStyle name="Note 3 4 2 3 2" xfId="4247"/>
    <cellStyle name="Note 3 4 2 3 2 2" xfId="13811"/>
    <cellStyle name="Note 3 4 2 3 2 2 2" xfId="31246"/>
    <cellStyle name="Note 3 4 2 3 2 2 3" xfId="45699"/>
    <cellStyle name="Note 3 4 2 3 2 3" xfId="16272"/>
    <cellStyle name="Note 3 4 2 3 2 3 2" xfId="33707"/>
    <cellStyle name="Note 3 4 2 3 2 3 3" xfId="48160"/>
    <cellStyle name="Note 3 4 2 3 2 4" xfId="21683"/>
    <cellStyle name="Note 3 4 2 3 2 5" xfId="36136"/>
    <cellStyle name="Note 3 4 2 3 3" xfId="6709"/>
    <cellStyle name="Note 3 4 2 3 3 2" xfId="24144"/>
    <cellStyle name="Note 3 4 2 3 3 3" xfId="38597"/>
    <cellStyle name="Note 3 4 2 3 4" xfId="9150"/>
    <cellStyle name="Note 3 4 2 3 4 2" xfId="26585"/>
    <cellStyle name="Note 3 4 2 3 4 3" xfId="41038"/>
    <cellStyle name="Note 3 4 2 3 5" xfId="11570"/>
    <cellStyle name="Note 3 4 2 3 5 2" xfId="29005"/>
    <cellStyle name="Note 3 4 2 3 5 3" xfId="43458"/>
    <cellStyle name="Note 3 4 2 3 6" xfId="18577"/>
    <cellStyle name="Note 3 4 2 4" xfId="1737"/>
    <cellStyle name="Note 3 4 2 4 2" xfId="4248"/>
    <cellStyle name="Note 3 4 2 4 2 2" xfId="21684"/>
    <cellStyle name="Note 3 4 2 4 2 3" xfId="36137"/>
    <cellStyle name="Note 3 4 2 4 3" xfId="6710"/>
    <cellStyle name="Note 3 4 2 4 3 2" xfId="24145"/>
    <cellStyle name="Note 3 4 2 4 3 3" xfId="38598"/>
    <cellStyle name="Note 3 4 2 4 4" xfId="9151"/>
    <cellStyle name="Note 3 4 2 4 4 2" xfId="26586"/>
    <cellStyle name="Note 3 4 2 4 4 3" xfId="41039"/>
    <cellStyle name="Note 3 4 2 4 5" xfId="11571"/>
    <cellStyle name="Note 3 4 2 4 5 2" xfId="29006"/>
    <cellStyle name="Note 3 4 2 4 5 3" xfId="43459"/>
    <cellStyle name="Note 3 4 2 4 6" xfId="15204"/>
    <cellStyle name="Note 3 4 2 4 6 2" xfId="32639"/>
    <cellStyle name="Note 3 4 2 4 6 3" xfId="47092"/>
    <cellStyle name="Note 3 4 2 4 7" xfId="18578"/>
    <cellStyle name="Note 3 4 2 4 8" xfId="20366"/>
    <cellStyle name="Note 3 4 2 5" xfId="4245"/>
    <cellStyle name="Note 3 4 2 5 2" xfId="13809"/>
    <cellStyle name="Note 3 4 2 5 2 2" xfId="31244"/>
    <cellStyle name="Note 3 4 2 5 2 3" xfId="45697"/>
    <cellStyle name="Note 3 4 2 5 3" xfId="16270"/>
    <cellStyle name="Note 3 4 2 5 3 2" xfId="33705"/>
    <cellStyle name="Note 3 4 2 5 3 3" xfId="48158"/>
    <cellStyle name="Note 3 4 2 5 4" xfId="21681"/>
    <cellStyle name="Note 3 4 2 5 5" xfId="36134"/>
    <cellStyle name="Note 3 4 2 6" xfId="6707"/>
    <cellStyle name="Note 3 4 2 6 2" xfId="24142"/>
    <cellStyle name="Note 3 4 2 6 3" xfId="38595"/>
    <cellStyle name="Note 3 4 2 7" xfId="9148"/>
    <cellStyle name="Note 3 4 2 7 2" xfId="26583"/>
    <cellStyle name="Note 3 4 2 7 3" xfId="41036"/>
    <cellStyle name="Note 3 4 2 8" xfId="11568"/>
    <cellStyle name="Note 3 4 2 8 2" xfId="29003"/>
    <cellStyle name="Note 3 4 2 8 3" xfId="43456"/>
    <cellStyle name="Note 3 4 2 9" xfId="18575"/>
    <cellStyle name="Note 3 4 3" xfId="1738"/>
    <cellStyle name="Note 3 4 3 2" xfId="1739"/>
    <cellStyle name="Note 3 4 3 2 2" xfId="4250"/>
    <cellStyle name="Note 3 4 3 2 2 2" xfId="13813"/>
    <cellStyle name="Note 3 4 3 2 2 2 2" xfId="31248"/>
    <cellStyle name="Note 3 4 3 2 2 2 3" xfId="45701"/>
    <cellStyle name="Note 3 4 3 2 2 3" xfId="16274"/>
    <cellStyle name="Note 3 4 3 2 2 3 2" xfId="33709"/>
    <cellStyle name="Note 3 4 3 2 2 3 3" xfId="48162"/>
    <cellStyle name="Note 3 4 3 2 2 4" xfId="21686"/>
    <cellStyle name="Note 3 4 3 2 2 5" xfId="36139"/>
    <cellStyle name="Note 3 4 3 2 3" xfId="6712"/>
    <cellStyle name="Note 3 4 3 2 3 2" xfId="24147"/>
    <cellStyle name="Note 3 4 3 2 3 3" xfId="38600"/>
    <cellStyle name="Note 3 4 3 2 4" xfId="9153"/>
    <cellStyle name="Note 3 4 3 2 4 2" xfId="26588"/>
    <cellStyle name="Note 3 4 3 2 4 3" xfId="41041"/>
    <cellStyle name="Note 3 4 3 2 5" xfId="11573"/>
    <cellStyle name="Note 3 4 3 2 5 2" xfId="29008"/>
    <cellStyle name="Note 3 4 3 2 5 3" xfId="43461"/>
    <cellStyle name="Note 3 4 3 2 6" xfId="18580"/>
    <cellStyle name="Note 3 4 3 3" xfId="1740"/>
    <cellStyle name="Note 3 4 3 3 2" xfId="4251"/>
    <cellStyle name="Note 3 4 3 3 2 2" xfId="13814"/>
    <cellStyle name="Note 3 4 3 3 2 2 2" xfId="31249"/>
    <cellStyle name="Note 3 4 3 3 2 2 3" xfId="45702"/>
    <cellStyle name="Note 3 4 3 3 2 3" xfId="16275"/>
    <cellStyle name="Note 3 4 3 3 2 3 2" xfId="33710"/>
    <cellStyle name="Note 3 4 3 3 2 3 3" xfId="48163"/>
    <cellStyle name="Note 3 4 3 3 2 4" xfId="21687"/>
    <cellStyle name="Note 3 4 3 3 2 5" xfId="36140"/>
    <cellStyle name="Note 3 4 3 3 3" xfId="6713"/>
    <cellStyle name="Note 3 4 3 3 3 2" xfId="24148"/>
    <cellStyle name="Note 3 4 3 3 3 3" xfId="38601"/>
    <cellStyle name="Note 3 4 3 3 4" xfId="9154"/>
    <cellStyle name="Note 3 4 3 3 4 2" xfId="26589"/>
    <cellStyle name="Note 3 4 3 3 4 3" xfId="41042"/>
    <cellStyle name="Note 3 4 3 3 5" xfId="11574"/>
    <cellStyle name="Note 3 4 3 3 5 2" xfId="29009"/>
    <cellStyle name="Note 3 4 3 3 5 3" xfId="43462"/>
    <cellStyle name="Note 3 4 3 3 6" xfId="18581"/>
    <cellStyle name="Note 3 4 3 4" xfId="1741"/>
    <cellStyle name="Note 3 4 3 4 2" xfId="4252"/>
    <cellStyle name="Note 3 4 3 4 2 2" xfId="21688"/>
    <cellStyle name="Note 3 4 3 4 2 3" xfId="36141"/>
    <cellStyle name="Note 3 4 3 4 3" xfId="6714"/>
    <cellStyle name="Note 3 4 3 4 3 2" xfId="24149"/>
    <cellStyle name="Note 3 4 3 4 3 3" xfId="38602"/>
    <cellStyle name="Note 3 4 3 4 4" xfId="9155"/>
    <cellStyle name="Note 3 4 3 4 4 2" xfId="26590"/>
    <cellStyle name="Note 3 4 3 4 4 3" xfId="41043"/>
    <cellStyle name="Note 3 4 3 4 5" xfId="11575"/>
    <cellStyle name="Note 3 4 3 4 5 2" xfId="29010"/>
    <cellStyle name="Note 3 4 3 4 5 3" xfId="43463"/>
    <cellStyle name="Note 3 4 3 4 6" xfId="15205"/>
    <cellStyle name="Note 3 4 3 4 6 2" xfId="32640"/>
    <cellStyle name="Note 3 4 3 4 6 3" xfId="47093"/>
    <cellStyle name="Note 3 4 3 4 7" xfId="18582"/>
    <cellStyle name="Note 3 4 3 4 8" xfId="20367"/>
    <cellStyle name="Note 3 4 3 5" xfId="4249"/>
    <cellStyle name="Note 3 4 3 5 2" xfId="13812"/>
    <cellStyle name="Note 3 4 3 5 2 2" xfId="31247"/>
    <cellStyle name="Note 3 4 3 5 2 3" xfId="45700"/>
    <cellStyle name="Note 3 4 3 5 3" xfId="16273"/>
    <cellStyle name="Note 3 4 3 5 3 2" xfId="33708"/>
    <cellStyle name="Note 3 4 3 5 3 3" xfId="48161"/>
    <cellStyle name="Note 3 4 3 5 4" xfId="21685"/>
    <cellStyle name="Note 3 4 3 5 5" xfId="36138"/>
    <cellStyle name="Note 3 4 3 6" xfId="6711"/>
    <cellStyle name="Note 3 4 3 6 2" xfId="24146"/>
    <cellStyle name="Note 3 4 3 6 3" xfId="38599"/>
    <cellStyle name="Note 3 4 3 7" xfId="9152"/>
    <cellStyle name="Note 3 4 3 7 2" xfId="26587"/>
    <cellStyle name="Note 3 4 3 7 3" xfId="41040"/>
    <cellStyle name="Note 3 4 3 8" xfId="11572"/>
    <cellStyle name="Note 3 4 3 8 2" xfId="29007"/>
    <cellStyle name="Note 3 4 3 8 3" xfId="43460"/>
    <cellStyle name="Note 3 4 3 9" xfId="18579"/>
    <cellStyle name="Note 3 4 4" xfId="1742"/>
    <cellStyle name="Note 3 4 4 2" xfId="1743"/>
    <cellStyle name="Note 3 4 4 2 2" xfId="4254"/>
    <cellStyle name="Note 3 4 4 2 2 2" xfId="13816"/>
    <cellStyle name="Note 3 4 4 2 2 2 2" xfId="31251"/>
    <cellStyle name="Note 3 4 4 2 2 2 3" xfId="45704"/>
    <cellStyle name="Note 3 4 4 2 2 3" xfId="16277"/>
    <cellStyle name="Note 3 4 4 2 2 3 2" xfId="33712"/>
    <cellStyle name="Note 3 4 4 2 2 3 3" xfId="48165"/>
    <cellStyle name="Note 3 4 4 2 2 4" xfId="21690"/>
    <cellStyle name="Note 3 4 4 2 2 5" xfId="36143"/>
    <cellStyle name="Note 3 4 4 2 3" xfId="6716"/>
    <cellStyle name="Note 3 4 4 2 3 2" xfId="24151"/>
    <cellStyle name="Note 3 4 4 2 3 3" xfId="38604"/>
    <cellStyle name="Note 3 4 4 2 4" xfId="9157"/>
    <cellStyle name="Note 3 4 4 2 4 2" xfId="26592"/>
    <cellStyle name="Note 3 4 4 2 4 3" xfId="41045"/>
    <cellStyle name="Note 3 4 4 2 5" xfId="11577"/>
    <cellStyle name="Note 3 4 4 2 5 2" xfId="29012"/>
    <cellStyle name="Note 3 4 4 2 5 3" xfId="43465"/>
    <cellStyle name="Note 3 4 4 2 6" xfId="18584"/>
    <cellStyle name="Note 3 4 4 3" xfId="1744"/>
    <cellStyle name="Note 3 4 4 3 2" xfId="4255"/>
    <cellStyle name="Note 3 4 4 3 2 2" xfId="13817"/>
    <cellStyle name="Note 3 4 4 3 2 2 2" xfId="31252"/>
    <cellStyle name="Note 3 4 4 3 2 2 3" xfId="45705"/>
    <cellStyle name="Note 3 4 4 3 2 3" xfId="16278"/>
    <cellStyle name="Note 3 4 4 3 2 3 2" xfId="33713"/>
    <cellStyle name="Note 3 4 4 3 2 3 3" xfId="48166"/>
    <cellStyle name="Note 3 4 4 3 2 4" xfId="21691"/>
    <cellStyle name="Note 3 4 4 3 2 5" xfId="36144"/>
    <cellStyle name="Note 3 4 4 3 3" xfId="6717"/>
    <cellStyle name="Note 3 4 4 3 3 2" xfId="24152"/>
    <cellStyle name="Note 3 4 4 3 3 3" xfId="38605"/>
    <cellStyle name="Note 3 4 4 3 4" xfId="9158"/>
    <cellStyle name="Note 3 4 4 3 4 2" xfId="26593"/>
    <cellStyle name="Note 3 4 4 3 4 3" xfId="41046"/>
    <cellStyle name="Note 3 4 4 3 5" xfId="11578"/>
    <cellStyle name="Note 3 4 4 3 5 2" xfId="29013"/>
    <cellStyle name="Note 3 4 4 3 5 3" xfId="43466"/>
    <cellStyle name="Note 3 4 4 3 6" xfId="18585"/>
    <cellStyle name="Note 3 4 4 4" xfId="1745"/>
    <cellStyle name="Note 3 4 4 4 2" xfId="4256"/>
    <cellStyle name="Note 3 4 4 4 2 2" xfId="21692"/>
    <cellStyle name="Note 3 4 4 4 2 3" xfId="36145"/>
    <cellStyle name="Note 3 4 4 4 3" xfId="6718"/>
    <cellStyle name="Note 3 4 4 4 3 2" xfId="24153"/>
    <cellStyle name="Note 3 4 4 4 3 3" xfId="38606"/>
    <cellStyle name="Note 3 4 4 4 4" xfId="9159"/>
    <cellStyle name="Note 3 4 4 4 4 2" xfId="26594"/>
    <cellStyle name="Note 3 4 4 4 4 3" xfId="41047"/>
    <cellStyle name="Note 3 4 4 4 5" xfId="11579"/>
    <cellStyle name="Note 3 4 4 4 5 2" xfId="29014"/>
    <cellStyle name="Note 3 4 4 4 5 3" xfId="43467"/>
    <cellStyle name="Note 3 4 4 4 6" xfId="15206"/>
    <cellStyle name="Note 3 4 4 4 6 2" xfId="32641"/>
    <cellStyle name="Note 3 4 4 4 6 3" xfId="47094"/>
    <cellStyle name="Note 3 4 4 4 7" xfId="18586"/>
    <cellStyle name="Note 3 4 4 4 8" xfId="20368"/>
    <cellStyle name="Note 3 4 4 5" xfId="4253"/>
    <cellStyle name="Note 3 4 4 5 2" xfId="13815"/>
    <cellStyle name="Note 3 4 4 5 2 2" xfId="31250"/>
    <cellStyle name="Note 3 4 4 5 2 3" xfId="45703"/>
    <cellStyle name="Note 3 4 4 5 3" xfId="16276"/>
    <cellStyle name="Note 3 4 4 5 3 2" xfId="33711"/>
    <cellStyle name="Note 3 4 4 5 3 3" xfId="48164"/>
    <cellStyle name="Note 3 4 4 5 4" xfId="21689"/>
    <cellStyle name="Note 3 4 4 5 5" xfId="36142"/>
    <cellStyle name="Note 3 4 4 6" xfId="6715"/>
    <cellStyle name="Note 3 4 4 6 2" xfId="24150"/>
    <cellStyle name="Note 3 4 4 6 3" xfId="38603"/>
    <cellStyle name="Note 3 4 4 7" xfId="9156"/>
    <cellStyle name="Note 3 4 4 7 2" xfId="26591"/>
    <cellStyle name="Note 3 4 4 7 3" xfId="41044"/>
    <cellStyle name="Note 3 4 4 8" xfId="11576"/>
    <cellStyle name="Note 3 4 4 8 2" xfId="29011"/>
    <cellStyle name="Note 3 4 4 8 3" xfId="43464"/>
    <cellStyle name="Note 3 4 4 9" xfId="18583"/>
    <cellStyle name="Note 3 4 5" xfId="1746"/>
    <cellStyle name="Note 3 4 5 2" xfId="1747"/>
    <cellStyle name="Note 3 4 5 2 2" xfId="4258"/>
    <cellStyle name="Note 3 4 5 2 2 2" xfId="13819"/>
    <cellStyle name="Note 3 4 5 2 2 2 2" xfId="31254"/>
    <cellStyle name="Note 3 4 5 2 2 2 3" xfId="45707"/>
    <cellStyle name="Note 3 4 5 2 2 3" xfId="16280"/>
    <cellStyle name="Note 3 4 5 2 2 3 2" xfId="33715"/>
    <cellStyle name="Note 3 4 5 2 2 3 3" xfId="48168"/>
    <cellStyle name="Note 3 4 5 2 2 4" xfId="21694"/>
    <cellStyle name="Note 3 4 5 2 2 5" xfId="36147"/>
    <cellStyle name="Note 3 4 5 2 3" xfId="6720"/>
    <cellStyle name="Note 3 4 5 2 3 2" xfId="24155"/>
    <cellStyle name="Note 3 4 5 2 3 3" xfId="38608"/>
    <cellStyle name="Note 3 4 5 2 4" xfId="9161"/>
    <cellStyle name="Note 3 4 5 2 4 2" xfId="26596"/>
    <cellStyle name="Note 3 4 5 2 4 3" xfId="41049"/>
    <cellStyle name="Note 3 4 5 2 5" xfId="11581"/>
    <cellStyle name="Note 3 4 5 2 5 2" xfId="29016"/>
    <cellStyle name="Note 3 4 5 2 5 3" xfId="43469"/>
    <cellStyle name="Note 3 4 5 2 6" xfId="18588"/>
    <cellStyle name="Note 3 4 5 3" xfId="1748"/>
    <cellStyle name="Note 3 4 5 3 2" xfId="4259"/>
    <cellStyle name="Note 3 4 5 3 2 2" xfId="13820"/>
    <cellStyle name="Note 3 4 5 3 2 2 2" xfId="31255"/>
    <cellStyle name="Note 3 4 5 3 2 2 3" xfId="45708"/>
    <cellStyle name="Note 3 4 5 3 2 3" xfId="16281"/>
    <cellStyle name="Note 3 4 5 3 2 3 2" xfId="33716"/>
    <cellStyle name="Note 3 4 5 3 2 3 3" xfId="48169"/>
    <cellStyle name="Note 3 4 5 3 2 4" xfId="21695"/>
    <cellStyle name="Note 3 4 5 3 2 5" xfId="36148"/>
    <cellStyle name="Note 3 4 5 3 3" xfId="6721"/>
    <cellStyle name="Note 3 4 5 3 3 2" xfId="24156"/>
    <cellStyle name="Note 3 4 5 3 3 3" xfId="38609"/>
    <cellStyle name="Note 3 4 5 3 4" xfId="9162"/>
    <cellStyle name="Note 3 4 5 3 4 2" xfId="26597"/>
    <cellStyle name="Note 3 4 5 3 4 3" xfId="41050"/>
    <cellStyle name="Note 3 4 5 3 5" xfId="11582"/>
    <cellStyle name="Note 3 4 5 3 5 2" xfId="29017"/>
    <cellStyle name="Note 3 4 5 3 5 3" xfId="43470"/>
    <cellStyle name="Note 3 4 5 3 6" xfId="18589"/>
    <cellStyle name="Note 3 4 5 4" xfId="1749"/>
    <cellStyle name="Note 3 4 5 4 2" xfId="4260"/>
    <cellStyle name="Note 3 4 5 4 2 2" xfId="21696"/>
    <cellStyle name="Note 3 4 5 4 2 3" xfId="36149"/>
    <cellStyle name="Note 3 4 5 4 3" xfId="6722"/>
    <cellStyle name="Note 3 4 5 4 3 2" xfId="24157"/>
    <cellStyle name="Note 3 4 5 4 3 3" xfId="38610"/>
    <cellStyle name="Note 3 4 5 4 4" xfId="9163"/>
    <cellStyle name="Note 3 4 5 4 4 2" xfId="26598"/>
    <cellStyle name="Note 3 4 5 4 4 3" xfId="41051"/>
    <cellStyle name="Note 3 4 5 4 5" xfId="11583"/>
    <cellStyle name="Note 3 4 5 4 5 2" xfId="29018"/>
    <cellStyle name="Note 3 4 5 4 5 3" xfId="43471"/>
    <cellStyle name="Note 3 4 5 4 6" xfId="15207"/>
    <cellStyle name="Note 3 4 5 4 6 2" xfId="32642"/>
    <cellStyle name="Note 3 4 5 4 6 3" xfId="47095"/>
    <cellStyle name="Note 3 4 5 4 7" xfId="18590"/>
    <cellStyle name="Note 3 4 5 4 8" xfId="20369"/>
    <cellStyle name="Note 3 4 5 5" xfId="4257"/>
    <cellStyle name="Note 3 4 5 5 2" xfId="13818"/>
    <cellStyle name="Note 3 4 5 5 2 2" xfId="31253"/>
    <cellStyle name="Note 3 4 5 5 2 3" xfId="45706"/>
    <cellStyle name="Note 3 4 5 5 3" xfId="16279"/>
    <cellStyle name="Note 3 4 5 5 3 2" xfId="33714"/>
    <cellStyle name="Note 3 4 5 5 3 3" xfId="48167"/>
    <cellStyle name="Note 3 4 5 5 4" xfId="21693"/>
    <cellStyle name="Note 3 4 5 5 5" xfId="36146"/>
    <cellStyle name="Note 3 4 5 6" xfId="6719"/>
    <cellStyle name="Note 3 4 5 6 2" xfId="24154"/>
    <cellStyle name="Note 3 4 5 6 3" xfId="38607"/>
    <cellStyle name="Note 3 4 5 7" xfId="9160"/>
    <cellStyle name="Note 3 4 5 7 2" xfId="26595"/>
    <cellStyle name="Note 3 4 5 7 3" xfId="41048"/>
    <cellStyle name="Note 3 4 5 8" xfId="11580"/>
    <cellStyle name="Note 3 4 5 8 2" xfId="29015"/>
    <cellStyle name="Note 3 4 5 8 3" xfId="43468"/>
    <cellStyle name="Note 3 4 5 9" xfId="18587"/>
    <cellStyle name="Note 3 4 6" xfId="1750"/>
    <cellStyle name="Note 3 4 6 2" xfId="4261"/>
    <cellStyle name="Note 3 4 6 2 2" xfId="13821"/>
    <cellStyle name="Note 3 4 6 2 2 2" xfId="31256"/>
    <cellStyle name="Note 3 4 6 2 2 3" xfId="45709"/>
    <cellStyle name="Note 3 4 6 2 3" xfId="16282"/>
    <cellStyle name="Note 3 4 6 2 3 2" xfId="33717"/>
    <cellStyle name="Note 3 4 6 2 3 3" xfId="48170"/>
    <cellStyle name="Note 3 4 6 2 4" xfId="21697"/>
    <cellStyle name="Note 3 4 6 2 5" xfId="36150"/>
    <cellStyle name="Note 3 4 6 3" xfId="6723"/>
    <cellStyle name="Note 3 4 6 3 2" xfId="24158"/>
    <cellStyle name="Note 3 4 6 3 3" xfId="38611"/>
    <cellStyle name="Note 3 4 6 4" xfId="9164"/>
    <cellStyle name="Note 3 4 6 4 2" xfId="26599"/>
    <cellStyle name="Note 3 4 6 4 3" xfId="41052"/>
    <cellStyle name="Note 3 4 6 5" xfId="11584"/>
    <cellStyle name="Note 3 4 6 5 2" xfId="29019"/>
    <cellStyle name="Note 3 4 6 5 3" xfId="43472"/>
    <cellStyle name="Note 3 4 6 6" xfId="18591"/>
    <cellStyle name="Note 3 4 7" xfId="1751"/>
    <cellStyle name="Note 3 4 7 2" xfId="4262"/>
    <cellStyle name="Note 3 4 7 2 2" xfId="13822"/>
    <cellStyle name="Note 3 4 7 2 2 2" xfId="31257"/>
    <cellStyle name="Note 3 4 7 2 2 3" xfId="45710"/>
    <cellStyle name="Note 3 4 7 2 3" xfId="16283"/>
    <cellStyle name="Note 3 4 7 2 3 2" xfId="33718"/>
    <cellStyle name="Note 3 4 7 2 3 3" xfId="48171"/>
    <cellStyle name="Note 3 4 7 2 4" xfId="21698"/>
    <cellStyle name="Note 3 4 7 2 5" xfId="36151"/>
    <cellStyle name="Note 3 4 7 3" xfId="6724"/>
    <cellStyle name="Note 3 4 7 3 2" xfId="24159"/>
    <cellStyle name="Note 3 4 7 3 3" xfId="38612"/>
    <cellStyle name="Note 3 4 7 4" xfId="9165"/>
    <cellStyle name="Note 3 4 7 4 2" xfId="26600"/>
    <cellStyle name="Note 3 4 7 4 3" xfId="41053"/>
    <cellStyle name="Note 3 4 7 5" xfId="11585"/>
    <cellStyle name="Note 3 4 7 5 2" xfId="29020"/>
    <cellStyle name="Note 3 4 7 5 3" xfId="43473"/>
    <cellStyle name="Note 3 4 7 6" xfId="18592"/>
    <cellStyle name="Note 3 4 8" xfId="1752"/>
    <cellStyle name="Note 3 4 8 2" xfId="4263"/>
    <cellStyle name="Note 3 4 8 2 2" xfId="21699"/>
    <cellStyle name="Note 3 4 8 2 3" xfId="36152"/>
    <cellStyle name="Note 3 4 8 3" xfId="6725"/>
    <cellStyle name="Note 3 4 8 3 2" xfId="24160"/>
    <cellStyle name="Note 3 4 8 3 3" xfId="38613"/>
    <cellStyle name="Note 3 4 8 4" xfId="9166"/>
    <cellStyle name="Note 3 4 8 4 2" xfId="26601"/>
    <cellStyle name="Note 3 4 8 4 3" xfId="41054"/>
    <cellStyle name="Note 3 4 8 5" xfId="11586"/>
    <cellStyle name="Note 3 4 8 5 2" xfId="29021"/>
    <cellStyle name="Note 3 4 8 5 3" xfId="43474"/>
    <cellStyle name="Note 3 4 8 6" xfId="15208"/>
    <cellStyle name="Note 3 4 8 6 2" xfId="32643"/>
    <cellStyle name="Note 3 4 8 6 3" xfId="47096"/>
    <cellStyle name="Note 3 4 8 7" xfId="18593"/>
    <cellStyle name="Note 3 4 8 8" xfId="20370"/>
    <cellStyle name="Note 3 4 9" xfId="4244"/>
    <cellStyle name="Note 3 4 9 2" xfId="13808"/>
    <cellStyle name="Note 3 4 9 2 2" xfId="31243"/>
    <cellStyle name="Note 3 4 9 2 3" xfId="45696"/>
    <cellStyle name="Note 3 4 9 3" xfId="16269"/>
    <cellStyle name="Note 3 4 9 3 2" xfId="33704"/>
    <cellStyle name="Note 3 4 9 3 3" xfId="48157"/>
    <cellStyle name="Note 3 4 9 4" xfId="21680"/>
    <cellStyle name="Note 3 4 9 5" xfId="36133"/>
    <cellStyle name="Note 3 5" xfId="1753"/>
    <cellStyle name="Note 3 5 10" xfId="6726"/>
    <cellStyle name="Note 3 5 10 2" xfId="24161"/>
    <cellStyle name="Note 3 5 10 3" xfId="38614"/>
    <cellStyle name="Note 3 5 11" xfId="9167"/>
    <cellStyle name="Note 3 5 11 2" xfId="26602"/>
    <cellStyle name="Note 3 5 11 3" xfId="41055"/>
    <cellStyle name="Note 3 5 12" xfId="11587"/>
    <cellStyle name="Note 3 5 12 2" xfId="29022"/>
    <cellStyle name="Note 3 5 12 3" xfId="43475"/>
    <cellStyle name="Note 3 5 13" xfId="18594"/>
    <cellStyle name="Note 3 5 2" xfId="1754"/>
    <cellStyle name="Note 3 5 2 2" xfId="1755"/>
    <cellStyle name="Note 3 5 2 2 2" xfId="4266"/>
    <cellStyle name="Note 3 5 2 2 2 2" xfId="13825"/>
    <cellStyle name="Note 3 5 2 2 2 2 2" xfId="31260"/>
    <cellStyle name="Note 3 5 2 2 2 2 3" xfId="45713"/>
    <cellStyle name="Note 3 5 2 2 2 3" xfId="16286"/>
    <cellStyle name="Note 3 5 2 2 2 3 2" xfId="33721"/>
    <cellStyle name="Note 3 5 2 2 2 3 3" xfId="48174"/>
    <cellStyle name="Note 3 5 2 2 2 4" xfId="21702"/>
    <cellStyle name="Note 3 5 2 2 2 5" xfId="36155"/>
    <cellStyle name="Note 3 5 2 2 3" xfId="6728"/>
    <cellStyle name="Note 3 5 2 2 3 2" xfId="24163"/>
    <cellStyle name="Note 3 5 2 2 3 3" xfId="38616"/>
    <cellStyle name="Note 3 5 2 2 4" xfId="9169"/>
    <cellStyle name="Note 3 5 2 2 4 2" xfId="26604"/>
    <cellStyle name="Note 3 5 2 2 4 3" xfId="41057"/>
    <cellStyle name="Note 3 5 2 2 5" xfId="11589"/>
    <cellStyle name="Note 3 5 2 2 5 2" xfId="29024"/>
    <cellStyle name="Note 3 5 2 2 5 3" xfId="43477"/>
    <cellStyle name="Note 3 5 2 2 6" xfId="18596"/>
    <cellStyle name="Note 3 5 2 3" xfId="1756"/>
    <cellStyle name="Note 3 5 2 3 2" xfId="4267"/>
    <cellStyle name="Note 3 5 2 3 2 2" xfId="13826"/>
    <cellStyle name="Note 3 5 2 3 2 2 2" xfId="31261"/>
    <cellStyle name="Note 3 5 2 3 2 2 3" xfId="45714"/>
    <cellStyle name="Note 3 5 2 3 2 3" xfId="16287"/>
    <cellStyle name="Note 3 5 2 3 2 3 2" xfId="33722"/>
    <cellStyle name="Note 3 5 2 3 2 3 3" xfId="48175"/>
    <cellStyle name="Note 3 5 2 3 2 4" xfId="21703"/>
    <cellStyle name="Note 3 5 2 3 2 5" xfId="36156"/>
    <cellStyle name="Note 3 5 2 3 3" xfId="6729"/>
    <cellStyle name="Note 3 5 2 3 3 2" xfId="24164"/>
    <cellStyle name="Note 3 5 2 3 3 3" xfId="38617"/>
    <cellStyle name="Note 3 5 2 3 4" xfId="9170"/>
    <cellStyle name="Note 3 5 2 3 4 2" xfId="26605"/>
    <cellStyle name="Note 3 5 2 3 4 3" xfId="41058"/>
    <cellStyle name="Note 3 5 2 3 5" xfId="11590"/>
    <cellStyle name="Note 3 5 2 3 5 2" xfId="29025"/>
    <cellStyle name="Note 3 5 2 3 5 3" xfId="43478"/>
    <cellStyle name="Note 3 5 2 3 6" xfId="18597"/>
    <cellStyle name="Note 3 5 2 4" xfId="1757"/>
    <cellStyle name="Note 3 5 2 4 2" xfId="4268"/>
    <cellStyle name="Note 3 5 2 4 2 2" xfId="21704"/>
    <cellStyle name="Note 3 5 2 4 2 3" xfId="36157"/>
    <cellStyle name="Note 3 5 2 4 3" xfId="6730"/>
    <cellStyle name="Note 3 5 2 4 3 2" xfId="24165"/>
    <cellStyle name="Note 3 5 2 4 3 3" xfId="38618"/>
    <cellStyle name="Note 3 5 2 4 4" xfId="9171"/>
    <cellStyle name="Note 3 5 2 4 4 2" xfId="26606"/>
    <cellStyle name="Note 3 5 2 4 4 3" xfId="41059"/>
    <cellStyle name="Note 3 5 2 4 5" xfId="11591"/>
    <cellStyle name="Note 3 5 2 4 5 2" xfId="29026"/>
    <cellStyle name="Note 3 5 2 4 5 3" xfId="43479"/>
    <cellStyle name="Note 3 5 2 4 6" xfId="15209"/>
    <cellStyle name="Note 3 5 2 4 6 2" xfId="32644"/>
    <cellStyle name="Note 3 5 2 4 6 3" xfId="47097"/>
    <cellStyle name="Note 3 5 2 4 7" xfId="18598"/>
    <cellStyle name="Note 3 5 2 4 8" xfId="20371"/>
    <cellStyle name="Note 3 5 2 5" xfId="4265"/>
    <cellStyle name="Note 3 5 2 5 2" xfId="13824"/>
    <cellStyle name="Note 3 5 2 5 2 2" xfId="31259"/>
    <cellStyle name="Note 3 5 2 5 2 3" xfId="45712"/>
    <cellStyle name="Note 3 5 2 5 3" xfId="16285"/>
    <cellStyle name="Note 3 5 2 5 3 2" xfId="33720"/>
    <cellStyle name="Note 3 5 2 5 3 3" xfId="48173"/>
    <cellStyle name="Note 3 5 2 5 4" xfId="21701"/>
    <cellStyle name="Note 3 5 2 5 5" xfId="36154"/>
    <cellStyle name="Note 3 5 2 6" xfId="6727"/>
    <cellStyle name="Note 3 5 2 6 2" xfId="24162"/>
    <cellStyle name="Note 3 5 2 6 3" xfId="38615"/>
    <cellStyle name="Note 3 5 2 7" xfId="9168"/>
    <cellStyle name="Note 3 5 2 7 2" xfId="26603"/>
    <cellStyle name="Note 3 5 2 7 3" xfId="41056"/>
    <cellStyle name="Note 3 5 2 8" xfId="11588"/>
    <cellStyle name="Note 3 5 2 8 2" xfId="29023"/>
    <cellStyle name="Note 3 5 2 8 3" xfId="43476"/>
    <cellStyle name="Note 3 5 2 9" xfId="18595"/>
    <cellStyle name="Note 3 5 3" xfId="1758"/>
    <cellStyle name="Note 3 5 3 2" xfId="1759"/>
    <cellStyle name="Note 3 5 3 2 2" xfId="4270"/>
    <cellStyle name="Note 3 5 3 2 2 2" xfId="13828"/>
    <cellStyle name="Note 3 5 3 2 2 2 2" xfId="31263"/>
    <cellStyle name="Note 3 5 3 2 2 2 3" xfId="45716"/>
    <cellStyle name="Note 3 5 3 2 2 3" xfId="16289"/>
    <cellStyle name="Note 3 5 3 2 2 3 2" xfId="33724"/>
    <cellStyle name="Note 3 5 3 2 2 3 3" xfId="48177"/>
    <cellStyle name="Note 3 5 3 2 2 4" xfId="21706"/>
    <cellStyle name="Note 3 5 3 2 2 5" xfId="36159"/>
    <cellStyle name="Note 3 5 3 2 3" xfId="6732"/>
    <cellStyle name="Note 3 5 3 2 3 2" xfId="24167"/>
    <cellStyle name="Note 3 5 3 2 3 3" xfId="38620"/>
    <cellStyle name="Note 3 5 3 2 4" xfId="9173"/>
    <cellStyle name="Note 3 5 3 2 4 2" xfId="26608"/>
    <cellStyle name="Note 3 5 3 2 4 3" xfId="41061"/>
    <cellStyle name="Note 3 5 3 2 5" xfId="11593"/>
    <cellStyle name="Note 3 5 3 2 5 2" xfId="29028"/>
    <cellStyle name="Note 3 5 3 2 5 3" xfId="43481"/>
    <cellStyle name="Note 3 5 3 2 6" xfId="18600"/>
    <cellStyle name="Note 3 5 3 3" xfId="1760"/>
    <cellStyle name="Note 3 5 3 3 2" xfId="4271"/>
    <cellStyle name="Note 3 5 3 3 2 2" xfId="13829"/>
    <cellStyle name="Note 3 5 3 3 2 2 2" xfId="31264"/>
    <cellStyle name="Note 3 5 3 3 2 2 3" xfId="45717"/>
    <cellStyle name="Note 3 5 3 3 2 3" xfId="16290"/>
    <cellStyle name="Note 3 5 3 3 2 3 2" xfId="33725"/>
    <cellStyle name="Note 3 5 3 3 2 3 3" xfId="48178"/>
    <cellStyle name="Note 3 5 3 3 2 4" xfId="21707"/>
    <cellStyle name="Note 3 5 3 3 2 5" xfId="36160"/>
    <cellStyle name="Note 3 5 3 3 3" xfId="6733"/>
    <cellStyle name="Note 3 5 3 3 3 2" xfId="24168"/>
    <cellStyle name="Note 3 5 3 3 3 3" xfId="38621"/>
    <cellStyle name="Note 3 5 3 3 4" xfId="9174"/>
    <cellStyle name="Note 3 5 3 3 4 2" xfId="26609"/>
    <cellStyle name="Note 3 5 3 3 4 3" xfId="41062"/>
    <cellStyle name="Note 3 5 3 3 5" xfId="11594"/>
    <cellStyle name="Note 3 5 3 3 5 2" xfId="29029"/>
    <cellStyle name="Note 3 5 3 3 5 3" xfId="43482"/>
    <cellStyle name="Note 3 5 3 3 6" xfId="18601"/>
    <cellStyle name="Note 3 5 3 4" xfId="1761"/>
    <cellStyle name="Note 3 5 3 4 2" xfId="4272"/>
    <cellStyle name="Note 3 5 3 4 2 2" xfId="21708"/>
    <cellStyle name="Note 3 5 3 4 2 3" xfId="36161"/>
    <cellStyle name="Note 3 5 3 4 3" xfId="6734"/>
    <cellStyle name="Note 3 5 3 4 3 2" xfId="24169"/>
    <cellStyle name="Note 3 5 3 4 3 3" xfId="38622"/>
    <cellStyle name="Note 3 5 3 4 4" xfId="9175"/>
    <cellStyle name="Note 3 5 3 4 4 2" xfId="26610"/>
    <cellStyle name="Note 3 5 3 4 4 3" xfId="41063"/>
    <cellStyle name="Note 3 5 3 4 5" xfId="11595"/>
    <cellStyle name="Note 3 5 3 4 5 2" xfId="29030"/>
    <cellStyle name="Note 3 5 3 4 5 3" xfId="43483"/>
    <cellStyle name="Note 3 5 3 4 6" xfId="15210"/>
    <cellStyle name="Note 3 5 3 4 6 2" xfId="32645"/>
    <cellStyle name="Note 3 5 3 4 6 3" xfId="47098"/>
    <cellStyle name="Note 3 5 3 4 7" xfId="18602"/>
    <cellStyle name="Note 3 5 3 4 8" xfId="20372"/>
    <cellStyle name="Note 3 5 3 5" xfId="4269"/>
    <cellStyle name="Note 3 5 3 5 2" xfId="13827"/>
    <cellStyle name="Note 3 5 3 5 2 2" xfId="31262"/>
    <cellStyle name="Note 3 5 3 5 2 3" xfId="45715"/>
    <cellStyle name="Note 3 5 3 5 3" xfId="16288"/>
    <cellStyle name="Note 3 5 3 5 3 2" xfId="33723"/>
    <cellStyle name="Note 3 5 3 5 3 3" xfId="48176"/>
    <cellStyle name="Note 3 5 3 5 4" xfId="21705"/>
    <cellStyle name="Note 3 5 3 5 5" xfId="36158"/>
    <cellStyle name="Note 3 5 3 6" xfId="6731"/>
    <cellStyle name="Note 3 5 3 6 2" xfId="24166"/>
    <cellStyle name="Note 3 5 3 6 3" xfId="38619"/>
    <cellStyle name="Note 3 5 3 7" xfId="9172"/>
    <cellStyle name="Note 3 5 3 7 2" xfId="26607"/>
    <cellStyle name="Note 3 5 3 7 3" xfId="41060"/>
    <cellStyle name="Note 3 5 3 8" xfId="11592"/>
    <cellStyle name="Note 3 5 3 8 2" xfId="29027"/>
    <cellStyle name="Note 3 5 3 8 3" xfId="43480"/>
    <cellStyle name="Note 3 5 3 9" xfId="18599"/>
    <cellStyle name="Note 3 5 4" xfId="1762"/>
    <cellStyle name="Note 3 5 4 2" xfId="1763"/>
    <cellStyle name="Note 3 5 4 2 2" xfId="4274"/>
    <cellStyle name="Note 3 5 4 2 2 2" xfId="13831"/>
    <cellStyle name="Note 3 5 4 2 2 2 2" xfId="31266"/>
    <cellStyle name="Note 3 5 4 2 2 2 3" xfId="45719"/>
    <cellStyle name="Note 3 5 4 2 2 3" xfId="16292"/>
    <cellStyle name="Note 3 5 4 2 2 3 2" xfId="33727"/>
    <cellStyle name="Note 3 5 4 2 2 3 3" xfId="48180"/>
    <cellStyle name="Note 3 5 4 2 2 4" xfId="21710"/>
    <cellStyle name="Note 3 5 4 2 2 5" xfId="36163"/>
    <cellStyle name="Note 3 5 4 2 3" xfId="6736"/>
    <cellStyle name="Note 3 5 4 2 3 2" xfId="24171"/>
    <cellStyle name="Note 3 5 4 2 3 3" xfId="38624"/>
    <cellStyle name="Note 3 5 4 2 4" xfId="9177"/>
    <cellStyle name="Note 3 5 4 2 4 2" xfId="26612"/>
    <cellStyle name="Note 3 5 4 2 4 3" xfId="41065"/>
    <cellStyle name="Note 3 5 4 2 5" xfId="11597"/>
    <cellStyle name="Note 3 5 4 2 5 2" xfId="29032"/>
    <cellStyle name="Note 3 5 4 2 5 3" xfId="43485"/>
    <cellStyle name="Note 3 5 4 2 6" xfId="18604"/>
    <cellStyle name="Note 3 5 4 3" xfId="1764"/>
    <cellStyle name="Note 3 5 4 3 2" xfId="4275"/>
    <cellStyle name="Note 3 5 4 3 2 2" xfId="13832"/>
    <cellStyle name="Note 3 5 4 3 2 2 2" xfId="31267"/>
    <cellStyle name="Note 3 5 4 3 2 2 3" xfId="45720"/>
    <cellStyle name="Note 3 5 4 3 2 3" xfId="16293"/>
    <cellStyle name="Note 3 5 4 3 2 3 2" xfId="33728"/>
    <cellStyle name="Note 3 5 4 3 2 3 3" xfId="48181"/>
    <cellStyle name="Note 3 5 4 3 2 4" xfId="21711"/>
    <cellStyle name="Note 3 5 4 3 2 5" xfId="36164"/>
    <cellStyle name="Note 3 5 4 3 3" xfId="6737"/>
    <cellStyle name="Note 3 5 4 3 3 2" xfId="24172"/>
    <cellStyle name="Note 3 5 4 3 3 3" xfId="38625"/>
    <cellStyle name="Note 3 5 4 3 4" xfId="9178"/>
    <cellStyle name="Note 3 5 4 3 4 2" xfId="26613"/>
    <cellStyle name="Note 3 5 4 3 4 3" xfId="41066"/>
    <cellStyle name="Note 3 5 4 3 5" xfId="11598"/>
    <cellStyle name="Note 3 5 4 3 5 2" xfId="29033"/>
    <cellStyle name="Note 3 5 4 3 5 3" xfId="43486"/>
    <cellStyle name="Note 3 5 4 3 6" xfId="18605"/>
    <cellStyle name="Note 3 5 4 4" xfId="1765"/>
    <cellStyle name="Note 3 5 4 4 2" xfId="4276"/>
    <cellStyle name="Note 3 5 4 4 2 2" xfId="21712"/>
    <cellStyle name="Note 3 5 4 4 2 3" xfId="36165"/>
    <cellStyle name="Note 3 5 4 4 3" xfId="6738"/>
    <cellStyle name="Note 3 5 4 4 3 2" xfId="24173"/>
    <cellStyle name="Note 3 5 4 4 3 3" xfId="38626"/>
    <cellStyle name="Note 3 5 4 4 4" xfId="9179"/>
    <cellStyle name="Note 3 5 4 4 4 2" xfId="26614"/>
    <cellStyle name="Note 3 5 4 4 4 3" xfId="41067"/>
    <cellStyle name="Note 3 5 4 4 5" xfId="11599"/>
    <cellStyle name="Note 3 5 4 4 5 2" xfId="29034"/>
    <cellStyle name="Note 3 5 4 4 5 3" xfId="43487"/>
    <cellStyle name="Note 3 5 4 4 6" xfId="15211"/>
    <cellStyle name="Note 3 5 4 4 6 2" xfId="32646"/>
    <cellStyle name="Note 3 5 4 4 6 3" xfId="47099"/>
    <cellStyle name="Note 3 5 4 4 7" xfId="18606"/>
    <cellStyle name="Note 3 5 4 4 8" xfId="20373"/>
    <cellStyle name="Note 3 5 4 5" xfId="4273"/>
    <cellStyle name="Note 3 5 4 5 2" xfId="13830"/>
    <cellStyle name="Note 3 5 4 5 2 2" xfId="31265"/>
    <cellStyle name="Note 3 5 4 5 2 3" xfId="45718"/>
    <cellStyle name="Note 3 5 4 5 3" xfId="16291"/>
    <cellStyle name="Note 3 5 4 5 3 2" xfId="33726"/>
    <cellStyle name="Note 3 5 4 5 3 3" xfId="48179"/>
    <cellStyle name="Note 3 5 4 5 4" xfId="21709"/>
    <cellStyle name="Note 3 5 4 5 5" xfId="36162"/>
    <cellStyle name="Note 3 5 4 6" xfId="6735"/>
    <cellStyle name="Note 3 5 4 6 2" xfId="24170"/>
    <cellStyle name="Note 3 5 4 6 3" xfId="38623"/>
    <cellStyle name="Note 3 5 4 7" xfId="9176"/>
    <cellStyle name="Note 3 5 4 7 2" xfId="26611"/>
    <cellStyle name="Note 3 5 4 7 3" xfId="41064"/>
    <cellStyle name="Note 3 5 4 8" xfId="11596"/>
    <cellStyle name="Note 3 5 4 8 2" xfId="29031"/>
    <cellStyle name="Note 3 5 4 8 3" xfId="43484"/>
    <cellStyle name="Note 3 5 4 9" xfId="18603"/>
    <cellStyle name="Note 3 5 5" xfId="1766"/>
    <cellStyle name="Note 3 5 5 2" xfId="1767"/>
    <cellStyle name="Note 3 5 5 2 2" xfId="4278"/>
    <cellStyle name="Note 3 5 5 2 2 2" xfId="13834"/>
    <cellStyle name="Note 3 5 5 2 2 2 2" xfId="31269"/>
    <cellStyle name="Note 3 5 5 2 2 2 3" xfId="45722"/>
    <cellStyle name="Note 3 5 5 2 2 3" xfId="16295"/>
    <cellStyle name="Note 3 5 5 2 2 3 2" xfId="33730"/>
    <cellStyle name="Note 3 5 5 2 2 3 3" xfId="48183"/>
    <cellStyle name="Note 3 5 5 2 2 4" xfId="21714"/>
    <cellStyle name="Note 3 5 5 2 2 5" xfId="36167"/>
    <cellStyle name="Note 3 5 5 2 3" xfId="6740"/>
    <cellStyle name="Note 3 5 5 2 3 2" xfId="24175"/>
    <cellStyle name="Note 3 5 5 2 3 3" xfId="38628"/>
    <cellStyle name="Note 3 5 5 2 4" xfId="9181"/>
    <cellStyle name="Note 3 5 5 2 4 2" xfId="26616"/>
    <cellStyle name="Note 3 5 5 2 4 3" xfId="41069"/>
    <cellStyle name="Note 3 5 5 2 5" xfId="11601"/>
    <cellStyle name="Note 3 5 5 2 5 2" xfId="29036"/>
    <cellStyle name="Note 3 5 5 2 5 3" xfId="43489"/>
    <cellStyle name="Note 3 5 5 2 6" xfId="18608"/>
    <cellStyle name="Note 3 5 5 3" xfId="1768"/>
    <cellStyle name="Note 3 5 5 3 2" xfId="4279"/>
    <cellStyle name="Note 3 5 5 3 2 2" xfId="13835"/>
    <cellStyle name="Note 3 5 5 3 2 2 2" xfId="31270"/>
    <cellStyle name="Note 3 5 5 3 2 2 3" xfId="45723"/>
    <cellStyle name="Note 3 5 5 3 2 3" xfId="16296"/>
    <cellStyle name="Note 3 5 5 3 2 3 2" xfId="33731"/>
    <cellStyle name="Note 3 5 5 3 2 3 3" xfId="48184"/>
    <cellStyle name="Note 3 5 5 3 2 4" xfId="21715"/>
    <cellStyle name="Note 3 5 5 3 2 5" xfId="36168"/>
    <cellStyle name="Note 3 5 5 3 3" xfId="6741"/>
    <cellStyle name="Note 3 5 5 3 3 2" xfId="24176"/>
    <cellStyle name="Note 3 5 5 3 3 3" xfId="38629"/>
    <cellStyle name="Note 3 5 5 3 4" xfId="9182"/>
    <cellStyle name="Note 3 5 5 3 4 2" xfId="26617"/>
    <cellStyle name="Note 3 5 5 3 4 3" xfId="41070"/>
    <cellStyle name="Note 3 5 5 3 5" xfId="11602"/>
    <cellStyle name="Note 3 5 5 3 5 2" xfId="29037"/>
    <cellStyle name="Note 3 5 5 3 5 3" xfId="43490"/>
    <cellStyle name="Note 3 5 5 3 6" xfId="18609"/>
    <cellStyle name="Note 3 5 5 4" xfId="1769"/>
    <cellStyle name="Note 3 5 5 4 2" xfId="4280"/>
    <cellStyle name="Note 3 5 5 4 2 2" xfId="21716"/>
    <cellStyle name="Note 3 5 5 4 2 3" xfId="36169"/>
    <cellStyle name="Note 3 5 5 4 3" xfId="6742"/>
    <cellStyle name="Note 3 5 5 4 3 2" xfId="24177"/>
    <cellStyle name="Note 3 5 5 4 3 3" xfId="38630"/>
    <cellStyle name="Note 3 5 5 4 4" xfId="9183"/>
    <cellStyle name="Note 3 5 5 4 4 2" xfId="26618"/>
    <cellStyle name="Note 3 5 5 4 4 3" xfId="41071"/>
    <cellStyle name="Note 3 5 5 4 5" xfId="11603"/>
    <cellStyle name="Note 3 5 5 4 5 2" xfId="29038"/>
    <cellStyle name="Note 3 5 5 4 5 3" xfId="43491"/>
    <cellStyle name="Note 3 5 5 4 6" xfId="15212"/>
    <cellStyle name="Note 3 5 5 4 6 2" xfId="32647"/>
    <cellStyle name="Note 3 5 5 4 6 3" xfId="47100"/>
    <cellStyle name="Note 3 5 5 4 7" xfId="18610"/>
    <cellStyle name="Note 3 5 5 4 8" xfId="20374"/>
    <cellStyle name="Note 3 5 5 5" xfId="4277"/>
    <cellStyle name="Note 3 5 5 5 2" xfId="13833"/>
    <cellStyle name="Note 3 5 5 5 2 2" xfId="31268"/>
    <cellStyle name="Note 3 5 5 5 2 3" xfId="45721"/>
    <cellStyle name="Note 3 5 5 5 3" xfId="16294"/>
    <cellStyle name="Note 3 5 5 5 3 2" xfId="33729"/>
    <cellStyle name="Note 3 5 5 5 3 3" xfId="48182"/>
    <cellStyle name="Note 3 5 5 5 4" xfId="21713"/>
    <cellStyle name="Note 3 5 5 5 5" xfId="36166"/>
    <cellStyle name="Note 3 5 5 6" xfId="6739"/>
    <cellStyle name="Note 3 5 5 6 2" xfId="24174"/>
    <cellStyle name="Note 3 5 5 6 3" xfId="38627"/>
    <cellStyle name="Note 3 5 5 7" xfId="9180"/>
    <cellStyle name="Note 3 5 5 7 2" xfId="26615"/>
    <cellStyle name="Note 3 5 5 7 3" xfId="41068"/>
    <cellStyle name="Note 3 5 5 8" xfId="11600"/>
    <cellStyle name="Note 3 5 5 8 2" xfId="29035"/>
    <cellStyle name="Note 3 5 5 8 3" xfId="43488"/>
    <cellStyle name="Note 3 5 5 9" xfId="18607"/>
    <cellStyle name="Note 3 5 6" xfId="1770"/>
    <cellStyle name="Note 3 5 6 2" xfId="4281"/>
    <cellStyle name="Note 3 5 6 2 2" xfId="13836"/>
    <cellStyle name="Note 3 5 6 2 2 2" xfId="31271"/>
    <cellStyle name="Note 3 5 6 2 2 3" xfId="45724"/>
    <cellStyle name="Note 3 5 6 2 3" xfId="16297"/>
    <cellStyle name="Note 3 5 6 2 3 2" xfId="33732"/>
    <cellStyle name="Note 3 5 6 2 3 3" xfId="48185"/>
    <cellStyle name="Note 3 5 6 2 4" xfId="21717"/>
    <cellStyle name="Note 3 5 6 2 5" xfId="36170"/>
    <cellStyle name="Note 3 5 6 3" xfId="6743"/>
    <cellStyle name="Note 3 5 6 3 2" xfId="24178"/>
    <cellStyle name="Note 3 5 6 3 3" xfId="38631"/>
    <cellStyle name="Note 3 5 6 4" xfId="9184"/>
    <cellStyle name="Note 3 5 6 4 2" xfId="26619"/>
    <cellStyle name="Note 3 5 6 4 3" xfId="41072"/>
    <cellStyle name="Note 3 5 6 5" xfId="11604"/>
    <cellStyle name="Note 3 5 6 5 2" xfId="29039"/>
    <cellStyle name="Note 3 5 6 5 3" xfId="43492"/>
    <cellStyle name="Note 3 5 6 6" xfId="18611"/>
    <cellStyle name="Note 3 5 7" xfId="1771"/>
    <cellStyle name="Note 3 5 7 2" xfId="4282"/>
    <cellStyle name="Note 3 5 7 2 2" xfId="13837"/>
    <cellStyle name="Note 3 5 7 2 2 2" xfId="31272"/>
    <cellStyle name="Note 3 5 7 2 2 3" xfId="45725"/>
    <cellStyle name="Note 3 5 7 2 3" xfId="16298"/>
    <cellStyle name="Note 3 5 7 2 3 2" xfId="33733"/>
    <cellStyle name="Note 3 5 7 2 3 3" xfId="48186"/>
    <cellStyle name="Note 3 5 7 2 4" xfId="21718"/>
    <cellStyle name="Note 3 5 7 2 5" xfId="36171"/>
    <cellStyle name="Note 3 5 7 3" xfId="6744"/>
    <cellStyle name="Note 3 5 7 3 2" xfId="24179"/>
    <cellStyle name="Note 3 5 7 3 3" xfId="38632"/>
    <cellStyle name="Note 3 5 7 4" xfId="9185"/>
    <cellStyle name="Note 3 5 7 4 2" xfId="26620"/>
    <cellStyle name="Note 3 5 7 4 3" xfId="41073"/>
    <cellStyle name="Note 3 5 7 5" xfId="11605"/>
    <cellStyle name="Note 3 5 7 5 2" xfId="29040"/>
    <cellStyle name="Note 3 5 7 5 3" xfId="43493"/>
    <cellStyle name="Note 3 5 7 6" xfId="18612"/>
    <cellStyle name="Note 3 5 8" xfId="1772"/>
    <cellStyle name="Note 3 5 8 2" xfId="4283"/>
    <cellStyle name="Note 3 5 8 2 2" xfId="21719"/>
    <cellStyle name="Note 3 5 8 2 3" xfId="36172"/>
    <cellStyle name="Note 3 5 8 3" xfId="6745"/>
    <cellStyle name="Note 3 5 8 3 2" xfId="24180"/>
    <cellStyle name="Note 3 5 8 3 3" xfId="38633"/>
    <cellStyle name="Note 3 5 8 4" xfId="9186"/>
    <cellStyle name="Note 3 5 8 4 2" xfId="26621"/>
    <cellStyle name="Note 3 5 8 4 3" xfId="41074"/>
    <cellStyle name="Note 3 5 8 5" xfId="11606"/>
    <cellStyle name="Note 3 5 8 5 2" xfId="29041"/>
    <cellStyle name="Note 3 5 8 5 3" xfId="43494"/>
    <cellStyle name="Note 3 5 8 6" xfId="15213"/>
    <cellStyle name="Note 3 5 8 6 2" xfId="32648"/>
    <cellStyle name="Note 3 5 8 6 3" xfId="47101"/>
    <cellStyle name="Note 3 5 8 7" xfId="18613"/>
    <cellStyle name="Note 3 5 8 8" xfId="20375"/>
    <cellStyle name="Note 3 5 9" xfId="4264"/>
    <cellStyle name="Note 3 5 9 2" xfId="13823"/>
    <cellStyle name="Note 3 5 9 2 2" xfId="31258"/>
    <cellStyle name="Note 3 5 9 2 3" xfId="45711"/>
    <cellStyle name="Note 3 5 9 3" xfId="16284"/>
    <cellStyle name="Note 3 5 9 3 2" xfId="33719"/>
    <cellStyle name="Note 3 5 9 3 3" xfId="48172"/>
    <cellStyle name="Note 3 5 9 4" xfId="21700"/>
    <cellStyle name="Note 3 5 9 5" xfId="36153"/>
    <cellStyle name="Note 3 6" xfId="1773"/>
    <cellStyle name="Note 3 6 10" xfId="6746"/>
    <cellStyle name="Note 3 6 10 2" xfId="24181"/>
    <cellStyle name="Note 3 6 10 3" xfId="38634"/>
    <cellStyle name="Note 3 6 11" xfId="9187"/>
    <cellStyle name="Note 3 6 11 2" xfId="26622"/>
    <cellStyle name="Note 3 6 11 3" xfId="41075"/>
    <cellStyle name="Note 3 6 12" xfId="11607"/>
    <cellStyle name="Note 3 6 12 2" xfId="29042"/>
    <cellStyle name="Note 3 6 12 3" xfId="43495"/>
    <cellStyle name="Note 3 6 13" xfId="18614"/>
    <cellStyle name="Note 3 6 2" xfId="1774"/>
    <cellStyle name="Note 3 6 2 2" xfId="1775"/>
    <cellStyle name="Note 3 6 2 2 2" xfId="4286"/>
    <cellStyle name="Note 3 6 2 2 2 2" xfId="13840"/>
    <cellStyle name="Note 3 6 2 2 2 2 2" xfId="31275"/>
    <cellStyle name="Note 3 6 2 2 2 2 3" xfId="45728"/>
    <cellStyle name="Note 3 6 2 2 2 3" xfId="16301"/>
    <cellStyle name="Note 3 6 2 2 2 3 2" xfId="33736"/>
    <cellStyle name="Note 3 6 2 2 2 3 3" xfId="48189"/>
    <cellStyle name="Note 3 6 2 2 2 4" xfId="21722"/>
    <cellStyle name="Note 3 6 2 2 2 5" xfId="36175"/>
    <cellStyle name="Note 3 6 2 2 3" xfId="6748"/>
    <cellStyle name="Note 3 6 2 2 3 2" xfId="24183"/>
    <cellStyle name="Note 3 6 2 2 3 3" xfId="38636"/>
    <cellStyle name="Note 3 6 2 2 4" xfId="9189"/>
    <cellStyle name="Note 3 6 2 2 4 2" xfId="26624"/>
    <cellStyle name="Note 3 6 2 2 4 3" xfId="41077"/>
    <cellStyle name="Note 3 6 2 2 5" xfId="11609"/>
    <cellStyle name="Note 3 6 2 2 5 2" xfId="29044"/>
    <cellStyle name="Note 3 6 2 2 5 3" xfId="43497"/>
    <cellStyle name="Note 3 6 2 2 6" xfId="18616"/>
    <cellStyle name="Note 3 6 2 3" xfId="1776"/>
    <cellStyle name="Note 3 6 2 3 2" xfId="4287"/>
    <cellStyle name="Note 3 6 2 3 2 2" xfId="13841"/>
    <cellStyle name="Note 3 6 2 3 2 2 2" xfId="31276"/>
    <cellStyle name="Note 3 6 2 3 2 2 3" xfId="45729"/>
    <cellStyle name="Note 3 6 2 3 2 3" xfId="16302"/>
    <cellStyle name="Note 3 6 2 3 2 3 2" xfId="33737"/>
    <cellStyle name="Note 3 6 2 3 2 3 3" xfId="48190"/>
    <cellStyle name="Note 3 6 2 3 2 4" xfId="21723"/>
    <cellStyle name="Note 3 6 2 3 2 5" xfId="36176"/>
    <cellStyle name="Note 3 6 2 3 3" xfId="6749"/>
    <cellStyle name="Note 3 6 2 3 3 2" xfId="24184"/>
    <cellStyle name="Note 3 6 2 3 3 3" xfId="38637"/>
    <cellStyle name="Note 3 6 2 3 4" xfId="9190"/>
    <cellStyle name="Note 3 6 2 3 4 2" xfId="26625"/>
    <cellStyle name="Note 3 6 2 3 4 3" xfId="41078"/>
    <cellStyle name="Note 3 6 2 3 5" xfId="11610"/>
    <cellStyle name="Note 3 6 2 3 5 2" xfId="29045"/>
    <cellStyle name="Note 3 6 2 3 5 3" xfId="43498"/>
    <cellStyle name="Note 3 6 2 3 6" xfId="18617"/>
    <cellStyle name="Note 3 6 2 4" xfId="1777"/>
    <cellStyle name="Note 3 6 2 4 2" xfId="4288"/>
    <cellStyle name="Note 3 6 2 4 2 2" xfId="21724"/>
    <cellStyle name="Note 3 6 2 4 2 3" xfId="36177"/>
    <cellStyle name="Note 3 6 2 4 3" xfId="6750"/>
    <cellStyle name="Note 3 6 2 4 3 2" xfId="24185"/>
    <cellStyle name="Note 3 6 2 4 3 3" xfId="38638"/>
    <cellStyle name="Note 3 6 2 4 4" xfId="9191"/>
    <cellStyle name="Note 3 6 2 4 4 2" xfId="26626"/>
    <cellStyle name="Note 3 6 2 4 4 3" xfId="41079"/>
    <cellStyle name="Note 3 6 2 4 5" xfId="11611"/>
    <cellStyle name="Note 3 6 2 4 5 2" xfId="29046"/>
    <cellStyle name="Note 3 6 2 4 5 3" xfId="43499"/>
    <cellStyle name="Note 3 6 2 4 6" xfId="15214"/>
    <cellStyle name="Note 3 6 2 4 6 2" xfId="32649"/>
    <cellStyle name="Note 3 6 2 4 6 3" xfId="47102"/>
    <cellStyle name="Note 3 6 2 4 7" xfId="18618"/>
    <cellStyle name="Note 3 6 2 4 8" xfId="20376"/>
    <cellStyle name="Note 3 6 2 5" xfId="4285"/>
    <cellStyle name="Note 3 6 2 5 2" xfId="13839"/>
    <cellStyle name="Note 3 6 2 5 2 2" xfId="31274"/>
    <cellStyle name="Note 3 6 2 5 2 3" xfId="45727"/>
    <cellStyle name="Note 3 6 2 5 3" xfId="16300"/>
    <cellStyle name="Note 3 6 2 5 3 2" xfId="33735"/>
    <cellStyle name="Note 3 6 2 5 3 3" xfId="48188"/>
    <cellStyle name="Note 3 6 2 5 4" xfId="21721"/>
    <cellStyle name="Note 3 6 2 5 5" xfId="36174"/>
    <cellStyle name="Note 3 6 2 6" xfId="6747"/>
    <cellStyle name="Note 3 6 2 6 2" xfId="24182"/>
    <cellStyle name="Note 3 6 2 6 3" xfId="38635"/>
    <cellStyle name="Note 3 6 2 7" xfId="9188"/>
    <cellStyle name="Note 3 6 2 7 2" xfId="26623"/>
    <cellStyle name="Note 3 6 2 7 3" xfId="41076"/>
    <cellStyle name="Note 3 6 2 8" xfId="11608"/>
    <cellStyle name="Note 3 6 2 8 2" xfId="29043"/>
    <cellStyle name="Note 3 6 2 8 3" xfId="43496"/>
    <cellStyle name="Note 3 6 2 9" xfId="18615"/>
    <cellStyle name="Note 3 6 3" xfId="1778"/>
    <cellStyle name="Note 3 6 3 2" xfId="1779"/>
    <cellStyle name="Note 3 6 3 2 2" xfId="4290"/>
    <cellStyle name="Note 3 6 3 2 2 2" xfId="13843"/>
    <cellStyle name="Note 3 6 3 2 2 2 2" xfId="31278"/>
    <cellStyle name="Note 3 6 3 2 2 2 3" xfId="45731"/>
    <cellStyle name="Note 3 6 3 2 2 3" xfId="16304"/>
    <cellStyle name="Note 3 6 3 2 2 3 2" xfId="33739"/>
    <cellStyle name="Note 3 6 3 2 2 3 3" xfId="48192"/>
    <cellStyle name="Note 3 6 3 2 2 4" xfId="21726"/>
    <cellStyle name="Note 3 6 3 2 2 5" xfId="36179"/>
    <cellStyle name="Note 3 6 3 2 3" xfId="6752"/>
    <cellStyle name="Note 3 6 3 2 3 2" xfId="24187"/>
    <cellStyle name="Note 3 6 3 2 3 3" xfId="38640"/>
    <cellStyle name="Note 3 6 3 2 4" xfId="9193"/>
    <cellStyle name="Note 3 6 3 2 4 2" xfId="26628"/>
    <cellStyle name="Note 3 6 3 2 4 3" xfId="41081"/>
    <cellStyle name="Note 3 6 3 2 5" xfId="11613"/>
    <cellStyle name="Note 3 6 3 2 5 2" xfId="29048"/>
    <cellStyle name="Note 3 6 3 2 5 3" xfId="43501"/>
    <cellStyle name="Note 3 6 3 2 6" xfId="18620"/>
    <cellStyle name="Note 3 6 3 3" xfId="1780"/>
    <cellStyle name="Note 3 6 3 3 2" xfId="4291"/>
    <cellStyle name="Note 3 6 3 3 2 2" xfId="13844"/>
    <cellStyle name="Note 3 6 3 3 2 2 2" xfId="31279"/>
    <cellStyle name="Note 3 6 3 3 2 2 3" xfId="45732"/>
    <cellStyle name="Note 3 6 3 3 2 3" xfId="16305"/>
    <cellStyle name="Note 3 6 3 3 2 3 2" xfId="33740"/>
    <cellStyle name="Note 3 6 3 3 2 3 3" xfId="48193"/>
    <cellStyle name="Note 3 6 3 3 2 4" xfId="21727"/>
    <cellStyle name="Note 3 6 3 3 2 5" xfId="36180"/>
    <cellStyle name="Note 3 6 3 3 3" xfId="6753"/>
    <cellStyle name="Note 3 6 3 3 3 2" xfId="24188"/>
    <cellStyle name="Note 3 6 3 3 3 3" xfId="38641"/>
    <cellStyle name="Note 3 6 3 3 4" xfId="9194"/>
    <cellStyle name="Note 3 6 3 3 4 2" xfId="26629"/>
    <cellStyle name="Note 3 6 3 3 4 3" xfId="41082"/>
    <cellStyle name="Note 3 6 3 3 5" xfId="11614"/>
    <cellStyle name="Note 3 6 3 3 5 2" xfId="29049"/>
    <cellStyle name="Note 3 6 3 3 5 3" xfId="43502"/>
    <cellStyle name="Note 3 6 3 3 6" xfId="18621"/>
    <cellStyle name="Note 3 6 3 4" xfId="1781"/>
    <cellStyle name="Note 3 6 3 4 2" xfId="4292"/>
    <cellStyle name="Note 3 6 3 4 2 2" xfId="21728"/>
    <cellStyle name="Note 3 6 3 4 2 3" xfId="36181"/>
    <cellStyle name="Note 3 6 3 4 3" xfId="6754"/>
    <cellStyle name="Note 3 6 3 4 3 2" xfId="24189"/>
    <cellStyle name="Note 3 6 3 4 3 3" xfId="38642"/>
    <cellStyle name="Note 3 6 3 4 4" xfId="9195"/>
    <cellStyle name="Note 3 6 3 4 4 2" xfId="26630"/>
    <cellStyle name="Note 3 6 3 4 4 3" xfId="41083"/>
    <cellStyle name="Note 3 6 3 4 5" xfId="11615"/>
    <cellStyle name="Note 3 6 3 4 5 2" xfId="29050"/>
    <cellStyle name="Note 3 6 3 4 5 3" xfId="43503"/>
    <cellStyle name="Note 3 6 3 4 6" xfId="15215"/>
    <cellStyle name="Note 3 6 3 4 6 2" xfId="32650"/>
    <cellStyle name="Note 3 6 3 4 6 3" xfId="47103"/>
    <cellStyle name="Note 3 6 3 4 7" xfId="18622"/>
    <cellStyle name="Note 3 6 3 4 8" xfId="20377"/>
    <cellStyle name="Note 3 6 3 5" xfId="4289"/>
    <cellStyle name="Note 3 6 3 5 2" xfId="13842"/>
    <cellStyle name="Note 3 6 3 5 2 2" xfId="31277"/>
    <cellStyle name="Note 3 6 3 5 2 3" xfId="45730"/>
    <cellStyle name="Note 3 6 3 5 3" xfId="16303"/>
    <cellStyle name="Note 3 6 3 5 3 2" xfId="33738"/>
    <cellStyle name="Note 3 6 3 5 3 3" xfId="48191"/>
    <cellStyle name="Note 3 6 3 5 4" xfId="21725"/>
    <cellStyle name="Note 3 6 3 5 5" xfId="36178"/>
    <cellStyle name="Note 3 6 3 6" xfId="6751"/>
    <cellStyle name="Note 3 6 3 6 2" xfId="24186"/>
    <cellStyle name="Note 3 6 3 6 3" xfId="38639"/>
    <cellStyle name="Note 3 6 3 7" xfId="9192"/>
    <cellStyle name="Note 3 6 3 7 2" xfId="26627"/>
    <cellStyle name="Note 3 6 3 7 3" xfId="41080"/>
    <cellStyle name="Note 3 6 3 8" xfId="11612"/>
    <cellStyle name="Note 3 6 3 8 2" xfId="29047"/>
    <cellStyle name="Note 3 6 3 8 3" xfId="43500"/>
    <cellStyle name="Note 3 6 3 9" xfId="18619"/>
    <cellStyle name="Note 3 6 4" xfId="1782"/>
    <cellStyle name="Note 3 6 4 2" xfId="1783"/>
    <cellStyle name="Note 3 6 4 2 2" xfId="4294"/>
    <cellStyle name="Note 3 6 4 2 2 2" xfId="13846"/>
    <cellStyle name="Note 3 6 4 2 2 2 2" xfId="31281"/>
    <cellStyle name="Note 3 6 4 2 2 2 3" xfId="45734"/>
    <cellStyle name="Note 3 6 4 2 2 3" xfId="16307"/>
    <cellStyle name="Note 3 6 4 2 2 3 2" xfId="33742"/>
    <cellStyle name="Note 3 6 4 2 2 3 3" xfId="48195"/>
    <cellStyle name="Note 3 6 4 2 2 4" xfId="21730"/>
    <cellStyle name="Note 3 6 4 2 2 5" xfId="36183"/>
    <cellStyle name="Note 3 6 4 2 3" xfId="6756"/>
    <cellStyle name="Note 3 6 4 2 3 2" xfId="24191"/>
    <cellStyle name="Note 3 6 4 2 3 3" xfId="38644"/>
    <cellStyle name="Note 3 6 4 2 4" xfId="9197"/>
    <cellStyle name="Note 3 6 4 2 4 2" xfId="26632"/>
    <cellStyle name="Note 3 6 4 2 4 3" xfId="41085"/>
    <cellStyle name="Note 3 6 4 2 5" xfId="11617"/>
    <cellStyle name="Note 3 6 4 2 5 2" xfId="29052"/>
    <cellStyle name="Note 3 6 4 2 5 3" xfId="43505"/>
    <cellStyle name="Note 3 6 4 2 6" xfId="18624"/>
    <cellStyle name="Note 3 6 4 3" xfId="1784"/>
    <cellStyle name="Note 3 6 4 3 2" xfId="4295"/>
    <cellStyle name="Note 3 6 4 3 2 2" xfId="13847"/>
    <cellStyle name="Note 3 6 4 3 2 2 2" xfId="31282"/>
    <cellStyle name="Note 3 6 4 3 2 2 3" xfId="45735"/>
    <cellStyle name="Note 3 6 4 3 2 3" xfId="16308"/>
    <cellStyle name="Note 3 6 4 3 2 3 2" xfId="33743"/>
    <cellStyle name="Note 3 6 4 3 2 3 3" xfId="48196"/>
    <cellStyle name="Note 3 6 4 3 2 4" xfId="21731"/>
    <cellStyle name="Note 3 6 4 3 2 5" xfId="36184"/>
    <cellStyle name="Note 3 6 4 3 3" xfId="6757"/>
    <cellStyle name="Note 3 6 4 3 3 2" xfId="24192"/>
    <cellStyle name="Note 3 6 4 3 3 3" xfId="38645"/>
    <cellStyle name="Note 3 6 4 3 4" xfId="9198"/>
    <cellStyle name="Note 3 6 4 3 4 2" xfId="26633"/>
    <cellStyle name="Note 3 6 4 3 4 3" xfId="41086"/>
    <cellStyle name="Note 3 6 4 3 5" xfId="11618"/>
    <cellStyle name="Note 3 6 4 3 5 2" xfId="29053"/>
    <cellStyle name="Note 3 6 4 3 5 3" xfId="43506"/>
    <cellStyle name="Note 3 6 4 3 6" xfId="18625"/>
    <cellStyle name="Note 3 6 4 4" xfId="1785"/>
    <cellStyle name="Note 3 6 4 4 2" xfId="4296"/>
    <cellStyle name="Note 3 6 4 4 2 2" xfId="21732"/>
    <cellStyle name="Note 3 6 4 4 2 3" xfId="36185"/>
    <cellStyle name="Note 3 6 4 4 3" xfId="6758"/>
    <cellStyle name="Note 3 6 4 4 3 2" xfId="24193"/>
    <cellStyle name="Note 3 6 4 4 3 3" xfId="38646"/>
    <cellStyle name="Note 3 6 4 4 4" xfId="9199"/>
    <cellStyle name="Note 3 6 4 4 4 2" xfId="26634"/>
    <cellStyle name="Note 3 6 4 4 4 3" xfId="41087"/>
    <cellStyle name="Note 3 6 4 4 5" xfId="11619"/>
    <cellStyle name="Note 3 6 4 4 5 2" xfId="29054"/>
    <cellStyle name="Note 3 6 4 4 5 3" xfId="43507"/>
    <cellStyle name="Note 3 6 4 4 6" xfId="15216"/>
    <cellStyle name="Note 3 6 4 4 6 2" xfId="32651"/>
    <cellStyle name="Note 3 6 4 4 6 3" xfId="47104"/>
    <cellStyle name="Note 3 6 4 4 7" xfId="18626"/>
    <cellStyle name="Note 3 6 4 4 8" xfId="20378"/>
    <cellStyle name="Note 3 6 4 5" xfId="4293"/>
    <cellStyle name="Note 3 6 4 5 2" xfId="13845"/>
    <cellStyle name="Note 3 6 4 5 2 2" xfId="31280"/>
    <cellStyle name="Note 3 6 4 5 2 3" xfId="45733"/>
    <cellStyle name="Note 3 6 4 5 3" xfId="16306"/>
    <cellStyle name="Note 3 6 4 5 3 2" xfId="33741"/>
    <cellStyle name="Note 3 6 4 5 3 3" xfId="48194"/>
    <cellStyle name="Note 3 6 4 5 4" xfId="21729"/>
    <cellStyle name="Note 3 6 4 5 5" xfId="36182"/>
    <cellStyle name="Note 3 6 4 6" xfId="6755"/>
    <cellStyle name="Note 3 6 4 6 2" xfId="24190"/>
    <cellStyle name="Note 3 6 4 6 3" xfId="38643"/>
    <cellStyle name="Note 3 6 4 7" xfId="9196"/>
    <cellStyle name="Note 3 6 4 7 2" xfId="26631"/>
    <cellStyle name="Note 3 6 4 7 3" xfId="41084"/>
    <cellStyle name="Note 3 6 4 8" xfId="11616"/>
    <cellStyle name="Note 3 6 4 8 2" xfId="29051"/>
    <cellStyle name="Note 3 6 4 8 3" xfId="43504"/>
    <cellStyle name="Note 3 6 4 9" xfId="18623"/>
    <cellStyle name="Note 3 6 5" xfId="1786"/>
    <cellStyle name="Note 3 6 5 2" xfId="1787"/>
    <cellStyle name="Note 3 6 5 2 2" xfId="4298"/>
    <cellStyle name="Note 3 6 5 2 2 2" xfId="13849"/>
    <cellStyle name="Note 3 6 5 2 2 2 2" xfId="31284"/>
    <cellStyle name="Note 3 6 5 2 2 2 3" xfId="45737"/>
    <cellStyle name="Note 3 6 5 2 2 3" xfId="16310"/>
    <cellStyle name="Note 3 6 5 2 2 3 2" xfId="33745"/>
    <cellStyle name="Note 3 6 5 2 2 3 3" xfId="48198"/>
    <cellStyle name="Note 3 6 5 2 2 4" xfId="21734"/>
    <cellStyle name="Note 3 6 5 2 2 5" xfId="36187"/>
    <cellStyle name="Note 3 6 5 2 3" xfId="6760"/>
    <cellStyle name="Note 3 6 5 2 3 2" xfId="24195"/>
    <cellStyle name="Note 3 6 5 2 3 3" xfId="38648"/>
    <cellStyle name="Note 3 6 5 2 4" xfId="9201"/>
    <cellStyle name="Note 3 6 5 2 4 2" xfId="26636"/>
    <cellStyle name="Note 3 6 5 2 4 3" xfId="41089"/>
    <cellStyle name="Note 3 6 5 2 5" xfId="11621"/>
    <cellStyle name="Note 3 6 5 2 5 2" xfId="29056"/>
    <cellStyle name="Note 3 6 5 2 5 3" xfId="43509"/>
    <cellStyle name="Note 3 6 5 2 6" xfId="18628"/>
    <cellStyle name="Note 3 6 5 3" xfId="1788"/>
    <cellStyle name="Note 3 6 5 3 2" xfId="4299"/>
    <cellStyle name="Note 3 6 5 3 2 2" xfId="13850"/>
    <cellStyle name="Note 3 6 5 3 2 2 2" xfId="31285"/>
    <cellStyle name="Note 3 6 5 3 2 2 3" xfId="45738"/>
    <cellStyle name="Note 3 6 5 3 2 3" xfId="16311"/>
    <cellStyle name="Note 3 6 5 3 2 3 2" xfId="33746"/>
    <cellStyle name="Note 3 6 5 3 2 3 3" xfId="48199"/>
    <cellStyle name="Note 3 6 5 3 2 4" xfId="21735"/>
    <cellStyle name="Note 3 6 5 3 2 5" xfId="36188"/>
    <cellStyle name="Note 3 6 5 3 3" xfId="6761"/>
    <cellStyle name="Note 3 6 5 3 3 2" xfId="24196"/>
    <cellStyle name="Note 3 6 5 3 3 3" xfId="38649"/>
    <cellStyle name="Note 3 6 5 3 4" xfId="9202"/>
    <cellStyle name="Note 3 6 5 3 4 2" xfId="26637"/>
    <cellStyle name="Note 3 6 5 3 4 3" xfId="41090"/>
    <cellStyle name="Note 3 6 5 3 5" xfId="11622"/>
    <cellStyle name="Note 3 6 5 3 5 2" xfId="29057"/>
    <cellStyle name="Note 3 6 5 3 5 3" xfId="43510"/>
    <cellStyle name="Note 3 6 5 3 6" xfId="18629"/>
    <cellStyle name="Note 3 6 5 4" xfId="1789"/>
    <cellStyle name="Note 3 6 5 4 2" xfId="4300"/>
    <cellStyle name="Note 3 6 5 4 2 2" xfId="21736"/>
    <cellStyle name="Note 3 6 5 4 2 3" xfId="36189"/>
    <cellStyle name="Note 3 6 5 4 3" xfId="6762"/>
    <cellStyle name="Note 3 6 5 4 3 2" xfId="24197"/>
    <cellStyle name="Note 3 6 5 4 3 3" xfId="38650"/>
    <cellStyle name="Note 3 6 5 4 4" xfId="9203"/>
    <cellStyle name="Note 3 6 5 4 4 2" xfId="26638"/>
    <cellStyle name="Note 3 6 5 4 4 3" xfId="41091"/>
    <cellStyle name="Note 3 6 5 4 5" xfId="11623"/>
    <cellStyle name="Note 3 6 5 4 5 2" xfId="29058"/>
    <cellStyle name="Note 3 6 5 4 5 3" xfId="43511"/>
    <cellStyle name="Note 3 6 5 4 6" xfId="15217"/>
    <cellStyle name="Note 3 6 5 4 6 2" xfId="32652"/>
    <cellStyle name="Note 3 6 5 4 6 3" xfId="47105"/>
    <cellStyle name="Note 3 6 5 4 7" xfId="18630"/>
    <cellStyle name="Note 3 6 5 4 8" xfId="20379"/>
    <cellStyle name="Note 3 6 5 5" xfId="4297"/>
    <cellStyle name="Note 3 6 5 5 2" xfId="13848"/>
    <cellStyle name="Note 3 6 5 5 2 2" xfId="31283"/>
    <cellStyle name="Note 3 6 5 5 2 3" xfId="45736"/>
    <cellStyle name="Note 3 6 5 5 3" xfId="16309"/>
    <cellStyle name="Note 3 6 5 5 3 2" xfId="33744"/>
    <cellStyle name="Note 3 6 5 5 3 3" xfId="48197"/>
    <cellStyle name="Note 3 6 5 5 4" xfId="21733"/>
    <cellStyle name="Note 3 6 5 5 5" xfId="36186"/>
    <cellStyle name="Note 3 6 5 6" xfId="6759"/>
    <cellStyle name="Note 3 6 5 6 2" xfId="24194"/>
    <cellStyle name="Note 3 6 5 6 3" xfId="38647"/>
    <cellStyle name="Note 3 6 5 7" xfId="9200"/>
    <cellStyle name="Note 3 6 5 7 2" xfId="26635"/>
    <cellStyle name="Note 3 6 5 7 3" xfId="41088"/>
    <cellStyle name="Note 3 6 5 8" xfId="11620"/>
    <cellStyle name="Note 3 6 5 8 2" xfId="29055"/>
    <cellStyle name="Note 3 6 5 8 3" xfId="43508"/>
    <cellStyle name="Note 3 6 5 9" xfId="18627"/>
    <cellStyle name="Note 3 6 6" xfId="1790"/>
    <cellStyle name="Note 3 6 6 2" xfId="4301"/>
    <cellStyle name="Note 3 6 6 2 2" xfId="13851"/>
    <cellStyle name="Note 3 6 6 2 2 2" xfId="31286"/>
    <cellStyle name="Note 3 6 6 2 2 3" xfId="45739"/>
    <cellStyle name="Note 3 6 6 2 3" xfId="16312"/>
    <cellStyle name="Note 3 6 6 2 3 2" xfId="33747"/>
    <cellStyle name="Note 3 6 6 2 3 3" xfId="48200"/>
    <cellStyle name="Note 3 6 6 2 4" xfId="21737"/>
    <cellStyle name="Note 3 6 6 2 5" xfId="36190"/>
    <cellStyle name="Note 3 6 6 3" xfId="6763"/>
    <cellStyle name="Note 3 6 6 3 2" xfId="24198"/>
    <cellStyle name="Note 3 6 6 3 3" xfId="38651"/>
    <cellStyle name="Note 3 6 6 4" xfId="9204"/>
    <cellStyle name="Note 3 6 6 4 2" xfId="26639"/>
    <cellStyle name="Note 3 6 6 4 3" xfId="41092"/>
    <cellStyle name="Note 3 6 6 5" xfId="11624"/>
    <cellStyle name="Note 3 6 6 5 2" xfId="29059"/>
    <cellStyle name="Note 3 6 6 5 3" xfId="43512"/>
    <cellStyle name="Note 3 6 6 6" xfId="18631"/>
    <cellStyle name="Note 3 6 7" xfId="1791"/>
    <cellStyle name="Note 3 6 7 2" xfId="4302"/>
    <cellStyle name="Note 3 6 7 2 2" xfId="13852"/>
    <cellStyle name="Note 3 6 7 2 2 2" xfId="31287"/>
    <cellStyle name="Note 3 6 7 2 2 3" xfId="45740"/>
    <cellStyle name="Note 3 6 7 2 3" xfId="16313"/>
    <cellStyle name="Note 3 6 7 2 3 2" xfId="33748"/>
    <cellStyle name="Note 3 6 7 2 3 3" xfId="48201"/>
    <cellStyle name="Note 3 6 7 2 4" xfId="21738"/>
    <cellStyle name="Note 3 6 7 2 5" xfId="36191"/>
    <cellStyle name="Note 3 6 7 3" xfId="6764"/>
    <cellStyle name="Note 3 6 7 3 2" xfId="24199"/>
    <cellStyle name="Note 3 6 7 3 3" xfId="38652"/>
    <cellStyle name="Note 3 6 7 4" xfId="9205"/>
    <cellStyle name="Note 3 6 7 4 2" xfId="26640"/>
    <cellStyle name="Note 3 6 7 4 3" xfId="41093"/>
    <cellStyle name="Note 3 6 7 5" xfId="11625"/>
    <cellStyle name="Note 3 6 7 5 2" xfId="29060"/>
    <cellStyle name="Note 3 6 7 5 3" xfId="43513"/>
    <cellStyle name="Note 3 6 7 6" xfId="18632"/>
    <cellStyle name="Note 3 6 8" xfId="1792"/>
    <cellStyle name="Note 3 6 8 2" xfId="4303"/>
    <cellStyle name="Note 3 6 8 2 2" xfId="21739"/>
    <cellStyle name="Note 3 6 8 2 3" xfId="36192"/>
    <cellStyle name="Note 3 6 8 3" xfId="6765"/>
    <cellStyle name="Note 3 6 8 3 2" xfId="24200"/>
    <cellStyle name="Note 3 6 8 3 3" xfId="38653"/>
    <cellStyle name="Note 3 6 8 4" xfId="9206"/>
    <cellStyle name="Note 3 6 8 4 2" xfId="26641"/>
    <cellStyle name="Note 3 6 8 4 3" xfId="41094"/>
    <cellStyle name="Note 3 6 8 5" xfId="11626"/>
    <cellStyle name="Note 3 6 8 5 2" xfId="29061"/>
    <cellStyle name="Note 3 6 8 5 3" xfId="43514"/>
    <cellStyle name="Note 3 6 8 6" xfId="15218"/>
    <cellStyle name="Note 3 6 8 6 2" xfId="32653"/>
    <cellStyle name="Note 3 6 8 6 3" xfId="47106"/>
    <cellStyle name="Note 3 6 8 7" xfId="18633"/>
    <cellStyle name="Note 3 6 8 8" xfId="20380"/>
    <cellStyle name="Note 3 6 9" xfId="4284"/>
    <cellStyle name="Note 3 6 9 2" xfId="13838"/>
    <cellStyle name="Note 3 6 9 2 2" xfId="31273"/>
    <cellStyle name="Note 3 6 9 2 3" xfId="45726"/>
    <cellStyle name="Note 3 6 9 3" xfId="16299"/>
    <cellStyle name="Note 3 6 9 3 2" xfId="33734"/>
    <cellStyle name="Note 3 6 9 3 3" xfId="48187"/>
    <cellStyle name="Note 3 6 9 4" xfId="21720"/>
    <cellStyle name="Note 3 6 9 5" xfId="36173"/>
    <cellStyle name="Note 3 7" xfId="1793"/>
    <cellStyle name="Note 3 7 10" xfId="6766"/>
    <cellStyle name="Note 3 7 10 2" xfId="24201"/>
    <cellStyle name="Note 3 7 10 3" xfId="38654"/>
    <cellStyle name="Note 3 7 11" xfId="9207"/>
    <cellStyle name="Note 3 7 11 2" xfId="26642"/>
    <cellStyle name="Note 3 7 11 3" xfId="41095"/>
    <cellStyle name="Note 3 7 12" xfId="11627"/>
    <cellStyle name="Note 3 7 12 2" xfId="29062"/>
    <cellStyle name="Note 3 7 12 3" xfId="43515"/>
    <cellStyle name="Note 3 7 13" xfId="18634"/>
    <cellStyle name="Note 3 7 2" xfId="1794"/>
    <cellStyle name="Note 3 7 2 2" xfId="1795"/>
    <cellStyle name="Note 3 7 2 2 2" xfId="4306"/>
    <cellStyle name="Note 3 7 2 2 2 2" xfId="13855"/>
    <cellStyle name="Note 3 7 2 2 2 2 2" xfId="31290"/>
    <cellStyle name="Note 3 7 2 2 2 2 3" xfId="45743"/>
    <cellStyle name="Note 3 7 2 2 2 3" xfId="16316"/>
    <cellStyle name="Note 3 7 2 2 2 3 2" xfId="33751"/>
    <cellStyle name="Note 3 7 2 2 2 3 3" xfId="48204"/>
    <cellStyle name="Note 3 7 2 2 2 4" xfId="21742"/>
    <cellStyle name="Note 3 7 2 2 2 5" xfId="36195"/>
    <cellStyle name="Note 3 7 2 2 3" xfId="6768"/>
    <cellStyle name="Note 3 7 2 2 3 2" xfId="24203"/>
    <cellStyle name="Note 3 7 2 2 3 3" xfId="38656"/>
    <cellStyle name="Note 3 7 2 2 4" xfId="9209"/>
    <cellStyle name="Note 3 7 2 2 4 2" xfId="26644"/>
    <cellStyle name="Note 3 7 2 2 4 3" xfId="41097"/>
    <cellStyle name="Note 3 7 2 2 5" xfId="11629"/>
    <cellStyle name="Note 3 7 2 2 5 2" xfId="29064"/>
    <cellStyle name="Note 3 7 2 2 5 3" xfId="43517"/>
    <cellStyle name="Note 3 7 2 2 6" xfId="18636"/>
    <cellStyle name="Note 3 7 2 3" xfId="1796"/>
    <cellStyle name="Note 3 7 2 3 2" xfId="4307"/>
    <cellStyle name="Note 3 7 2 3 2 2" xfId="13856"/>
    <cellStyle name="Note 3 7 2 3 2 2 2" xfId="31291"/>
    <cellStyle name="Note 3 7 2 3 2 2 3" xfId="45744"/>
    <cellStyle name="Note 3 7 2 3 2 3" xfId="16317"/>
    <cellStyle name="Note 3 7 2 3 2 3 2" xfId="33752"/>
    <cellStyle name="Note 3 7 2 3 2 3 3" xfId="48205"/>
    <cellStyle name="Note 3 7 2 3 2 4" xfId="21743"/>
    <cellStyle name="Note 3 7 2 3 2 5" xfId="36196"/>
    <cellStyle name="Note 3 7 2 3 3" xfId="6769"/>
    <cellStyle name="Note 3 7 2 3 3 2" xfId="24204"/>
    <cellStyle name="Note 3 7 2 3 3 3" xfId="38657"/>
    <cellStyle name="Note 3 7 2 3 4" xfId="9210"/>
    <cellStyle name="Note 3 7 2 3 4 2" xfId="26645"/>
    <cellStyle name="Note 3 7 2 3 4 3" xfId="41098"/>
    <cellStyle name="Note 3 7 2 3 5" xfId="11630"/>
    <cellStyle name="Note 3 7 2 3 5 2" xfId="29065"/>
    <cellStyle name="Note 3 7 2 3 5 3" xfId="43518"/>
    <cellStyle name="Note 3 7 2 3 6" xfId="18637"/>
    <cellStyle name="Note 3 7 2 4" xfId="1797"/>
    <cellStyle name="Note 3 7 2 4 2" xfId="4308"/>
    <cellStyle name="Note 3 7 2 4 2 2" xfId="21744"/>
    <cellStyle name="Note 3 7 2 4 2 3" xfId="36197"/>
    <cellStyle name="Note 3 7 2 4 3" xfId="6770"/>
    <cellStyle name="Note 3 7 2 4 3 2" xfId="24205"/>
    <cellStyle name="Note 3 7 2 4 3 3" xfId="38658"/>
    <cellStyle name="Note 3 7 2 4 4" xfId="9211"/>
    <cellStyle name="Note 3 7 2 4 4 2" xfId="26646"/>
    <cellStyle name="Note 3 7 2 4 4 3" xfId="41099"/>
    <cellStyle name="Note 3 7 2 4 5" xfId="11631"/>
    <cellStyle name="Note 3 7 2 4 5 2" xfId="29066"/>
    <cellStyle name="Note 3 7 2 4 5 3" xfId="43519"/>
    <cellStyle name="Note 3 7 2 4 6" xfId="15219"/>
    <cellStyle name="Note 3 7 2 4 6 2" xfId="32654"/>
    <cellStyle name="Note 3 7 2 4 6 3" xfId="47107"/>
    <cellStyle name="Note 3 7 2 4 7" xfId="18638"/>
    <cellStyle name="Note 3 7 2 4 8" xfId="20381"/>
    <cellStyle name="Note 3 7 2 5" xfId="4305"/>
    <cellStyle name="Note 3 7 2 5 2" xfId="13854"/>
    <cellStyle name="Note 3 7 2 5 2 2" xfId="31289"/>
    <cellStyle name="Note 3 7 2 5 2 3" xfId="45742"/>
    <cellStyle name="Note 3 7 2 5 3" xfId="16315"/>
    <cellStyle name="Note 3 7 2 5 3 2" xfId="33750"/>
    <cellStyle name="Note 3 7 2 5 3 3" xfId="48203"/>
    <cellStyle name="Note 3 7 2 5 4" xfId="21741"/>
    <cellStyle name="Note 3 7 2 5 5" xfId="36194"/>
    <cellStyle name="Note 3 7 2 6" xfId="6767"/>
    <cellStyle name="Note 3 7 2 6 2" xfId="24202"/>
    <cellStyle name="Note 3 7 2 6 3" xfId="38655"/>
    <cellStyle name="Note 3 7 2 7" xfId="9208"/>
    <cellStyle name="Note 3 7 2 7 2" xfId="26643"/>
    <cellStyle name="Note 3 7 2 7 3" xfId="41096"/>
    <cellStyle name="Note 3 7 2 8" xfId="11628"/>
    <cellStyle name="Note 3 7 2 8 2" xfId="29063"/>
    <cellStyle name="Note 3 7 2 8 3" xfId="43516"/>
    <cellStyle name="Note 3 7 2 9" xfId="18635"/>
    <cellStyle name="Note 3 7 3" xfId="1798"/>
    <cellStyle name="Note 3 7 3 2" xfId="1799"/>
    <cellStyle name="Note 3 7 3 2 2" xfId="4310"/>
    <cellStyle name="Note 3 7 3 2 2 2" xfId="13858"/>
    <cellStyle name="Note 3 7 3 2 2 2 2" xfId="31293"/>
    <cellStyle name="Note 3 7 3 2 2 2 3" xfId="45746"/>
    <cellStyle name="Note 3 7 3 2 2 3" xfId="16319"/>
    <cellStyle name="Note 3 7 3 2 2 3 2" xfId="33754"/>
    <cellStyle name="Note 3 7 3 2 2 3 3" xfId="48207"/>
    <cellStyle name="Note 3 7 3 2 2 4" xfId="21746"/>
    <cellStyle name="Note 3 7 3 2 2 5" xfId="36199"/>
    <cellStyle name="Note 3 7 3 2 3" xfId="6772"/>
    <cellStyle name="Note 3 7 3 2 3 2" xfId="24207"/>
    <cellStyle name="Note 3 7 3 2 3 3" xfId="38660"/>
    <cellStyle name="Note 3 7 3 2 4" xfId="9213"/>
    <cellStyle name="Note 3 7 3 2 4 2" xfId="26648"/>
    <cellStyle name="Note 3 7 3 2 4 3" xfId="41101"/>
    <cellStyle name="Note 3 7 3 2 5" xfId="11633"/>
    <cellStyle name="Note 3 7 3 2 5 2" xfId="29068"/>
    <cellStyle name="Note 3 7 3 2 5 3" xfId="43521"/>
    <cellStyle name="Note 3 7 3 2 6" xfId="18640"/>
    <cellStyle name="Note 3 7 3 3" xfId="1800"/>
    <cellStyle name="Note 3 7 3 3 2" xfId="4311"/>
    <cellStyle name="Note 3 7 3 3 2 2" xfId="13859"/>
    <cellStyle name="Note 3 7 3 3 2 2 2" xfId="31294"/>
    <cellStyle name="Note 3 7 3 3 2 2 3" xfId="45747"/>
    <cellStyle name="Note 3 7 3 3 2 3" xfId="16320"/>
    <cellStyle name="Note 3 7 3 3 2 3 2" xfId="33755"/>
    <cellStyle name="Note 3 7 3 3 2 3 3" xfId="48208"/>
    <cellStyle name="Note 3 7 3 3 2 4" xfId="21747"/>
    <cellStyle name="Note 3 7 3 3 2 5" xfId="36200"/>
    <cellStyle name="Note 3 7 3 3 3" xfId="6773"/>
    <cellStyle name="Note 3 7 3 3 3 2" xfId="24208"/>
    <cellStyle name="Note 3 7 3 3 3 3" xfId="38661"/>
    <cellStyle name="Note 3 7 3 3 4" xfId="9214"/>
    <cellStyle name="Note 3 7 3 3 4 2" xfId="26649"/>
    <cellStyle name="Note 3 7 3 3 4 3" xfId="41102"/>
    <cellStyle name="Note 3 7 3 3 5" xfId="11634"/>
    <cellStyle name="Note 3 7 3 3 5 2" xfId="29069"/>
    <cellStyle name="Note 3 7 3 3 5 3" xfId="43522"/>
    <cellStyle name="Note 3 7 3 3 6" xfId="18641"/>
    <cellStyle name="Note 3 7 3 4" xfId="1801"/>
    <cellStyle name="Note 3 7 3 4 2" xfId="4312"/>
    <cellStyle name="Note 3 7 3 4 2 2" xfId="21748"/>
    <cellStyle name="Note 3 7 3 4 2 3" xfId="36201"/>
    <cellStyle name="Note 3 7 3 4 3" xfId="6774"/>
    <cellStyle name="Note 3 7 3 4 3 2" xfId="24209"/>
    <cellStyle name="Note 3 7 3 4 3 3" xfId="38662"/>
    <cellStyle name="Note 3 7 3 4 4" xfId="9215"/>
    <cellStyle name="Note 3 7 3 4 4 2" xfId="26650"/>
    <cellStyle name="Note 3 7 3 4 4 3" xfId="41103"/>
    <cellStyle name="Note 3 7 3 4 5" xfId="11635"/>
    <cellStyle name="Note 3 7 3 4 5 2" xfId="29070"/>
    <cellStyle name="Note 3 7 3 4 5 3" xfId="43523"/>
    <cellStyle name="Note 3 7 3 4 6" xfId="15220"/>
    <cellStyle name="Note 3 7 3 4 6 2" xfId="32655"/>
    <cellStyle name="Note 3 7 3 4 6 3" xfId="47108"/>
    <cellStyle name="Note 3 7 3 4 7" xfId="18642"/>
    <cellStyle name="Note 3 7 3 4 8" xfId="20382"/>
    <cellStyle name="Note 3 7 3 5" xfId="4309"/>
    <cellStyle name="Note 3 7 3 5 2" xfId="13857"/>
    <cellStyle name="Note 3 7 3 5 2 2" xfId="31292"/>
    <cellStyle name="Note 3 7 3 5 2 3" xfId="45745"/>
    <cellStyle name="Note 3 7 3 5 3" xfId="16318"/>
    <cellStyle name="Note 3 7 3 5 3 2" xfId="33753"/>
    <cellStyle name="Note 3 7 3 5 3 3" xfId="48206"/>
    <cellStyle name="Note 3 7 3 5 4" xfId="21745"/>
    <cellStyle name="Note 3 7 3 5 5" xfId="36198"/>
    <cellStyle name="Note 3 7 3 6" xfId="6771"/>
    <cellStyle name="Note 3 7 3 6 2" xfId="24206"/>
    <cellStyle name="Note 3 7 3 6 3" xfId="38659"/>
    <cellStyle name="Note 3 7 3 7" xfId="9212"/>
    <cellStyle name="Note 3 7 3 7 2" xfId="26647"/>
    <cellStyle name="Note 3 7 3 7 3" xfId="41100"/>
    <cellStyle name="Note 3 7 3 8" xfId="11632"/>
    <cellStyle name="Note 3 7 3 8 2" xfId="29067"/>
    <cellStyle name="Note 3 7 3 8 3" xfId="43520"/>
    <cellStyle name="Note 3 7 3 9" xfId="18639"/>
    <cellStyle name="Note 3 7 4" xfId="1802"/>
    <cellStyle name="Note 3 7 4 2" xfId="1803"/>
    <cellStyle name="Note 3 7 4 2 2" xfId="4314"/>
    <cellStyle name="Note 3 7 4 2 2 2" xfId="13861"/>
    <cellStyle name="Note 3 7 4 2 2 2 2" xfId="31296"/>
    <cellStyle name="Note 3 7 4 2 2 2 3" xfId="45749"/>
    <cellStyle name="Note 3 7 4 2 2 3" xfId="16322"/>
    <cellStyle name="Note 3 7 4 2 2 3 2" xfId="33757"/>
    <cellStyle name="Note 3 7 4 2 2 3 3" xfId="48210"/>
    <cellStyle name="Note 3 7 4 2 2 4" xfId="21750"/>
    <cellStyle name="Note 3 7 4 2 2 5" xfId="36203"/>
    <cellStyle name="Note 3 7 4 2 3" xfId="6776"/>
    <cellStyle name="Note 3 7 4 2 3 2" xfId="24211"/>
    <cellStyle name="Note 3 7 4 2 3 3" xfId="38664"/>
    <cellStyle name="Note 3 7 4 2 4" xfId="9217"/>
    <cellStyle name="Note 3 7 4 2 4 2" xfId="26652"/>
    <cellStyle name="Note 3 7 4 2 4 3" xfId="41105"/>
    <cellStyle name="Note 3 7 4 2 5" xfId="11637"/>
    <cellStyle name="Note 3 7 4 2 5 2" xfId="29072"/>
    <cellStyle name="Note 3 7 4 2 5 3" xfId="43525"/>
    <cellStyle name="Note 3 7 4 2 6" xfId="18644"/>
    <cellStyle name="Note 3 7 4 3" xfId="1804"/>
    <cellStyle name="Note 3 7 4 3 2" xfId="4315"/>
    <cellStyle name="Note 3 7 4 3 2 2" xfId="13862"/>
    <cellStyle name="Note 3 7 4 3 2 2 2" xfId="31297"/>
    <cellStyle name="Note 3 7 4 3 2 2 3" xfId="45750"/>
    <cellStyle name="Note 3 7 4 3 2 3" xfId="16323"/>
    <cellStyle name="Note 3 7 4 3 2 3 2" xfId="33758"/>
    <cellStyle name="Note 3 7 4 3 2 3 3" xfId="48211"/>
    <cellStyle name="Note 3 7 4 3 2 4" xfId="21751"/>
    <cellStyle name="Note 3 7 4 3 2 5" xfId="36204"/>
    <cellStyle name="Note 3 7 4 3 3" xfId="6777"/>
    <cellStyle name="Note 3 7 4 3 3 2" xfId="24212"/>
    <cellStyle name="Note 3 7 4 3 3 3" xfId="38665"/>
    <cellStyle name="Note 3 7 4 3 4" xfId="9218"/>
    <cellStyle name="Note 3 7 4 3 4 2" xfId="26653"/>
    <cellStyle name="Note 3 7 4 3 4 3" xfId="41106"/>
    <cellStyle name="Note 3 7 4 3 5" xfId="11638"/>
    <cellStyle name="Note 3 7 4 3 5 2" xfId="29073"/>
    <cellStyle name="Note 3 7 4 3 5 3" xfId="43526"/>
    <cellStyle name="Note 3 7 4 3 6" xfId="18645"/>
    <cellStyle name="Note 3 7 4 4" xfId="1805"/>
    <cellStyle name="Note 3 7 4 4 2" xfId="4316"/>
    <cellStyle name="Note 3 7 4 4 2 2" xfId="21752"/>
    <cellStyle name="Note 3 7 4 4 2 3" xfId="36205"/>
    <cellStyle name="Note 3 7 4 4 3" xfId="6778"/>
    <cellStyle name="Note 3 7 4 4 3 2" xfId="24213"/>
    <cellStyle name="Note 3 7 4 4 3 3" xfId="38666"/>
    <cellStyle name="Note 3 7 4 4 4" xfId="9219"/>
    <cellStyle name="Note 3 7 4 4 4 2" xfId="26654"/>
    <cellStyle name="Note 3 7 4 4 4 3" xfId="41107"/>
    <cellStyle name="Note 3 7 4 4 5" xfId="11639"/>
    <cellStyle name="Note 3 7 4 4 5 2" xfId="29074"/>
    <cellStyle name="Note 3 7 4 4 5 3" xfId="43527"/>
    <cellStyle name="Note 3 7 4 4 6" xfId="15221"/>
    <cellStyle name="Note 3 7 4 4 6 2" xfId="32656"/>
    <cellStyle name="Note 3 7 4 4 6 3" xfId="47109"/>
    <cellStyle name="Note 3 7 4 4 7" xfId="18646"/>
    <cellStyle name="Note 3 7 4 4 8" xfId="20383"/>
    <cellStyle name="Note 3 7 4 5" xfId="4313"/>
    <cellStyle name="Note 3 7 4 5 2" xfId="13860"/>
    <cellStyle name="Note 3 7 4 5 2 2" xfId="31295"/>
    <cellStyle name="Note 3 7 4 5 2 3" xfId="45748"/>
    <cellStyle name="Note 3 7 4 5 3" xfId="16321"/>
    <cellStyle name="Note 3 7 4 5 3 2" xfId="33756"/>
    <cellStyle name="Note 3 7 4 5 3 3" xfId="48209"/>
    <cellStyle name="Note 3 7 4 5 4" xfId="21749"/>
    <cellStyle name="Note 3 7 4 5 5" xfId="36202"/>
    <cellStyle name="Note 3 7 4 6" xfId="6775"/>
    <cellStyle name="Note 3 7 4 6 2" xfId="24210"/>
    <cellStyle name="Note 3 7 4 6 3" xfId="38663"/>
    <cellStyle name="Note 3 7 4 7" xfId="9216"/>
    <cellStyle name="Note 3 7 4 7 2" xfId="26651"/>
    <cellStyle name="Note 3 7 4 7 3" xfId="41104"/>
    <cellStyle name="Note 3 7 4 8" xfId="11636"/>
    <cellStyle name="Note 3 7 4 8 2" xfId="29071"/>
    <cellStyle name="Note 3 7 4 8 3" xfId="43524"/>
    <cellStyle name="Note 3 7 4 9" xfId="18643"/>
    <cellStyle name="Note 3 7 5" xfId="1806"/>
    <cellStyle name="Note 3 7 5 2" xfId="1807"/>
    <cellStyle name="Note 3 7 5 2 2" xfId="4318"/>
    <cellStyle name="Note 3 7 5 2 2 2" xfId="13864"/>
    <cellStyle name="Note 3 7 5 2 2 2 2" xfId="31299"/>
    <cellStyle name="Note 3 7 5 2 2 2 3" xfId="45752"/>
    <cellStyle name="Note 3 7 5 2 2 3" xfId="16325"/>
    <cellStyle name="Note 3 7 5 2 2 3 2" xfId="33760"/>
    <cellStyle name="Note 3 7 5 2 2 3 3" xfId="48213"/>
    <cellStyle name="Note 3 7 5 2 2 4" xfId="21754"/>
    <cellStyle name="Note 3 7 5 2 2 5" xfId="36207"/>
    <cellStyle name="Note 3 7 5 2 3" xfId="6780"/>
    <cellStyle name="Note 3 7 5 2 3 2" xfId="24215"/>
    <cellStyle name="Note 3 7 5 2 3 3" xfId="38668"/>
    <cellStyle name="Note 3 7 5 2 4" xfId="9221"/>
    <cellStyle name="Note 3 7 5 2 4 2" xfId="26656"/>
    <cellStyle name="Note 3 7 5 2 4 3" xfId="41109"/>
    <cellStyle name="Note 3 7 5 2 5" xfId="11641"/>
    <cellStyle name="Note 3 7 5 2 5 2" xfId="29076"/>
    <cellStyle name="Note 3 7 5 2 5 3" xfId="43529"/>
    <cellStyle name="Note 3 7 5 2 6" xfId="18648"/>
    <cellStyle name="Note 3 7 5 3" xfId="1808"/>
    <cellStyle name="Note 3 7 5 3 2" xfId="4319"/>
    <cellStyle name="Note 3 7 5 3 2 2" xfId="13865"/>
    <cellStyle name="Note 3 7 5 3 2 2 2" xfId="31300"/>
    <cellStyle name="Note 3 7 5 3 2 2 3" xfId="45753"/>
    <cellStyle name="Note 3 7 5 3 2 3" xfId="16326"/>
    <cellStyle name="Note 3 7 5 3 2 3 2" xfId="33761"/>
    <cellStyle name="Note 3 7 5 3 2 3 3" xfId="48214"/>
    <cellStyle name="Note 3 7 5 3 2 4" xfId="21755"/>
    <cellStyle name="Note 3 7 5 3 2 5" xfId="36208"/>
    <cellStyle name="Note 3 7 5 3 3" xfId="6781"/>
    <cellStyle name="Note 3 7 5 3 3 2" xfId="24216"/>
    <cellStyle name="Note 3 7 5 3 3 3" xfId="38669"/>
    <cellStyle name="Note 3 7 5 3 4" xfId="9222"/>
    <cellStyle name="Note 3 7 5 3 4 2" xfId="26657"/>
    <cellStyle name="Note 3 7 5 3 4 3" xfId="41110"/>
    <cellStyle name="Note 3 7 5 3 5" xfId="11642"/>
    <cellStyle name="Note 3 7 5 3 5 2" xfId="29077"/>
    <cellStyle name="Note 3 7 5 3 5 3" xfId="43530"/>
    <cellStyle name="Note 3 7 5 3 6" xfId="18649"/>
    <cellStyle name="Note 3 7 5 4" xfId="1809"/>
    <cellStyle name="Note 3 7 5 4 2" xfId="4320"/>
    <cellStyle name="Note 3 7 5 4 2 2" xfId="21756"/>
    <cellStyle name="Note 3 7 5 4 2 3" xfId="36209"/>
    <cellStyle name="Note 3 7 5 4 3" xfId="6782"/>
    <cellStyle name="Note 3 7 5 4 3 2" xfId="24217"/>
    <cellStyle name="Note 3 7 5 4 3 3" xfId="38670"/>
    <cellStyle name="Note 3 7 5 4 4" xfId="9223"/>
    <cellStyle name="Note 3 7 5 4 4 2" xfId="26658"/>
    <cellStyle name="Note 3 7 5 4 4 3" xfId="41111"/>
    <cellStyle name="Note 3 7 5 4 5" xfId="11643"/>
    <cellStyle name="Note 3 7 5 4 5 2" xfId="29078"/>
    <cellStyle name="Note 3 7 5 4 5 3" xfId="43531"/>
    <cellStyle name="Note 3 7 5 4 6" xfId="15222"/>
    <cellStyle name="Note 3 7 5 4 6 2" xfId="32657"/>
    <cellStyle name="Note 3 7 5 4 6 3" xfId="47110"/>
    <cellStyle name="Note 3 7 5 4 7" xfId="18650"/>
    <cellStyle name="Note 3 7 5 4 8" xfId="20384"/>
    <cellStyle name="Note 3 7 5 5" xfId="4317"/>
    <cellStyle name="Note 3 7 5 5 2" xfId="13863"/>
    <cellStyle name="Note 3 7 5 5 2 2" xfId="31298"/>
    <cellStyle name="Note 3 7 5 5 2 3" xfId="45751"/>
    <cellStyle name="Note 3 7 5 5 3" xfId="16324"/>
    <cellStyle name="Note 3 7 5 5 3 2" xfId="33759"/>
    <cellStyle name="Note 3 7 5 5 3 3" xfId="48212"/>
    <cellStyle name="Note 3 7 5 5 4" xfId="21753"/>
    <cellStyle name="Note 3 7 5 5 5" xfId="36206"/>
    <cellStyle name="Note 3 7 5 6" xfId="6779"/>
    <cellStyle name="Note 3 7 5 6 2" xfId="24214"/>
    <cellStyle name="Note 3 7 5 6 3" xfId="38667"/>
    <cellStyle name="Note 3 7 5 7" xfId="9220"/>
    <cellStyle name="Note 3 7 5 7 2" xfId="26655"/>
    <cellStyle name="Note 3 7 5 7 3" xfId="41108"/>
    <cellStyle name="Note 3 7 5 8" xfId="11640"/>
    <cellStyle name="Note 3 7 5 8 2" xfId="29075"/>
    <cellStyle name="Note 3 7 5 8 3" xfId="43528"/>
    <cellStyle name="Note 3 7 5 9" xfId="18647"/>
    <cellStyle name="Note 3 7 6" xfId="1810"/>
    <cellStyle name="Note 3 7 6 2" xfId="4321"/>
    <cellStyle name="Note 3 7 6 2 2" xfId="13866"/>
    <cellStyle name="Note 3 7 6 2 2 2" xfId="31301"/>
    <cellStyle name="Note 3 7 6 2 2 3" xfId="45754"/>
    <cellStyle name="Note 3 7 6 2 3" xfId="16327"/>
    <cellStyle name="Note 3 7 6 2 3 2" xfId="33762"/>
    <cellStyle name="Note 3 7 6 2 3 3" xfId="48215"/>
    <cellStyle name="Note 3 7 6 2 4" xfId="21757"/>
    <cellStyle name="Note 3 7 6 2 5" xfId="36210"/>
    <cellStyle name="Note 3 7 6 3" xfId="6783"/>
    <cellStyle name="Note 3 7 6 3 2" xfId="24218"/>
    <cellStyle name="Note 3 7 6 3 3" xfId="38671"/>
    <cellStyle name="Note 3 7 6 4" xfId="9224"/>
    <cellStyle name="Note 3 7 6 4 2" xfId="26659"/>
    <cellStyle name="Note 3 7 6 4 3" xfId="41112"/>
    <cellStyle name="Note 3 7 6 5" xfId="11644"/>
    <cellStyle name="Note 3 7 6 5 2" xfId="29079"/>
    <cellStyle name="Note 3 7 6 5 3" xfId="43532"/>
    <cellStyle name="Note 3 7 6 6" xfId="18651"/>
    <cellStyle name="Note 3 7 7" xfId="1811"/>
    <cellStyle name="Note 3 7 7 2" xfId="4322"/>
    <cellStyle name="Note 3 7 7 2 2" xfId="13867"/>
    <cellStyle name="Note 3 7 7 2 2 2" xfId="31302"/>
    <cellStyle name="Note 3 7 7 2 2 3" xfId="45755"/>
    <cellStyle name="Note 3 7 7 2 3" xfId="16328"/>
    <cellStyle name="Note 3 7 7 2 3 2" xfId="33763"/>
    <cellStyle name="Note 3 7 7 2 3 3" xfId="48216"/>
    <cellStyle name="Note 3 7 7 2 4" xfId="21758"/>
    <cellStyle name="Note 3 7 7 2 5" xfId="36211"/>
    <cellStyle name="Note 3 7 7 3" xfId="6784"/>
    <cellStyle name="Note 3 7 7 3 2" xfId="24219"/>
    <cellStyle name="Note 3 7 7 3 3" xfId="38672"/>
    <cellStyle name="Note 3 7 7 4" xfId="9225"/>
    <cellStyle name="Note 3 7 7 4 2" xfId="26660"/>
    <cellStyle name="Note 3 7 7 4 3" xfId="41113"/>
    <cellStyle name="Note 3 7 7 5" xfId="11645"/>
    <cellStyle name="Note 3 7 7 5 2" xfId="29080"/>
    <cellStyle name="Note 3 7 7 5 3" xfId="43533"/>
    <cellStyle name="Note 3 7 7 6" xfId="18652"/>
    <cellStyle name="Note 3 7 8" xfId="1812"/>
    <cellStyle name="Note 3 7 8 2" xfId="4323"/>
    <cellStyle name="Note 3 7 8 2 2" xfId="21759"/>
    <cellStyle name="Note 3 7 8 2 3" xfId="36212"/>
    <cellStyle name="Note 3 7 8 3" xfId="6785"/>
    <cellStyle name="Note 3 7 8 3 2" xfId="24220"/>
    <cellStyle name="Note 3 7 8 3 3" xfId="38673"/>
    <cellStyle name="Note 3 7 8 4" xfId="9226"/>
    <cellStyle name="Note 3 7 8 4 2" xfId="26661"/>
    <cellStyle name="Note 3 7 8 4 3" xfId="41114"/>
    <cellStyle name="Note 3 7 8 5" xfId="11646"/>
    <cellStyle name="Note 3 7 8 5 2" xfId="29081"/>
    <cellStyle name="Note 3 7 8 5 3" xfId="43534"/>
    <cellStyle name="Note 3 7 8 6" xfId="15223"/>
    <cellStyle name="Note 3 7 8 6 2" xfId="32658"/>
    <cellStyle name="Note 3 7 8 6 3" xfId="47111"/>
    <cellStyle name="Note 3 7 8 7" xfId="18653"/>
    <cellStyle name="Note 3 7 8 8" xfId="20385"/>
    <cellStyle name="Note 3 7 9" xfId="4304"/>
    <cellStyle name="Note 3 7 9 2" xfId="13853"/>
    <cellStyle name="Note 3 7 9 2 2" xfId="31288"/>
    <cellStyle name="Note 3 7 9 2 3" xfId="45741"/>
    <cellStyle name="Note 3 7 9 3" xfId="16314"/>
    <cellStyle name="Note 3 7 9 3 2" xfId="33749"/>
    <cellStyle name="Note 3 7 9 3 3" xfId="48202"/>
    <cellStyle name="Note 3 7 9 4" xfId="21740"/>
    <cellStyle name="Note 3 7 9 5" xfId="36193"/>
    <cellStyle name="Note 3 8" xfId="1813"/>
    <cellStyle name="Note 3 8 10" xfId="6786"/>
    <cellStyle name="Note 3 8 10 2" xfId="24221"/>
    <cellStyle name="Note 3 8 10 3" xfId="38674"/>
    <cellStyle name="Note 3 8 11" xfId="9227"/>
    <cellStyle name="Note 3 8 11 2" xfId="26662"/>
    <cellStyle name="Note 3 8 11 3" xfId="41115"/>
    <cellStyle name="Note 3 8 12" xfId="11647"/>
    <cellStyle name="Note 3 8 12 2" xfId="29082"/>
    <cellStyle name="Note 3 8 12 3" xfId="43535"/>
    <cellStyle name="Note 3 8 13" xfId="18654"/>
    <cellStyle name="Note 3 8 2" xfId="1814"/>
    <cellStyle name="Note 3 8 2 2" xfId="1815"/>
    <cellStyle name="Note 3 8 2 2 2" xfId="4326"/>
    <cellStyle name="Note 3 8 2 2 2 2" xfId="13870"/>
    <cellStyle name="Note 3 8 2 2 2 2 2" xfId="31305"/>
    <cellStyle name="Note 3 8 2 2 2 2 3" xfId="45758"/>
    <cellStyle name="Note 3 8 2 2 2 3" xfId="16331"/>
    <cellStyle name="Note 3 8 2 2 2 3 2" xfId="33766"/>
    <cellStyle name="Note 3 8 2 2 2 3 3" xfId="48219"/>
    <cellStyle name="Note 3 8 2 2 2 4" xfId="21762"/>
    <cellStyle name="Note 3 8 2 2 2 5" xfId="36215"/>
    <cellStyle name="Note 3 8 2 2 3" xfId="6788"/>
    <cellStyle name="Note 3 8 2 2 3 2" xfId="24223"/>
    <cellStyle name="Note 3 8 2 2 3 3" xfId="38676"/>
    <cellStyle name="Note 3 8 2 2 4" xfId="9229"/>
    <cellStyle name="Note 3 8 2 2 4 2" xfId="26664"/>
    <cellStyle name="Note 3 8 2 2 4 3" xfId="41117"/>
    <cellStyle name="Note 3 8 2 2 5" xfId="11649"/>
    <cellStyle name="Note 3 8 2 2 5 2" xfId="29084"/>
    <cellStyle name="Note 3 8 2 2 5 3" xfId="43537"/>
    <cellStyle name="Note 3 8 2 2 6" xfId="18656"/>
    <cellStyle name="Note 3 8 2 3" xfId="1816"/>
    <cellStyle name="Note 3 8 2 3 2" xfId="4327"/>
    <cellStyle name="Note 3 8 2 3 2 2" xfId="13871"/>
    <cellStyle name="Note 3 8 2 3 2 2 2" xfId="31306"/>
    <cellStyle name="Note 3 8 2 3 2 2 3" xfId="45759"/>
    <cellStyle name="Note 3 8 2 3 2 3" xfId="16332"/>
    <cellStyle name="Note 3 8 2 3 2 3 2" xfId="33767"/>
    <cellStyle name="Note 3 8 2 3 2 3 3" xfId="48220"/>
    <cellStyle name="Note 3 8 2 3 2 4" xfId="21763"/>
    <cellStyle name="Note 3 8 2 3 2 5" xfId="36216"/>
    <cellStyle name="Note 3 8 2 3 3" xfId="6789"/>
    <cellStyle name="Note 3 8 2 3 3 2" xfId="24224"/>
    <cellStyle name="Note 3 8 2 3 3 3" xfId="38677"/>
    <cellStyle name="Note 3 8 2 3 4" xfId="9230"/>
    <cellStyle name="Note 3 8 2 3 4 2" xfId="26665"/>
    <cellStyle name="Note 3 8 2 3 4 3" xfId="41118"/>
    <cellStyle name="Note 3 8 2 3 5" xfId="11650"/>
    <cellStyle name="Note 3 8 2 3 5 2" xfId="29085"/>
    <cellStyle name="Note 3 8 2 3 5 3" xfId="43538"/>
    <cellStyle name="Note 3 8 2 3 6" xfId="18657"/>
    <cellStyle name="Note 3 8 2 4" xfId="1817"/>
    <cellStyle name="Note 3 8 2 4 2" xfId="4328"/>
    <cellStyle name="Note 3 8 2 4 2 2" xfId="21764"/>
    <cellStyle name="Note 3 8 2 4 2 3" xfId="36217"/>
    <cellStyle name="Note 3 8 2 4 3" xfId="6790"/>
    <cellStyle name="Note 3 8 2 4 3 2" xfId="24225"/>
    <cellStyle name="Note 3 8 2 4 3 3" xfId="38678"/>
    <cellStyle name="Note 3 8 2 4 4" xfId="9231"/>
    <cellStyle name="Note 3 8 2 4 4 2" xfId="26666"/>
    <cellStyle name="Note 3 8 2 4 4 3" xfId="41119"/>
    <cellStyle name="Note 3 8 2 4 5" xfId="11651"/>
    <cellStyle name="Note 3 8 2 4 5 2" xfId="29086"/>
    <cellStyle name="Note 3 8 2 4 5 3" xfId="43539"/>
    <cellStyle name="Note 3 8 2 4 6" xfId="15224"/>
    <cellStyle name="Note 3 8 2 4 6 2" xfId="32659"/>
    <cellStyle name="Note 3 8 2 4 6 3" xfId="47112"/>
    <cellStyle name="Note 3 8 2 4 7" xfId="18658"/>
    <cellStyle name="Note 3 8 2 4 8" xfId="20386"/>
    <cellStyle name="Note 3 8 2 5" xfId="4325"/>
    <cellStyle name="Note 3 8 2 5 2" xfId="13869"/>
    <cellStyle name="Note 3 8 2 5 2 2" xfId="31304"/>
    <cellStyle name="Note 3 8 2 5 2 3" xfId="45757"/>
    <cellStyle name="Note 3 8 2 5 3" xfId="16330"/>
    <cellStyle name="Note 3 8 2 5 3 2" xfId="33765"/>
    <cellStyle name="Note 3 8 2 5 3 3" xfId="48218"/>
    <cellStyle name="Note 3 8 2 5 4" xfId="21761"/>
    <cellStyle name="Note 3 8 2 5 5" xfId="36214"/>
    <cellStyle name="Note 3 8 2 6" xfId="6787"/>
    <cellStyle name="Note 3 8 2 6 2" xfId="24222"/>
    <cellStyle name="Note 3 8 2 6 3" xfId="38675"/>
    <cellStyle name="Note 3 8 2 7" xfId="9228"/>
    <cellStyle name="Note 3 8 2 7 2" xfId="26663"/>
    <cellStyle name="Note 3 8 2 7 3" xfId="41116"/>
    <cellStyle name="Note 3 8 2 8" xfId="11648"/>
    <cellStyle name="Note 3 8 2 8 2" xfId="29083"/>
    <cellStyle name="Note 3 8 2 8 3" xfId="43536"/>
    <cellStyle name="Note 3 8 2 9" xfId="18655"/>
    <cellStyle name="Note 3 8 3" xfId="1818"/>
    <cellStyle name="Note 3 8 3 2" xfId="1819"/>
    <cellStyle name="Note 3 8 3 2 2" xfId="4330"/>
    <cellStyle name="Note 3 8 3 2 2 2" xfId="13873"/>
    <cellStyle name="Note 3 8 3 2 2 2 2" xfId="31308"/>
    <cellStyle name="Note 3 8 3 2 2 2 3" xfId="45761"/>
    <cellStyle name="Note 3 8 3 2 2 3" xfId="16334"/>
    <cellStyle name="Note 3 8 3 2 2 3 2" xfId="33769"/>
    <cellStyle name="Note 3 8 3 2 2 3 3" xfId="48222"/>
    <cellStyle name="Note 3 8 3 2 2 4" xfId="21766"/>
    <cellStyle name="Note 3 8 3 2 2 5" xfId="36219"/>
    <cellStyle name="Note 3 8 3 2 3" xfId="6792"/>
    <cellStyle name="Note 3 8 3 2 3 2" xfId="24227"/>
    <cellStyle name="Note 3 8 3 2 3 3" xfId="38680"/>
    <cellStyle name="Note 3 8 3 2 4" xfId="9233"/>
    <cellStyle name="Note 3 8 3 2 4 2" xfId="26668"/>
    <cellStyle name="Note 3 8 3 2 4 3" xfId="41121"/>
    <cellStyle name="Note 3 8 3 2 5" xfId="11653"/>
    <cellStyle name="Note 3 8 3 2 5 2" xfId="29088"/>
    <cellStyle name="Note 3 8 3 2 5 3" xfId="43541"/>
    <cellStyle name="Note 3 8 3 2 6" xfId="18660"/>
    <cellStyle name="Note 3 8 3 3" xfId="1820"/>
    <cellStyle name="Note 3 8 3 3 2" xfId="4331"/>
    <cellStyle name="Note 3 8 3 3 2 2" xfId="13874"/>
    <cellStyle name="Note 3 8 3 3 2 2 2" xfId="31309"/>
    <cellStyle name="Note 3 8 3 3 2 2 3" xfId="45762"/>
    <cellStyle name="Note 3 8 3 3 2 3" xfId="16335"/>
    <cellStyle name="Note 3 8 3 3 2 3 2" xfId="33770"/>
    <cellStyle name="Note 3 8 3 3 2 3 3" xfId="48223"/>
    <cellStyle name="Note 3 8 3 3 2 4" xfId="21767"/>
    <cellStyle name="Note 3 8 3 3 2 5" xfId="36220"/>
    <cellStyle name="Note 3 8 3 3 3" xfId="6793"/>
    <cellStyle name="Note 3 8 3 3 3 2" xfId="24228"/>
    <cellStyle name="Note 3 8 3 3 3 3" xfId="38681"/>
    <cellStyle name="Note 3 8 3 3 4" xfId="9234"/>
    <cellStyle name="Note 3 8 3 3 4 2" xfId="26669"/>
    <cellStyle name="Note 3 8 3 3 4 3" xfId="41122"/>
    <cellStyle name="Note 3 8 3 3 5" xfId="11654"/>
    <cellStyle name="Note 3 8 3 3 5 2" xfId="29089"/>
    <cellStyle name="Note 3 8 3 3 5 3" xfId="43542"/>
    <cellStyle name="Note 3 8 3 3 6" xfId="18661"/>
    <cellStyle name="Note 3 8 3 4" xfId="1821"/>
    <cellStyle name="Note 3 8 3 4 2" xfId="4332"/>
    <cellStyle name="Note 3 8 3 4 2 2" xfId="21768"/>
    <cellStyle name="Note 3 8 3 4 2 3" xfId="36221"/>
    <cellStyle name="Note 3 8 3 4 3" xfId="6794"/>
    <cellStyle name="Note 3 8 3 4 3 2" xfId="24229"/>
    <cellStyle name="Note 3 8 3 4 3 3" xfId="38682"/>
    <cellStyle name="Note 3 8 3 4 4" xfId="9235"/>
    <cellStyle name="Note 3 8 3 4 4 2" xfId="26670"/>
    <cellStyle name="Note 3 8 3 4 4 3" xfId="41123"/>
    <cellStyle name="Note 3 8 3 4 5" xfId="11655"/>
    <cellStyle name="Note 3 8 3 4 5 2" xfId="29090"/>
    <cellStyle name="Note 3 8 3 4 5 3" xfId="43543"/>
    <cellStyle name="Note 3 8 3 4 6" xfId="15225"/>
    <cellStyle name="Note 3 8 3 4 6 2" xfId="32660"/>
    <cellStyle name="Note 3 8 3 4 6 3" xfId="47113"/>
    <cellStyle name="Note 3 8 3 4 7" xfId="18662"/>
    <cellStyle name="Note 3 8 3 4 8" xfId="20387"/>
    <cellStyle name="Note 3 8 3 5" xfId="4329"/>
    <cellStyle name="Note 3 8 3 5 2" xfId="13872"/>
    <cellStyle name="Note 3 8 3 5 2 2" xfId="31307"/>
    <cellStyle name="Note 3 8 3 5 2 3" xfId="45760"/>
    <cellStyle name="Note 3 8 3 5 3" xfId="16333"/>
    <cellStyle name="Note 3 8 3 5 3 2" xfId="33768"/>
    <cellStyle name="Note 3 8 3 5 3 3" xfId="48221"/>
    <cellStyle name="Note 3 8 3 5 4" xfId="21765"/>
    <cellStyle name="Note 3 8 3 5 5" xfId="36218"/>
    <cellStyle name="Note 3 8 3 6" xfId="6791"/>
    <cellStyle name="Note 3 8 3 6 2" xfId="24226"/>
    <cellStyle name="Note 3 8 3 6 3" xfId="38679"/>
    <cellStyle name="Note 3 8 3 7" xfId="9232"/>
    <cellStyle name="Note 3 8 3 7 2" xfId="26667"/>
    <cellStyle name="Note 3 8 3 7 3" xfId="41120"/>
    <cellStyle name="Note 3 8 3 8" xfId="11652"/>
    <cellStyle name="Note 3 8 3 8 2" xfId="29087"/>
    <cellStyle name="Note 3 8 3 8 3" xfId="43540"/>
    <cellStyle name="Note 3 8 3 9" xfId="18659"/>
    <cellStyle name="Note 3 8 4" xfId="1822"/>
    <cellStyle name="Note 3 8 4 2" xfId="1823"/>
    <cellStyle name="Note 3 8 4 2 2" xfId="4334"/>
    <cellStyle name="Note 3 8 4 2 2 2" xfId="13876"/>
    <cellStyle name="Note 3 8 4 2 2 2 2" xfId="31311"/>
    <cellStyle name="Note 3 8 4 2 2 2 3" xfId="45764"/>
    <cellStyle name="Note 3 8 4 2 2 3" xfId="16337"/>
    <cellStyle name="Note 3 8 4 2 2 3 2" xfId="33772"/>
    <cellStyle name="Note 3 8 4 2 2 3 3" xfId="48225"/>
    <cellStyle name="Note 3 8 4 2 2 4" xfId="21770"/>
    <cellStyle name="Note 3 8 4 2 2 5" xfId="36223"/>
    <cellStyle name="Note 3 8 4 2 3" xfId="6796"/>
    <cellStyle name="Note 3 8 4 2 3 2" xfId="24231"/>
    <cellStyle name="Note 3 8 4 2 3 3" xfId="38684"/>
    <cellStyle name="Note 3 8 4 2 4" xfId="9237"/>
    <cellStyle name="Note 3 8 4 2 4 2" xfId="26672"/>
    <cellStyle name="Note 3 8 4 2 4 3" xfId="41125"/>
    <cellStyle name="Note 3 8 4 2 5" xfId="11657"/>
    <cellStyle name="Note 3 8 4 2 5 2" xfId="29092"/>
    <cellStyle name="Note 3 8 4 2 5 3" xfId="43545"/>
    <cellStyle name="Note 3 8 4 2 6" xfId="18664"/>
    <cellStyle name="Note 3 8 4 3" xfId="1824"/>
    <cellStyle name="Note 3 8 4 3 2" xfId="4335"/>
    <cellStyle name="Note 3 8 4 3 2 2" xfId="13877"/>
    <cellStyle name="Note 3 8 4 3 2 2 2" xfId="31312"/>
    <cellStyle name="Note 3 8 4 3 2 2 3" xfId="45765"/>
    <cellStyle name="Note 3 8 4 3 2 3" xfId="16338"/>
    <cellStyle name="Note 3 8 4 3 2 3 2" xfId="33773"/>
    <cellStyle name="Note 3 8 4 3 2 3 3" xfId="48226"/>
    <cellStyle name="Note 3 8 4 3 2 4" xfId="21771"/>
    <cellStyle name="Note 3 8 4 3 2 5" xfId="36224"/>
    <cellStyle name="Note 3 8 4 3 3" xfId="6797"/>
    <cellStyle name="Note 3 8 4 3 3 2" xfId="24232"/>
    <cellStyle name="Note 3 8 4 3 3 3" xfId="38685"/>
    <cellStyle name="Note 3 8 4 3 4" xfId="9238"/>
    <cellStyle name="Note 3 8 4 3 4 2" xfId="26673"/>
    <cellStyle name="Note 3 8 4 3 4 3" xfId="41126"/>
    <cellStyle name="Note 3 8 4 3 5" xfId="11658"/>
    <cellStyle name="Note 3 8 4 3 5 2" xfId="29093"/>
    <cellStyle name="Note 3 8 4 3 5 3" xfId="43546"/>
    <cellStyle name="Note 3 8 4 3 6" xfId="18665"/>
    <cellStyle name="Note 3 8 4 4" xfId="1825"/>
    <cellStyle name="Note 3 8 4 4 2" xfId="4336"/>
    <cellStyle name="Note 3 8 4 4 2 2" xfId="21772"/>
    <cellStyle name="Note 3 8 4 4 2 3" xfId="36225"/>
    <cellStyle name="Note 3 8 4 4 3" xfId="6798"/>
    <cellStyle name="Note 3 8 4 4 3 2" xfId="24233"/>
    <cellStyle name="Note 3 8 4 4 3 3" xfId="38686"/>
    <cellStyle name="Note 3 8 4 4 4" xfId="9239"/>
    <cellStyle name="Note 3 8 4 4 4 2" xfId="26674"/>
    <cellStyle name="Note 3 8 4 4 4 3" xfId="41127"/>
    <cellStyle name="Note 3 8 4 4 5" xfId="11659"/>
    <cellStyle name="Note 3 8 4 4 5 2" xfId="29094"/>
    <cellStyle name="Note 3 8 4 4 5 3" xfId="43547"/>
    <cellStyle name="Note 3 8 4 4 6" xfId="15226"/>
    <cellStyle name="Note 3 8 4 4 6 2" xfId="32661"/>
    <cellStyle name="Note 3 8 4 4 6 3" xfId="47114"/>
    <cellStyle name="Note 3 8 4 4 7" xfId="18666"/>
    <cellStyle name="Note 3 8 4 4 8" xfId="20388"/>
    <cellStyle name="Note 3 8 4 5" xfId="4333"/>
    <cellStyle name="Note 3 8 4 5 2" xfId="13875"/>
    <cellStyle name="Note 3 8 4 5 2 2" xfId="31310"/>
    <cellStyle name="Note 3 8 4 5 2 3" xfId="45763"/>
    <cellStyle name="Note 3 8 4 5 3" xfId="16336"/>
    <cellStyle name="Note 3 8 4 5 3 2" xfId="33771"/>
    <cellStyle name="Note 3 8 4 5 3 3" xfId="48224"/>
    <cellStyle name="Note 3 8 4 5 4" xfId="21769"/>
    <cellStyle name="Note 3 8 4 5 5" xfId="36222"/>
    <cellStyle name="Note 3 8 4 6" xfId="6795"/>
    <cellStyle name="Note 3 8 4 6 2" xfId="24230"/>
    <cellStyle name="Note 3 8 4 6 3" xfId="38683"/>
    <cellStyle name="Note 3 8 4 7" xfId="9236"/>
    <cellStyle name="Note 3 8 4 7 2" xfId="26671"/>
    <cellStyle name="Note 3 8 4 7 3" xfId="41124"/>
    <cellStyle name="Note 3 8 4 8" xfId="11656"/>
    <cellStyle name="Note 3 8 4 8 2" xfId="29091"/>
    <cellStyle name="Note 3 8 4 8 3" xfId="43544"/>
    <cellStyle name="Note 3 8 4 9" xfId="18663"/>
    <cellStyle name="Note 3 8 5" xfId="1826"/>
    <cellStyle name="Note 3 8 5 2" xfId="1827"/>
    <cellStyle name="Note 3 8 5 2 2" xfId="4338"/>
    <cellStyle name="Note 3 8 5 2 2 2" xfId="13879"/>
    <cellStyle name="Note 3 8 5 2 2 2 2" xfId="31314"/>
    <cellStyle name="Note 3 8 5 2 2 2 3" xfId="45767"/>
    <cellStyle name="Note 3 8 5 2 2 3" xfId="16340"/>
    <cellStyle name="Note 3 8 5 2 2 3 2" xfId="33775"/>
    <cellStyle name="Note 3 8 5 2 2 3 3" xfId="48228"/>
    <cellStyle name="Note 3 8 5 2 2 4" xfId="21774"/>
    <cellStyle name="Note 3 8 5 2 2 5" xfId="36227"/>
    <cellStyle name="Note 3 8 5 2 3" xfId="6800"/>
    <cellStyle name="Note 3 8 5 2 3 2" xfId="24235"/>
    <cellStyle name="Note 3 8 5 2 3 3" xfId="38688"/>
    <cellStyle name="Note 3 8 5 2 4" xfId="9241"/>
    <cellStyle name="Note 3 8 5 2 4 2" xfId="26676"/>
    <cellStyle name="Note 3 8 5 2 4 3" xfId="41129"/>
    <cellStyle name="Note 3 8 5 2 5" xfId="11661"/>
    <cellStyle name="Note 3 8 5 2 5 2" xfId="29096"/>
    <cellStyle name="Note 3 8 5 2 5 3" xfId="43549"/>
    <cellStyle name="Note 3 8 5 2 6" xfId="18668"/>
    <cellStyle name="Note 3 8 5 3" xfId="1828"/>
    <cellStyle name="Note 3 8 5 3 2" xfId="4339"/>
    <cellStyle name="Note 3 8 5 3 2 2" xfId="13880"/>
    <cellStyle name="Note 3 8 5 3 2 2 2" xfId="31315"/>
    <cellStyle name="Note 3 8 5 3 2 2 3" xfId="45768"/>
    <cellStyle name="Note 3 8 5 3 2 3" xfId="16341"/>
    <cellStyle name="Note 3 8 5 3 2 3 2" xfId="33776"/>
    <cellStyle name="Note 3 8 5 3 2 3 3" xfId="48229"/>
    <cellStyle name="Note 3 8 5 3 2 4" xfId="21775"/>
    <cellStyle name="Note 3 8 5 3 2 5" xfId="36228"/>
    <cellStyle name="Note 3 8 5 3 3" xfId="6801"/>
    <cellStyle name="Note 3 8 5 3 3 2" xfId="24236"/>
    <cellStyle name="Note 3 8 5 3 3 3" xfId="38689"/>
    <cellStyle name="Note 3 8 5 3 4" xfId="9242"/>
    <cellStyle name="Note 3 8 5 3 4 2" xfId="26677"/>
    <cellStyle name="Note 3 8 5 3 4 3" xfId="41130"/>
    <cellStyle name="Note 3 8 5 3 5" xfId="11662"/>
    <cellStyle name="Note 3 8 5 3 5 2" xfId="29097"/>
    <cellStyle name="Note 3 8 5 3 5 3" xfId="43550"/>
    <cellStyle name="Note 3 8 5 3 6" xfId="18669"/>
    <cellStyle name="Note 3 8 5 4" xfId="1829"/>
    <cellStyle name="Note 3 8 5 4 2" xfId="4340"/>
    <cellStyle name="Note 3 8 5 4 2 2" xfId="21776"/>
    <cellStyle name="Note 3 8 5 4 2 3" xfId="36229"/>
    <cellStyle name="Note 3 8 5 4 3" xfId="6802"/>
    <cellStyle name="Note 3 8 5 4 3 2" xfId="24237"/>
    <cellStyle name="Note 3 8 5 4 3 3" xfId="38690"/>
    <cellStyle name="Note 3 8 5 4 4" xfId="9243"/>
    <cellStyle name="Note 3 8 5 4 4 2" xfId="26678"/>
    <cellStyle name="Note 3 8 5 4 4 3" xfId="41131"/>
    <cellStyle name="Note 3 8 5 4 5" xfId="11663"/>
    <cellStyle name="Note 3 8 5 4 5 2" xfId="29098"/>
    <cellStyle name="Note 3 8 5 4 5 3" xfId="43551"/>
    <cellStyle name="Note 3 8 5 4 6" xfId="15227"/>
    <cellStyle name="Note 3 8 5 4 6 2" xfId="32662"/>
    <cellStyle name="Note 3 8 5 4 6 3" xfId="47115"/>
    <cellStyle name="Note 3 8 5 4 7" xfId="18670"/>
    <cellStyle name="Note 3 8 5 4 8" xfId="20389"/>
    <cellStyle name="Note 3 8 5 5" xfId="4337"/>
    <cellStyle name="Note 3 8 5 5 2" xfId="13878"/>
    <cellStyle name="Note 3 8 5 5 2 2" xfId="31313"/>
    <cellStyle name="Note 3 8 5 5 2 3" xfId="45766"/>
    <cellStyle name="Note 3 8 5 5 3" xfId="16339"/>
    <cellStyle name="Note 3 8 5 5 3 2" xfId="33774"/>
    <cellStyle name="Note 3 8 5 5 3 3" xfId="48227"/>
    <cellStyle name="Note 3 8 5 5 4" xfId="21773"/>
    <cellStyle name="Note 3 8 5 5 5" xfId="36226"/>
    <cellStyle name="Note 3 8 5 6" xfId="6799"/>
    <cellStyle name="Note 3 8 5 6 2" xfId="24234"/>
    <cellStyle name="Note 3 8 5 6 3" xfId="38687"/>
    <cellStyle name="Note 3 8 5 7" xfId="9240"/>
    <cellStyle name="Note 3 8 5 7 2" xfId="26675"/>
    <cellStyle name="Note 3 8 5 7 3" xfId="41128"/>
    <cellStyle name="Note 3 8 5 8" xfId="11660"/>
    <cellStyle name="Note 3 8 5 8 2" xfId="29095"/>
    <cellStyle name="Note 3 8 5 8 3" xfId="43548"/>
    <cellStyle name="Note 3 8 5 9" xfId="18667"/>
    <cellStyle name="Note 3 8 6" xfId="1830"/>
    <cellStyle name="Note 3 8 6 2" xfId="4341"/>
    <cellStyle name="Note 3 8 6 2 2" xfId="13881"/>
    <cellStyle name="Note 3 8 6 2 2 2" xfId="31316"/>
    <cellStyle name="Note 3 8 6 2 2 3" xfId="45769"/>
    <cellStyle name="Note 3 8 6 2 3" xfId="16342"/>
    <cellStyle name="Note 3 8 6 2 3 2" xfId="33777"/>
    <cellStyle name="Note 3 8 6 2 3 3" xfId="48230"/>
    <cellStyle name="Note 3 8 6 2 4" xfId="21777"/>
    <cellStyle name="Note 3 8 6 2 5" xfId="36230"/>
    <cellStyle name="Note 3 8 6 3" xfId="6803"/>
    <cellStyle name="Note 3 8 6 3 2" xfId="24238"/>
    <cellStyle name="Note 3 8 6 3 3" xfId="38691"/>
    <cellStyle name="Note 3 8 6 4" xfId="9244"/>
    <cellStyle name="Note 3 8 6 4 2" xfId="26679"/>
    <cellStyle name="Note 3 8 6 4 3" xfId="41132"/>
    <cellStyle name="Note 3 8 6 5" xfId="11664"/>
    <cellStyle name="Note 3 8 6 5 2" xfId="29099"/>
    <cellStyle name="Note 3 8 6 5 3" xfId="43552"/>
    <cellStyle name="Note 3 8 6 6" xfId="18671"/>
    <cellStyle name="Note 3 8 7" xfId="1831"/>
    <cellStyle name="Note 3 8 7 2" xfId="4342"/>
    <cellStyle name="Note 3 8 7 2 2" xfId="13882"/>
    <cellStyle name="Note 3 8 7 2 2 2" xfId="31317"/>
    <cellStyle name="Note 3 8 7 2 2 3" xfId="45770"/>
    <cellStyle name="Note 3 8 7 2 3" xfId="16343"/>
    <cellStyle name="Note 3 8 7 2 3 2" xfId="33778"/>
    <cellStyle name="Note 3 8 7 2 3 3" xfId="48231"/>
    <cellStyle name="Note 3 8 7 2 4" xfId="21778"/>
    <cellStyle name="Note 3 8 7 2 5" xfId="36231"/>
    <cellStyle name="Note 3 8 7 3" xfId="6804"/>
    <cellStyle name="Note 3 8 7 3 2" xfId="24239"/>
    <cellStyle name="Note 3 8 7 3 3" xfId="38692"/>
    <cellStyle name="Note 3 8 7 4" xfId="9245"/>
    <cellStyle name="Note 3 8 7 4 2" xfId="26680"/>
    <cellStyle name="Note 3 8 7 4 3" xfId="41133"/>
    <cellStyle name="Note 3 8 7 5" xfId="11665"/>
    <cellStyle name="Note 3 8 7 5 2" xfId="29100"/>
    <cellStyle name="Note 3 8 7 5 3" xfId="43553"/>
    <cellStyle name="Note 3 8 7 6" xfId="18672"/>
    <cellStyle name="Note 3 8 8" xfId="1832"/>
    <cellStyle name="Note 3 8 8 2" xfId="4343"/>
    <cellStyle name="Note 3 8 8 2 2" xfId="21779"/>
    <cellStyle name="Note 3 8 8 2 3" xfId="36232"/>
    <cellStyle name="Note 3 8 8 3" xfId="6805"/>
    <cellStyle name="Note 3 8 8 3 2" xfId="24240"/>
    <cellStyle name="Note 3 8 8 3 3" xfId="38693"/>
    <cellStyle name="Note 3 8 8 4" xfId="9246"/>
    <cellStyle name="Note 3 8 8 4 2" xfId="26681"/>
    <cellStyle name="Note 3 8 8 4 3" xfId="41134"/>
    <cellStyle name="Note 3 8 8 5" xfId="11666"/>
    <cellStyle name="Note 3 8 8 5 2" xfId="29101"/>
    <cellStyle name="Note 3 8 8 5 3" xfId="43554"/>
    <cellStyle name="Note 3 8 8 6" xfId="15228"/>
    <cellStyle name="Note 3 8 8 6 2" xfId="32663"/>
    <cellStyle name="Note 3 8 8 6 3" xfId="47116"/>
    <cellStyle name="Note 3 8 8 7" xfId="18673"/>
    <cellStyle name="Note 3 8 8 8" xfId="20390"/>
    <cellStyle name="Note 3 8 9" xfId="4324"/>
    <cellStyle name="Note 3 8 9 2" xfId="13868"/>
    <cellStyle name="Note 3 8 9 2 2" xfId="31303"/>
    <cellStyle name="Note 3 8 9 2 3" xfId="45756"/>
    <cellStyle name="Note 3 8 9 3" xfId="16329"/>
    <cellStyle name="Note 3 8 9 3 2" xfId="33764"/>
    <cellStyle name="Note 3 8 9 3 3" xfId="48217"/>
    <cellStyle name="Note 3 8 9 4" xfId="21760"/>
    <cellStyle name="Note 3 8 9 5" xfId="36213"/>
    <cellStyle name="Note 3 9" xfId="1833"/>
    <cellStyle name="Note 3 9 10" xfId="6806"/>
    <cellStyle name="Note 3 9 10 2" xfId="24241"/>
    <cellStyle name="Note 3 9 10 3" xfId="38694"/>
    <cellStyle name="Note 3 9 11" xfId="9247"/>
    <cellStyle name="Note 3 9 11 2" xfId="26682"/>
    <cellStyle name="Note 3 9 11 3" xfId="41135"/>
    <cellStyle name="Note 3 9 12" xfId="11667"/>
    <cellStyle name="Note 3 9 12 2" xfId="29102"/>
    <cellStyle name="Note 3 9 12 3" xfId="43555"/>
    <cellStyle name="Note 3 9 13" xfId="18674"/>
    <cellStyle name="Note 3 9 2" xfId="1834"/>
    <cellStyle name="Note 3 9 2 2" xfId="1835"/>
    <cellStyle name="Note 3 9 2 2 2" xfId="4346"/>
    <cellStyle name="Note 3 9 2 2 2 2" xfId="13885"/>
    <cellStyle name="Note 3 9 2 2 2 2 2" xfId="31320"/>
    <cellStyle name="Note 3 9 2 2 2 2 3" xfId="45773"/>
    <cellStyle name="Note 3 9 2 2 2 3" xfId="16346"/>
    <cellStyle name="Note 3 9 2 2 2 3 2" xfId="33781"/>
    <cellStyle name="Note 3 9 2 2 2 3 3" xfId="48234"/>
    <cellStyle name="Note 3 9 2 2 2 4" xfId="21782"/>
    <cellStyle name="Note 3 9 2 2 2 5" xfId="36235"/>
    <cellStyle name="Note 3 9 2 2 3" xfId="6808"/>
    <cellStyle name="Note 3 9 2 2 3 2" xfId="24243"/>
    <cellStyle name="Note 3 9 2 2 3 3" xfId="38696"/>
    <cellStyle name="Note 3 9 2 2 4" xfId="9249"/>
    <cellStyle name="Note 3 9 2 2 4 2" xfId="26684"/>
    <cellStyle name="Note 3 9 2 2 4 3" xfId="41137"/>
    <cellStyle name="Note 3 9 2 2 5" xfId="11669"/>
    <cellStyle name="Note 3 9 2 2 5 2" xfId="29104"/>
    <cellStyle name="Note 3 9 2 2 5 3" xfId="43557"/>
    <cellStyle name="Note 3 9 2 2 6" xfId="18676"/>
    <cellStyle name="Note 3 9 2 3" xfId="1836"/>
    <cellStyle name="Note 3 9 2 3 2" xfId="4347"/>
    <cellStyle name="Note 3 9 2 3 2 2" xfId="13886"/>
    <cellStyle name="Note 3 9 2 3 2 2 2" xfId="31321"/>
    <cellStyle name="Note 3 9 2 3 2 2 3" xfId="45774"/>
    <cellStyle name="Note 3 9 2 3 2 3" xfId="16347"/>
    <cellStyle name="Note 3 9 2 3 2 3 2" xfId="33782"/>
    <cellStyle name="Note 3 9 2 3 2 3 3" xfId="48235"/>
    <cellStyle name="Note 3 9 2 3 2 4" xfId="21783"/>
    <cellStyle name="Note 3 9 2 3 2 5" xfId="36236"/>
    <cellStyle name="Note 3 9 2 3 3" xfId="6809"/>
    <cellStyle name="Note 3 9 2 3 3 2" xfId="24244"/>
    <cellStyle name="Note 3 9 2 3 3 3" xfId="38697"/>
    <cellStyle name="Note 3 9 2 3 4" xfId="9250"/>
    <cellStyle name="Note 3 9 2 3 4 2" xfId="26685"/>
    <cellStyle name="Note 3 9 2 3 4 3" xfId="41138"/>
    <cellStyle name="Note 3 9 2 3 5" xfId="11670"/>
    <cellStyle name="Note 3 9 2 3 5 2" xfId="29105"/>
    <cellStyle name="Note 3 9 2 3 5 3" xfId="43558"/>
    <cellStyle name="Note 3 9 2 3 6" xfId="18677"/>
    <cellStyle name="Note 3 9 2 4" xfId="1837"/>
    <cellStyle name="Note 3 9 2 4 2" xfId="4348"/>
    <cellStyle name="Note 3 9 2 4 2 2" xfId="21784"/>
    <cellStyle name="Note 3 9 2 4 2 3" xfId="36237"/>
    <cellStyle name="Note 3 9 2 4 3" xfId="6810"/>
    <cellStyle name="Note 3 9 2 4 3 2" xfId="24245"/>
    <cellStyle name="Note 3 9 2 4 3 3" xfId="38698"/>
    <cellStyle name="Note 3 9 2 4 4" xfId="9251"/>
    <cellStyle name="Note 3 9 2 4 4 2" xfId="26686"/>
    <cellStyle name="Note 3 9 2 4 4 3" xfId="41139"/>
    <cellStyle name="Note 3 9 2 4 5" xfId="11671"/>
    <cellStyle name="Note 3 9 2 4 5 2" xfId="29106"/>
    <cellStyle name="Note 3 9 2 4 5 3" xfId="43559"/>
    <cellStyle name="Note 3 9 2 4 6" xfId="15229"/>
    <cellStyle name="Note 3 9 2 4 6 2" xfId="32664"/>
    <cellStyle name="Note 3 9 2 4 6 3" xfId="47117"/>
    <cellStyle name="Note 3 9 2 4 7" xfId="18678"/>
    <cellStyle name="Note 3 9 2 4 8" xfId="20391"/>
    <cellStyle name="Note 3 9 2 5" xfId="4345"/>
    <cellStyle name="Note 3 9 2 5 2" xfId="13884"/>
    <cellStyle name="Note 3 9 2 5 2 2" xfId="31319"/>
    <cellStyle name="Note 3 9 2 5 2 3" xfId="45772"/>
    <cellStyle name="Note 3 9 2 5 3" xfId="16345"/>
    <cellStyle name="Note 3 9 2 5 3 2" xfId="33780"/>
    <cellStyle name="Note 3 9 2 5 3 3" xfId="48233"/>
    <cellStyle name="Note 3 9 2 5 4" xfId="21781"/>
    <cellStyle name="Note 3 9 2 5 5" xfId="36234"/>
    <cellStyle name="Note 3 9 2 6" xfId="6807"/>
    <cellStyle name="Note 3 9 2 6 2" xfId="24242"/>
    <cellStyle name="Note 3 9 2 6 3" xfId="38695"/>
    <cellStyle name="Note 3 9 2 7" xfId="9248"/>
    <cellStyle name="Note 3 9 2 7 2" xfId="26683"/>
    <cellStyle name="Note 3 9 2 7 3" xfId="41136"/>
    <cellStyle name="Note 3 9 2 8" xfId="11668"/>
    <cellStyle name="Note 3 9 2 8 2" xfId="29103"/>
    <cellStyle name="Note 3 9 2 8 3" xfId="43556"/>
    <cellStyle name="Note 3 9 2 9" xfId="18675"/>
    <cellStyle name="Note 3 9 3" xfId="1838"/>
    <cellStyle name="Note 3 9 3 2" xfId="1839"/>
    <cellStyle name="Note 3 9 3 2 2" xfId="4350"/>
    <cellStyle name="Note 3 9 3 2 2 2" xfId="13888"/>
    <cellStyle name="Note 3 9 3 2 2 2 2" xfId="31323"/>
    <cellStyle name="Note 3 9 3 2 2 2 3" xfId="45776"/>
    <cellStyle name="Note 3 9 3 2 2 3" xfId="16349"/>
    <cellStyle name="Note 3 9 3 2 2 3 2" xfId="33784"/>
    <cellStyle name="Note 3 9 3 2 2 3 3" xfId="48237"/>
    <cellStyle name="Note 3 9 3 2 2 4" xfId="21786"/>
    <cellStyle name="Note 3 9 3 2 2 5" xfId="36239"/>
    <cellStyle name="Note 3 9 3 2 3" xfId="6812"/>
    <cellStyle name="Note 3 9 3 2 3 2" xfId="24247"/>
    <cellStyle name="Note 3 9 3 2 3 3" xfId="38700"/>
    <cellStyle name="Note 3 9 3 2 4" xfId="9253"/>
    <cellStyle name="Note 3 9 3 2 4 2" xfId="26688"/>
    <cellStyle name="Note 3 9 3 2 4 3" xfId="41141"/>
    <cellStyle name="Note 3 9 3 2 5" xfId="11673"/>
    <cellStyle name="Note 3 9 3 2 5 2" xfId="29108"/>
    <cellStyle name="Note 3 9 3 2 5 3" xfId="43561"/>
    <cellStyle name="Note 3 9 3 2 6" xfId="18680"/>
    <cellStyle name="Note 3 9 3 3" xfId="1840"/>
    <cellStyle name="Note 3 9 3 3 2" xfId="4351"/>
    <cellStyle name="Note 3 9 3 3 2 2" xfId="13889"/>
    <cellStyle name="Note 3 9 3 3 2 2 2" xfId="31324"/>
    <cellStyle name="Note 3 9 3 3 2 2 3" xfId="45777"/>
    <cellStyle name="Note 3 9 3 3 2 3" xfId="16350"/>
    <cellStyle name="Note 3 9 3 3 2 3 2" xfId="33785"/>
    <cellStyle name="Note 3 9 3 3 2 3 3" xfId="48238"/>
    <cellStyle name="Note 3 9 3 3 2 4" xfId="21787"/>
    <cellStyle name="Note 3 9 3 3 2 5" xfId="36240"/>
    <cellStyle name="Note 3 9 3 3 3" xfId="6813"/>
    <cellStyle name="Note 3 9 3 3 3 2" xfId="24248"/>
    <cellStyle name="Note 3 9 3 3 3 3" xfId="38701"/>
    <cellStyle name="Note 3 9 3 3 4" xfId="9254"/>
    <cellStyle name="Note 3 9 3 3 4 2" xfId="26689"/>
    <cellStyle name="Note 3 9 3 3 4 3" xfId="41142"/>
    <cellStyle name="Note 3 9 3 3 5" xfId="11674"/>
    <cellStyle name="Note 3 9 3 3 5 2" xfId="29109"/>
    <cellStyle name="Note 3 9 3 3 5 3" xfId="43562"/>
    <cellStyle name="Note 3 9 3 3 6" xfId="18681"/>
    <cellStyle name="Note 3 9 3 4" xfId="1841"/>
    <cellStyle name="Note 3 9 3 4 2" xfId="4352"/>
    <cellStyle name="Note 3 9 3 4 2 2" xfId="21788"/>
    <cellStyle name="Note 3 9 3 4 2 3" xfId="36241"/>
    <cellStyle name="Note 3 9 3 4 3" xfId="6814"/>
    <cellStyle name="Note 3 9 3 4 3 2" xfId="24249"/>
    <cellStyle name="Note 3 9 3 4 3 3" xfId="38702"/>
    <cellStyle name="Note 3 9 3 4 4" xfId="9255"/>
    <cellStyle name="Note 3 9 3 4 4 2" xfId="26690"/>
    <cellStyle name="Note 3 9 3 4 4 3" xfId="41143"/>
    <cellStyle name="Note 3 9 3 4 5" xfId="11675"/>
    <cellStyle name="Note 3 9 3 4 5 2" xfId="29110"/>
    <cellStyle name="Note 3 9 3 4 5 3" xfId="43563"/>
    <cellStyle name="Note 3 9 3 4 6" xfId="15230"/>
    <cellStyle name="Note 3 9 3 4 6 2" xfId="32665"/>
    <cellStyle name="Note 3 9 3 4 6 3" xfId="47118"/>
    <cellStyle name="Note 3 9 3 4 7" xfId="18682"/>
    <cellStyle name="Note 3 9 3 4 8" xfId="20392"/>
    <cellStyle name="Note 3 9 3 5" xfId="4349"/>
    <cellStyle name="Note 3 9 3 5 2" xfId="13887"/>
    <cellStyle name="Note 3 9 3 5 2 2" xfId="31322"/>
    <cellStyle name="Note 3 9 3 5 2 3" xfId="45775"/>
    <cellStyle name="Note 3 9 3 5 3" xfId="16348"/>
    <cellStyle name="Note 3 9 3 5 3 2" xfId="33783"/>
    <cellStyle name="Note 3 9 3 5 3 3" xfId="48236"/>
    <cellStyle name="Note 3 9 3 5 4" xfId="21785"/>
    <cellStyle name="Note 3 9 3 5 5" xfId="36238"/>
    <cellStyle name="Note 3 9 3 6" xfId="6811"/>
    <cellStyle name="Note 3 9 3 6 2" xfId="24246"/>
    <cellStyle name="Note 3 9 3 6 3" xfId="38699"/>
    <cellStyle name="Note 3 9 3 7" xfId="9252"/>
    <cellStyle name="Note 3 9 3 7 2" xfId="26687"/>
    <cellStyle name="Note 3 9 3 7 3" xfId="41140"/>
    <cellStyle name="Note 3 9 3 8" xfId="11672"/>
    <cellStyle name="Note 3 9 3 8 2" xfId="29107"/>
    <cellStyle name="Note 3 9 3 8 3" xfId="43560"/>
    <cellStyle name="Note 3 9 3 9" xfId="18679"/>
    <cellStyle name="Note 3 9 4" xfId="1842"/>
    <cellStyle name="Note 3 9 4 2" xfId="1843"/>
    <cellStyle name="Note 3 9 4 2 2" xfId="4354"/>
    <cellStyle name="Note 3 9 4 2 2 2" xfId="13891"/>
    <cellStyle name="Note 3 9 4 2 2 2 2" xfId="31326"/>
    <cellStyle name="Note 3 9 4 2 2 2 3" xfId="45779"/>
    <cellStyle name="Note 3 9 4 2 2 3" xfId="16352"/>
    <cellStyle name="Note 3 9 4 2 2 3 2" xfId="33787"/>
    <cellStyle name="Note 3 9 4 2 2 3 3" xfId="48240"/>
    <cellStyle name="Note 3 9 4 2 2 4" xfId="21790"/>
    <cellStyle name="Note 3 9 4 2 2 5" xfId="36243"/>
    <cellStyle name="Note 3 9 4 2 3" xfId="6816"/>
    <cellStyle name="Note 3 9 4 2 3 2" xfId="24251"/>
    <cellStyle name="Note 3 9 4 2 3 3" xfId="38704"/>
    <cellStyle name="Note 3 9 4 2 4" xfId="9257"/>
    <cellStyle name="Note 3 9 4 2 4 2" xfId="26692"/>
    <cellStyle name="Note 3 9 4 2 4 3" xfId="41145"/>
    <cellStyle name="Note 3 9 4 2 5" xfId="11677"/>
    <cellStyle name="Note 3 9 4 2 5 2" xfId="29112"/>
    <cellStyle name="Note 3 9 4 2 5 3" xfId="43565"/>
    <cellStyle name="Note 3 9 4 2 6" xfId="18684"/>
    <cellStyle name="Note 3 9 4 3" xfId="1844"/>
    <cellStyle name="Note 3 9 4 3 2" xfId="4355"/>
    <cellStyle name="Note 3 9 4 3 2 2" xfId="13892"/>
    <cellStyle name="Note 3 9 4 3 2 2 2" xfId="31327"/>
    <cellStyle name="Note 3 9 4 3 2 2 3" xfId="45780"/>
    <cellStyle name="Note 3 9 4 3 2 3" xfId="16353"/>
    <cellStyle name="Note 3 9 4 3 2 3 2" xfId="33788"/>
    <cellStyle name="Note 3 9 4 3 2 3 3" xfId="48241"/>
    <cellStyle name="Note 3 9 4 3 2 4" xfId="21791"/>
    <cellStyle name="Note 3 9 4 3 2 5" xfId="36244"/>
    <cellStyle name="Note 3 9 4 3 3" xfId="6817"/>
    <cellStyle name="Note 3 9 4 3 3 2" xfId="24252"/>
    <cellStyle name="Note 3 9 4 3 3 3" xfId="38705"/>
    <cellStyle name="Note 3 9 4 3 4" xfId="9258"/>
    <cellStyle name="Note 3 9 4 3 4 2" xfId="26693"/>
    <cellStyle name="Note 3 9 4 3 4 3" xfId="41146"/>
    <cellStyle name="Note 3 9 4 3 5" xfId="11678"/>
    <cellStyle name="Note 3 9 4 3 5 2" xfId="29113"/>
    <cellStyle name="Note 3 9 4 3 5 3" xfId="43566"/>
    <cellStyle name="Note 3 9 4 3 6" xfId="18685"/>
    <cellStyle name="Note 3 9 4 4" xfId="1845"/>
    <cellStyle name="Note 3 9 4 4 2" xfId="4356"/>
    <cellStyle name="Note 3 9 4 4 2 2" xfId="21792"/>
    <cellStyle name="Note 3 9 4 4 2 3" xfId="36245"/>
    <cellStyle name="Note 3 9 4 4 3" xfId="6818"/>
    <cellStyle name="Note 3 9 4 4 3 2" xfId="24253"/>
    <cellStyle name="Note 3 9 4 4 3 3" xfId="38706"/>
    <cellStyle name="Note 3 9 4 4 4" xfId="9259"/>
    <cellStyle name="Note 3 9 4 4 4 2" xfId="26694"/>
    <cellStyle name="Note 3 9 4 4 4 3" xfId="41147"/>
    <cellStyle name="Note 3 9 4 4 5" xfId="11679"/>
    <cellStyle name="Note 3 9 4 4 5 2" xfId="29114"/>
    <cellStyle name="Note 3 9 4 4 5 3" xfId="43567"/>
    <cellStyle name="Note 3 9 4 4 6" xfId="15231"/>
    <cellStyle name="Note 3 9 4 4 6 2" xfId="32666"/>
    <cellStyle name="Note 3 9 4 4 6 3" xfId="47119"/>
    <cellStyle name="Note 3 9 4 4 7" xfId="18686"/>
    <cellStyle name="Note 3 9 4 4 8" xfId="20393"/>
    <cellStyle name="Note 3 9 4 5" xfId="4353"/>
    <cellStyle name="Note 3 9 4 5 2" xfId="13890"/>
    <cellStyle name="Note 3 9 4 5 2 2" xfId="31325"/>
    <cellStyle name="Note 3 9 4 5 2 3" xfId="45778"/>
    <cellStyle name="Note 3 9 4 5 3" xfId="16351"/>
    <cellStyle name="Note 3 9 4 5 3 2" xfId="33786"/>
    <cellStyle name="Note 3 9 4 5 3 3" xfId="48239"/>
    <cellStyle name="Note 3 9 4 5 4" xfId="21789"/>
    <cellStyle name="Note 3 9 4 5 5" xfId="36242"/>
    <cellStyle name="Note 3 9 4 6" xfId="6815"/>
    <cellStyle name="Note 3 9 4 6 2" xfId="24250"/>
    <cellStyle name="Note 3 9 4 6 3" xfId="38703"/>
    <cellStyle name="Note 3 9 4 7" xfId="9256"/>
    <cellStyle name="Note 3 9 4 7 2" xfId="26691"/>
    <cellStyle name="Note 3 9 4 7 3" xfId="41144"/>
    <cellStyle name="Note 3 9 4 8" xfId="11676"/>
    <cellStyle name="Note 3 9 4 8 2" xfId="29111"/>
    <cellStyle name="Note 3 9 4 8 3" xfId="43564"/>
    <cellStyle name="Note 3 9 4 9" xfId="18683"/>
    <cellStyle name="Note 3 9 5" xfId="1846"/>
    <cellStyle name="Note 3 9 5 2" xfId="1847"/>
    <cellStyle name="Note 3 9 5 2 2" xfId="4358"/>
    <cellStyle name="Note 3 9 5 2 2 2" xfId="13894"/>
    <cellStyle name="Note 3 9 5 2 2 2 2" xfId="31329"/>
    <cellStyle name="Note 3 9 5 2 2 2 3" xfId="45782"/>
    <cellStyle name="Note 3 9 5 2 2 3" xfId="16355"/>
    <cellStyle name="Note 3 9 5 2 2 3 2" xfId="33790"/>
    <cellStyle name="Note 3 9 5 2 2 3 3" xfId="48243"/>
    <cellStyle name="Note 3 9 5 2 2 4" xfId="21794"/>
    <cellStyle name="Note 3 9 5 2 2 5" xfId="36247"/>
    <cellStyle name="Note 3 9 5 2 3" xfId="6820"/>
    <cellStyle name="Note 3 9 5 2 3 2" xfId="24255"/>
    <cellStyle name="Note 3 9 5 2 3 3" xfId="38708"/>
    <cellStyle name="Note 3 9 5 2 4" xfId="9261"/>
    <cellStyle name="Note 3 9 5 2 4 2" xfId="26696"/>
    <cellStyle name="Note 3 9 5 2 4 3" xfId="41149"/>
    <cellStyle name="Note 3 9 5 2 5" xfId="11681"/>
    <cellStyle name="Note 3 9 5 2 5 2" xfId="29116"/>
    <cellStyle name="Note 3 9 5 2 5 3" xfId="43569"/>
    <cellStyle name="Note 3 9 5 2 6" xfId="18688"/>
    <cellStyle name="Note 3 9 5 3" xfId="1848"/>
    <cellStyle name="Note 3 9 5 3 2" xfId="4359"/>
    <cellStyle name="Note 3 9 5 3 2 2" xfId="13895"/>
    <cellStyle name="Note 3 9 5 3 2 2 2" xfId="31330"/>
    <cellStyle name="Note 3 9 5 3 2 2 3" xfId="45783"/>
    <cellStyle name="Note 3 9 5 3 2 3" xfId="16356"/>
    <cellStyle name="Note 3 9 5 3 2 3 2" xfId="33791"/>
    <cellStyle name="Note 3 9 5 3 2 3 3" xfId="48244"/>
    <cellStyle name="Note 3 9 5 3 2 4" xfId="21795"/>
    <cellStyle name="Note 3 9 5 3 2 5" xfId="36248"/>
    <cellStyle name="Note 3 9 5 3 3" xfId="6821"/>
    <cellStyle name="Note 3 9 5 3 3 2" xfId="24256"/>
    <cellStyle name="Note 3 9 5 3 3 3" xfId="38709"/>
    <cellStyle name="Note 3 9 5 3 4" xfId="9262"/>
    <cellStyle name="Note 3 9 5 3 4 2" xfId="26697"/>
    <cellStyle name="Note 3 9 5 3 4 3" xfId="41150"/>
    <cellStyle name="Note 3 9 5 3 5" xfId="11682"/>
    <cellStyle name="Note 3 9 5 3 5 2" xfId="29117"/>
    <cellStyle name="Note 3 9 5 3 5 3" xfId="43570"/>
    <cellStyle name="Note 3 9 5 3 6" xfId="18689"/>
    <cellStyle name="Note 3 9 5 4" xfId="1849"/>
    <cellStyle name="Note 3 9 5 4 2" xfId="4360"/>
    <cellStyle name="Note 3 9 5 4 2 2" xfId="21796"/>
    <cellStyle name="Note 3 9 5 4 2 3" xfId="36249"/>
    <cellStyle name="Note 3 9 5 4 3" xfId="6822"/>
    <cellStyle name="Note 3 9 5 4 3 2" xfId="24257"/>
    <cellStyle name="Note 3 9 5 4 3 3" xfId="38710"/>
    <cellStyle name="Note 3 9 5 4 4" xfId="9263"/>
    <cellStyle name="Note 3 9 5 4 4 2" xfId="26698"/>
    <cellStyle name="Note 3 9 5 4 4 3" xfId="41151"/>
    <cellStyle name="Note 3 9 5 4 5" xfId="11683"/>
    <cellStyle name="Note 3 9 5 4 5 2" xfId="29118"/>
    <cellStyle name="Note 3 9 5 4 5 3" xfId="43571"/>
    <cellStyle name="Note 3 9 5 4 6" xfId="15232"/>
    <cellStyle name="Note 3 9 5 4 6 2" xfId="32667"/>
    <cellStyle name="Note 3 9 5 4 6 3" xfId="47120"/>
    <cellStyle name="Note 3 9 5 4 7" xfId="18690"/>
    <cellStyle name="Note 3 9 5 4 8" xfId="20394"/>
    <cellStyle name="Note 3 9 5 5" xfId="4357"/>
    <cellStyle name="Note 3 9 5 5 2" xfId="13893"/>
    <cellStyle name="Note 3 9 5 5 2 2" xfId="31328"/>
    <cellStyle name="Note 3 9 5 5 2 3" xfId="45781"/>
    <cellStyle name="Note 3 9 5 5 3" xfId="16354"/>
    <cellStyle name="Note 3 9 5 5 3 2" xfId="33789"/>
    <cellStyle name="Note 3 9 5 5 3 3" xfId="48242"/>
    <cellStyle name="Note 3 9 5 5 4" xfId="21793"/>
    <cellStyle name="Note 3 9 5 5 5" xfId="36246"/>
    <cellStyle name="Note 3 9 5 6" xfId="6819"/>
    <cellStyle name="Note 3 9 5 6 2" xfId="24254"/>
    <cellStyle name="Note 3 9 5 6 3" xfId="38707"/>
    <cellStyle name="Note 3 9 5 7" xfId="9260"/>
    <cellStyle name="Note 3 9 5 7 2" xfId="26695"/>
    <cellStyle name="Note 3 9 5 7 3" xfId="41148"/>
    <cellStyle name="Note 3 9 5 8" xfId="11680"/>
    <cellStyle name="Note 3 9 5 8 2" xfId="29115"/>
    <cellStyle name="Note 3 9 5 8 3" xfId="43568"/>
    <cellStyle name="Note 3 9 5 9" xfId="18687"/>
    <cellStyle name="Note 3 9 6" xfId="1850"/>
    <cellStyle name="Note 3 9 6 2" xfId="4361"/>
    <cellStyle name="Note 3 9 6 2 2" xfId="13896"/>
    <cellStyle name="Note 3 9 6 2 2 2" xfId="31331"/>
    <cellStyle name="Note 3 9 6 2 2 3" xfId="45784"/>
    <cellStyle name="Note 3 9 6 2 3" xfId="16357"/>
    <cellStyle name="Note 3 9 6 2 3 2" xfId="33792"/>
    <cellStyle name="Note 3 9 6 2 3 3" xfId="48245"/>
    <cellStyle name="Note 3 9 6 2 4" xfId="21797"/>
    <cellStyle name="Note 3 9 6 2 5" xfId="36250"/>
    <cellStyle name="Note 3 9 6 3" xfId="6823"/>
    <cellStyle name="Note 3 9 6 3 2" xfId="24258"/>
    <cellStyle name="Note 3 9 6 3 3" xfId="38711"/>
    <cellStyle name="Note 3 9 6 4" xfId="9264"/>
    <cellStyle name="Note 3 9 6 4 2" xfId="26699"/>
    <cellStyle name="Note 3 9 6 4 3" xfId="41152"/>
    <cellStyle name="Note 3 9 6 5" xfId="11684"/>
    <cellStyle name="Note 3 9 6 5 2" xfId="29119"/>
    <cellStyle name="Note 3 9 6 5 3" xfId="43572"/>
    <cellStyle name="Note 3 9 6 6" xfId="18691"/>
    <cellStyle name="Note 3 9 7" xfId="1851"/>
    <cellStyle name="Note 3 9 7 2" xfId="4362"/>
    <cellStyle name="Note 3 9 7 2 2" xfId="13897"/>
    <cellStyle name="Note 3 9 7 2 2 2" xfId="31332"/>
    <cellStyle name="Note 3 9 7 2 2 3" xfId="45785"/>
    <cellStyle name="Note 3 9 7 2 3" xfId="16358"/>
    <cellStyle name="Note 3 9 7 2 3 2" xfId="33793"/>
    <cellStyle name="Note 3 9 7 2 3 3" xfId="48246"/>
    <cellStyle name="Note 3 9 7 2 4" xfId="21798"/>
    <cellStyle name="Note 3 9 7 2 5" xfId="36251"/>
    <cellStyle name="Note 3 9 7 3" xfId="6824"/>
    <cellStyle name="Note 3 9 7 3 2" xfId="24259"/>
    <cellStyle name="Note 3 9 7 3 3" xfId="38712"/>
    <cellStyle name="Note 3 9 7 4" xfId="9265"/>
    <cellStyle name="Note 3 9 7 4 2" xfId="26700"/>
    <cellStyle name="Note 3 9 7 4 3" xfId="41153"/>
    <cellStyle name="Note 3 9 7 5" xfId="11685"/>
    <cellStyle name="Note 3 9 7 5 2" xfId="29120"/>
    <cellStyle name="Note 3 9 7 5 3" xfId="43573"/>
    <cellStyle name="Note 3 9 7 6" xfId="18692"/>
    <cellStyle name="Note 3 9 8" xfId="1852"/>
    <cellStyle name="Note 3 9 8 2" xfId="4363"/>
    <cellStyle name="Note 3 9 8 2 2" xfId="21799"/>
    <cellStyle name="Note 3 9 8 2 3" xfId="36252"/>
    <cellStyle name="Note 3 9 8 3" xfId="6825"/>
    <cellStyle name="Note 3 9 8 3 2" xfId="24260"/>
    <cellStyle name="Note 3 9 8 3 3" xfId="38713"/>
    <cellStyle name="Note 3 9 8 4" xfId="9266"/>
    <cellStyle name="Note 3 9 8 4 2" xfId="26701"/>
    <cellStyle name="Note 3 9 8 4 3" xfId="41154"/>
    <cellStyle name="Note 3 9 8 5" xfId="11686"/>
    <cellStyle name="Note 3 9 8 5 2" xfId="29121"/>
    <cellStyle name="Note 3 9 8 5 3" xfId="43574"/>
    <cellStyle name="Note 3 9 8 6" xfId="15233"/>
    <cellStyle name="Note 3 9 8 6 2" xfId="32668"/>
    <cellStyle name="Note 3 9 8 6 3" xfId="47121"/>
    <cellStyle name="Note 3 9 8 7" xfId="18693"/>
    <cellStyle name="Note 3 9 8 8" xfId="20395"/>
    <cellStyle name="Note 3 9 9" xfId="4344"/>
    <cellStyle name="Note 3 9 9 2" xfId="13883"/>
    <cellStyle name="Note 3 9 9 2 2" xfId="31318"/>
    <cellStyle name="Note 3 9 9 2 3" xfId="45771"/>
    <cellStyle name="Note 3 9 9 3" xfId="16344"/>
    <cellStyle name="Note 3 9 9 3 2" xfId="33779"/>
    <cellStyle name="Note 3 9 9 3 3" xfId="48232"/>
    <cellStyle name="Note 3 9 9 4" xfId="21780"/>
    <cellStyle name="Note 3 9 9 5" xfId="36233"/>
    <cellStyle name="Note 30" xfId="1853"/>
    <cellStyle name="Note 30 2" xfId="1854"/>
    <cellStyle name="Note 30 2 2" xfId="4365"/>
    <cellStyle name="Note 30 2 2 2" xfId="13899"/>
    <cellStyle name="Note 30 2 2 2 2" xfId="31334"/>
    <cellStyle name="Note 30 2 2 2 3" xfId="45787"/>
    <cellStyle name="Note 30 2 2 3" xfId="16360"/>
    <cellStyle name="Note 30 2 2 3 2" xfId="33795"/>
    <cellStyle name="Note 30 2 2 3 3" xfId="48248"/>
    <cellStyle name="Note 30 2 2 4" xfId="21801"/>
    <cellStyle name="Note 30 2 2 5" xfId="36254"/>
    <cellStyle name="Note 30 2 3" xfId="6827"/>
    <cellStyle name="Note 30 2 3 2" xfId="24262"/>
    <cellStyle name="Note 30 2 3 3" xfId="38715"/>
    <cellStyle name="Note 30 2 4" xfId="9268"/>
    <cellStyle name="Note 30 2 4 2" xfId="26703"/>
    <cellStyle name="Note 30 2 4 3" xfId="41156"/>
    <cellStyle name="Note 30 2 5" xfId="11688"/>
    <cellStyle name="Note 30 2 5 2" xfId="29123"/>
    <cellStyle name="Note 30 2 5 3" xfId="43576"/>
    <cellStyle name="Note 30 2 6" xfId="18695"/>
    <cellStyle name="Note 30 3" xfId="1855"/>
    <cellStyle name="Note 30 3 2" xfId="4366"/>
    <cellStyle name="Note 30 3 2 2" xfId="13900"/>
    <cellStyle name="Note 30 3 2 2 2" xfId="31335"/>
    <cellStyle name="Note 30 3 2 2 3" xfId="45788"/>
    <cellStyle name="Note 30 3 2 3" xfId="16361"/>
    <cellStyle name="Note 30 3 2 3 2" xfId="33796"/>
    <cellStyle name="Note 30 3 2 3 3" xfId="48249"/>
    <cellStyle name="Note 30 3 2 4" xfId="21802"/>
    <cellStyle name="Note 30 3 2 5" xfId="36255"/>
    <cellStyle name="Note 30 3 3" xfId="6828"/>
    <cellStyle name="Note 30 3 3 2" xfId="24263"/>
    <cellStyle name="Note 30 3 3 3" xfId="38716"/>
    <cellStyle name="Note 30 3 4" xfId="9269"/>
    <cellStyle name="Note 30 3 4 2" xfId="26704"/>
    <cellStyle name="Note 30 3 4 3" xfId="41157"/>
    <cellStyle name="Note 30 3 5" xfId="11689"/>
    <cellStyle name="Note 30 3 5 2" xfId="29124"/>
    <cellStyle name="Note 30 3 5 3" xfId="43577"/>
    <cellStyle name="Note 30 3 6" xfId="18696"/>
    <cellStyle name="Note 30 4" xfId="1856"/>
    <cellStyle name="Note 30 4 2" xfId="4367"/>
    <cellStyle name="Note 30 4 2 2" xfId="21803"/>
    <cellStyle name="Note 30 4 2 3" xfId="36256"/>
    <cellStyle name="Note 30 4 3" xfId="6829"/>
    <cellStyle name="Note 30 4 3 2" xfId="24264"/>
    <cellStyle name="Note 30 4 3 3" xfId="38717"/>
    <cellStyle name="Note 30 4 4" xfId="9270"/>
    <cellStyle name="Note 30 4 4 2" xfId="26705"/>
    <cellStyle name="Note 30 4 4 3" xfId="41158"/>
    <cellStyle name="Note 30 4 5" xfId="11690"/>
    <cellStyle name="Note 30 4 5 2" xfId="29125"/>
    <cellStyle name="Note 30 4 5 3" xfId="43578"/>
    <cellStyle name="Note 30 4 6" xfId="15234"/>
    <cellStyle name="Note 30 4 6 2" xfId="32669"/>
    <cellStyle name="Note 30 4 6 3" xfId="47122"/>
    <cellStyle name="Note 30 4 7" xfId="18697"/>
    <cellStyle name="Note 30 4 8" xfId="20396"/>
    <cellStyle name="Note 30 5" xfId="4364"/>
    <cellStyle name="Note 30 5 2" xfId="13898"/>
    <cellStyle name="Note 30 5 2 2" xfId="31333"/>
    <cellStyle name="Note 30 5 2 3" xfId="45786"/>
    <cellStyle name="Note 30 5 3" xfId="16359"/>
    <cellStyle name="Note 30 5 3 2" xfId="33794"/>
    <cellStyle name="Note 30 5 3 3" xfId="48247"/>
    <cellStyle name="Note 30 5 4" xfId="21800"/>
    <cellStyle name="Note 30 5 5" xfId="36253"/>
    <cellStyle name="Note 30 6" xfId="6826"/>
    <cellStyle name="Note 30 6 2" xfId="24261"/>
    <cellStyle name="Note 30 6 3" xfId="38714"/>
    <cellStyle name="Note 30 7" xfId="9267"/>
    <cellStyle name="Note 30 7 2" xfId="26702"/>
    <cellStyle name="Note 30 7 3" xfId="41155"/>
    <cellStyle name="Note 30 8" xfId="11687"/>
    <cellStyle name="Note 30 8 2" xfId="29122"/>
    <cellStyle name="Note 30 8 3" xfId="43575"/>
    <cellStyle name="Note 30 9" xfId="18694"/>
    <cellStyle name="Note 31" xfId="1857"/>
    <cellStyle name="Note 31 2" xfId="1858"/>
    <cellStyle name="Note 31 2 2" xfId="4369"/>
    <cellStyle name="Note 31 2 2 2" xfId="13902"/>
    <cellStyle name="Note 31 2 2 2 2" xfId="31337"/>
    <cellStyle name="Note 31 2 2 2 3" xfId="45790"/>
    <cellStyle name="Note 31 2 2 3" xfId="16363"/>
    <cellStyle name="Note 31 2 2 3 2" xfId="33798"/>
    <cellStyle name="Note 31 2 2 3 3" xfId="48251"/>
    <cellStyle name="Note 31 2 2 4" xfId="21805"/>
    <cellStyle name="Note 31 2 2 5" xfId="36258"/>
    <cellStyle name="Note 31 2 3" xfId="6831"/>
    <cellStyle name="Note 31 2 3 2" xfId="24266"/>
    <cellStyle name="Note 31 2 3 3" xfId="38719"/>
    <cellStyle name="Note 31 2 4" xfId="9272"/>
    <cellStyle name="Note 31 2 4 2" xfId="26707"/>
    <cellStyle name="Note 31 2 4 3" xfId="41160"/>
    <cellStyle name="Note 31 2 5" xfId="11692"/>
    <cellStyle name="Note 31 2 5 2" xfId="29127"/>
    <cellStyle name="Note 31 2 5 3" xfId="43580"/>
    <cellStyle name="Note 31 2 6" xfId="18699"/>
    <cellStyle name="Note 31 3" xfId="1859"/>
    <cellStyle name="Note 31 3 2" xfId="4370"/>
    <cellStyle name="Note 31 3 2 2" xfId="13903"/>
    <cellStyle name="Note 31 3 2 2 2" xfId="31338"/>
    <cellStyle name="Note 31 3 2 2 3" xfId="45791"/>
    <cellStyle name="Note 31 3 2 3" xfId="16364"/>
    <cellStyle name="Note 31 3 2 3 2" xfId="33799"/>
    <cellStyle name="Note 31 3 2 3 3" xfId="48252"/>
    <cellStyle name="Note 31 3 2 4" xfId="21806"/>
    <cellStyle name="Note 31 3 2 5" xfId="36259"/>
    <cellStyle name="Note 31 3 3" xfId="6832"/>
    <cellStyle name="Note 31 3 3 2" xfId="24267"/>
    <cellStyle name="Note 31 3 3 3" xfId="38720"/>
    <cellStyle name="Note 31 3 4" xfId="9273"/>
    <cellStyle name="Note 31 3 4 2" xfId="26708"/>
    <cellStyle name="Note 31 3 4 3" xfId="41161"/>
    <cellStyle name="Note 31 3 5" xfId="11693"/>
    <cellStyle name="Note 31 3 5 2" xfId="29128"/>
    <cellStyle name="Note 31 3 5 3" xfId="43581"/>
    <cellStyle name="Note 31 3 6" xfId="18700"/>
    <cellStyle name="Note 31 4" xfId="1860"/>
    <cellStyle name="Note 31 4 2" xfId="4371"/>
    <cellStyle name="Note 31 4 2 2" xfId="21807"/>
    <cellStyle name="Note 31 4 2 3" xfId="36260"/>
    <cellStyle name="Note 31 4 3" xfId="6833"/>
    <cellStyle name="Note 31 4 3 2" xfId="24268"/>
    <cellStyle name="Note 31 4 3 3" xfId="38721"/>
    <cellStyle name="Note 31 4 4" xfId="9274"/>
    <cellStyle name="Note 31 4 4 2" xfId="26709"/>
    <cellStyle name="Note 31 4 4 3" xfId="41162"/>
    <cellStyle name="Note 31 4 5" xfId="11694"/>
    <cellStyle name="Note 31 4 5 2" xfId="29129"/>
    <cellStyle name="Note 31 4 5 3" xfId="43582"/>
    <cellStyle name="Note 31 4 6" xfId="15235"/>
    <cellStyle name="Note 31 4 6 2" xfId="32670"/>
    <cellStyle name="Note 31 4 6 3" xfId="47123"/>
    <cellStyle name="Note 31 4 7" xfId="18701"/>
    <cellStyle name="Note 31 4 8" xfId="20397"/>
    <cellStyle name="Note 31 5" xfId="4368"/>
    <cellStyle name="Note 31 5 2" xfId="13901"/>
    <cellStyle name="Note 31 5 2 2" xfId="31336"/>
    <cellStyle name="Note 31 5 2 3" xfId="45789"/>
    <cellStyle name="Note 31 5 3" xfId="16362"/>
    <cellStyle name="Note 31 5 3 2" xfId="33797"/>
    <cellStyle name="Note 31 5 3 3" xfId="48250"/>
    <cellStyle name="Note 31 5 4" xfId="21804"/>
    <cellStyle name="Note 31 5 5" xfId="36257"/>
    <cellStyle name="Note 31 6" xfId="6830"/>
    <cellStyle name="Note 31 6 2" xfId="24265"/>
    <cellStyle name="Note 31 6 3" xfId="38718"/>
    <cellStyle name="Note 31 7" xfId="9271"/>
    <cellStyle name="Note 31 7 2" xfId="26706"/>
    <cellStyle name="Note 31 7 3" xfId="41159"/>
    <cellStyle name="Note 31 8" xfId="11691"/>
    <cellStyle name="Note 31 8 2" xfId="29126"/>
    <cellStyle name="Note 31 8 3" xfId="43579"/>
    <cellStyle name="Note 31 9" xfId="18698"/>
    <cellStyle name="Note 32" xfId="1861"/>
    <cellStyle name="Note 32 2" xfId="1862"/>
    <cellStyle name="Note 32 2 2" xfId="4373"/>
    <cellStyle name="Note 32 2 2 2" xfId="13905"/>
    <cellStyle name="Note 32 2 2 2 2" xfId="31340"/>
    <cellStyle name="Note 32 2 2 2 3" xfId="45793"/>
    <cellStyle name="Note 32 2 2 3" xfId="16366"/>
    <cellStyle name="Note 32 2 2 3 2" xfId="33801"/>
    <cellStyle name="Note 32 2 2 3 3" xfId="48254"/>
    <cellStyle name="Note 32 2 2 4" xfId="21809"/>
    <cellStyle name="Note 32 2 2 5" xfId="36262"/>
    <cellStyle name="Note 32 2 3" xfId="6835"/>
    <cellStyle name="Note 32 2 3 2" xfId="24270"/>
    <cellStyle name="Note 32 2 3 3" xfId="38723"/>
    <cellStyle name="Note 32 2 4" xfId="9276"/>
    <cellStyle name="Note 32 2 4 2" xfId="26711"/>
    <cellStyle name="Note 32 2 4 3" xfId="41164"/>
    <cellStyle name="Note 32 2 5" xfId="11696"/>
    <cellStyle name="Note 32 2 5 2" xfId="29131"/>
    <cellStyle name="Note 32 2 5 3" xfId="43584"/>
    <cellStyle name="Note 32 2 6" xfId="18703"/>
    <cellStyle name="Note 32 3" xfId="1863"/>
    <cellStyle name="Note 32 3 2" xfId="4374"/>
    <cellStyle name="Note 32 3 2 2" xfId="13906"/>
    <cellStyle name="Note 32 3 2 2 2" xfId="31341"/>
    <cellStyle name="Note 32 3 2 2 3" xfId="45794"/>
    <cellStyle name="Note 32 3 2 3" xfId="16367"/>
    <cellStyle name="Note 32 3 2 3 2" xfId="33802"/>
    <cellStyle name="Note 32 3 2 3 3" xfId="48255"/>
    <cellStyle name="Note 32 3 2 4" xfId="21810"/>
    <cellStyle name="Note 32 3 2 5" xfId="36263"/>
    <cellStyle name="Note 32 3 3" xfId="6836"/>
    <cellStyle name="Note 32 3 3 2" xfId="24271"/>
    <cellStyle name="Note 32 3 3 3" xfId="38724"/>
    <cellStyle name="Note 32 3 4" xfId="9277"/>
    <cellStyle name="Note 32 3 4 2" xfId="26712"/>
    <cellStyle name="Note 32 3 4 3" xfId="41165"/>
    <cellStyle name="Note 32 3 5" xfId="11697"/>
    <cellStyle name="Note 32 3 5 2" xfId="29132"/>
    <cellStyle name="Note 32 3 5 3" xfId="43585"/>
    <cellStyle name="Note 32 3 6" xfId="18704"/>
    <cellStyle name="Note 32 4" xfId="1864"/>
    <cellStyle name="Note 32 4 2" xfId="4375"/>
    <cellStyle name="Note 32 4 2 2" xfId="21811"/>
    <cellStyle name="Note 32 4 2 3" xfId="36264"/>
    <cellStyle name="Note 32 4 3" xfId="6837"/>
    <cellStyle name="Note 32 4 3 2" xfId="24272"/>
    <cellStyle name="Note 32 4 3 3" xfId="38725"/>
    <cellStyle name="Note 32 4 4" xfId="9278"/>
    <cellStyle name="Note 32 4 4 2" xfId="26713"/>
    <cellStyle name="Note 32 4 4 3" xfId="41166"/>
    <cellStyle name="Note 32 4 5" xfId="11698"/>
    <cellStyle name="Note 32 4 5 2" xfId="29133"/>
    <cellStyle name="Note 32 4 5 3" xfId="43586"/>
    <cellStyle name="Note 32 4 6" xfId="15236"/>
    <cellStyle name="Note 32 4 6 2" xfId="32671"/>
    <cellStyle name="Note 32 4 6 3" xfId="47124"/>
    <cellStyle name="Note 32 4 7" xfId="18705"/>
    <cellStyle name="Note 32 4 8" xfId="20398"/>
    <cellStyle name="Note 32 5" xfId="4372"/>
    <cellStyle name="Note 32 5 2" xfId="13904"/>
    <cellStyle name="Note 32 5 2 2" xfId="31339"/>
    <cellStyle name="Note 32 5 2 3" xfId="45792"/>
    <cellStyle name="Note 32 5 3" xfId="16365"/>
    <cellStyle name="Note 32 5 3 2" xfId="33800"/>
    <cellStyle name="Note 32 5 3 3" xfId="48253"/>
    <cellStyle name="Note 32 5 4" xfId="21808"/>
    <cellStyle name="Note 32 5 5" xfId="36261"/>
    <cellStyle name="Note 32 6" xfId="6834"/>
    <cellStyle name="Note 32 6 2" xfId="24269"/>
    <cellStyle name="Note 32 6 3" xfId="38722"/>
    <cellStyle name="Note 32 7" xfId="9275"/>
    <cellStyle name="Note 32 7 2" xfId="26710"/>
    <cellStyle name="Note 32 7 3" xfId="41163"/>
    <cellStyle name="Note 32 8" xfId="11695"/>
    <cellStyle name="Note 32 8 2" xfId="29130"/>
    <cellStyle name="Note 32 8 3" xfId="43583"/>
    <cellStyle name="Note 32 9" xfId="18702"/>
    <cellStyle name="Note 33" xfId="1865"/>
    <cellStyle name="Note 33 2" xfId="1866"/>
    <cellStyle name="Note 33 2 2" xfId="4377"/>
    <cellStyle name="Note 33 2 2 2" xfId="13908"/>
    <cellStyle name="Note 33 2 2 2 2" xfId="31343"/>
    <cellStyle name="Note 33 2 2 2 3" xfId="45796"/>
    <cellStyle name="Note 33 2 2 3" xfId="16369"/>
    <cellStyle name="Note 33 2 2 3 2" xfId="33804"/>
    <cellStyle name="Note 33 2 2 3 3" xfId="48257"/>
    <cellStyle name="Note 33 2 2 4" xfId="21813"/>
    <cellStyle name="Note 33 2 2 5" xfId="36266"/>
    <cellStyle name="Note 33 2 3" xfId="6839"/>
    <cellStyle name="Note 33 2 3 2" xfId="24274"/>
    <cellStyle name="Note 33 2 3 3" xfId="38727"/>
    <cellStyle name="Note 33 2 4" xfId="9280"/>
    <cellStyle name="Note 33 2 4 2" xfId="26715"/>
    <cellStyle name="Note 33 2 4 3" xfId="41168"/>
    <cellStyle name="Note 33 2 5" xfId="11700"/>
    <cellStyle name="Note 33 2 5 2" xfId="29135"/>
    <cellStyle name="Note 33 2 5 3" xfId="43588"/>
    <cellStyle name="Note 33 2 6" xfId="18707"/>
    <cellStyle name="Note 33 3" xfId="1867"/>
    <cellStyle name="Note 33 3 2" xfId="4378"/>
    <cellStyle name="Note 33 3 2 2" xfId="13909"/>
    <cellStyle name="Note 33 3 2 2 2" xfId="31344"/>
    <cellStyle name="Note 33 3 2 2 3" xfId="45797"/>
    <cellStyle name="Note 33 3 2 3" xfId="16370"/>
    <cellStyle name="Note 33 3 2 3 2" xfId="33805"/>
    <cellStyle name="Note 33 3 2 3 3" xfId="48258"/>
    <cellStyle name="Note 33 3 2 4" xfId="21814"/>
    <cellStyle name="Note 33 3 2 5" xfId="36267"/>
    <cellStyle name="Note 33 3 3" xfId="6840"/>
    <cellStyle name="Note 33 3 3 2" xfId="24275"/>
    <cellStyle name="Note 33 3 3 3" xfId="38728"/>
    <cellStyle name="Note 33 3 4" xfId="9281"/>
    <cellStyle name="Note 33 3 4 2" xfId="26716"/>
    <cellStyle name="Note 33 3 4 3" xfId="41169"/>
    <cellStyle name="Note 33 3 5" xfId="11701"/>
    <cellStyle name="Note 33 3 5 2" xfId="29136"/>
    <cellStyle name="Note 33 3 5 3" xfId="43589"/>
    <cellStyle name="Note 33 3 6" xfId="18708"/>
    <cellStyle name="Note 33 4" xfId="1868"/>
    <cellStyle name="Note 33 4 2" xfId="4379"/>
    <cellStyle name="Note 33 4 2 2" xfId="21815"/>
    <cellStyle name="Note 33 4 2 3" xfId="36268"/>
    <cellStyle name="Note 33 4 3" xfId="6841"/>
    <cellStyle name="Note 33 4 3 2" xfId="24276"/>
    <cellStyle name="Note 33 4 3 3" xfId="38729"/>
    <cellStyle name="Note 33 4 4" xfId="9282"/>
    <cellStyle name="Note 33 4 4 2" xfId="26717"/>
    <cellStyle name="Note 33 4 4 3" xfId="41170"/>
    <cellStyle name="Note 33 4 5" xfId="11702"/>
    <cellStyle name="Note 33 4 5 2" xfId="29137"/>
    <cellStyle name="Note 33 4 5 3" xfId="43590"/>
    <cellStyle name="Note 33 4 6" xfId="15237"/>
    <cellStyle name="Note 33 4 6 2" xfId="32672"/>
    <cellStyle name="Note 33 4 6 3" xfId="47125"/>
    <cellStyle name="Note 33 4 7" xfId="18709"/>
    <cellStyle name="Note 33 4 8" xfId="20399"/>
    <cellStyle name="Note 33 5" xfId="4376"/>
    <cellStyle name="Note 33 5 2" xfId="13907"/>
    <cellStyle name="Note 33 5 2 2" xfId="31342"/>
    <cellStyle name="Note 33 5 2 3" xfId="45795"/>
    <cellStyle name="Note 33 5 3" xfId="16368"/>
    <cellStyle name="Note 33 5 3 2" xfId="33803"/>
    <cellStyle name="Note 33 5 3 3" xfId="48256"/>
    <cellStyle name="Note 33 5 4" xfId="21812"/>
    <cellStyle name="Note 33 5 5" xfId="36265"/>
    <cellStyle name="Note 33 6" xfId="6838"/>
    <cellStyle name="Note 33 6 2" xfId="24273"/>
    <cellStyle name="Note 33 6 3" xfId="38726"/>
    <cellStyle name="Note 33 7" xfId="9279"/>
    <cellStyle name="Note 33 7 2" xfId="26714"/>
    <cellStyle name="Note 33 7 3" xfId="41167"/>
    <cellStyle name="Note 33 8" xfId="11699"/>
    <cellStyle name="Note 33 8 2" xfId="29134"/>
    <cellStyle name="Note 33 8 3" xfId="43587"/>
    <cellStyle name="Note 33 9" xfId="18706"/>
    <cellStyle name="Note 34" xfId="1869"/>
    <cellStyle name="Note 34 2" xfId="1870"/>
    <cellStyle name="Note 34 2 2" xfId="4381"/>
    <cellStyle name="Note 34 2 2 2" xfId="13911"/>
    <cellStyle name="Note 34 2 2 2 2" xfId="31346"/>
    <cellStyle name="Note 34 2 2 2 3" xfId="45799"/>
    <cellStyle name="Note 34 2 2 3" xfId="16372"/>
    <cellStyle name="Note 34 2 2 3 2" xfId="33807"/>
    <cellStyle name="Note 34 2 2 3 3" xfId="48260"/>
    <cellStyle name="Note 34 2 2 4" xfId="21817"/>
    <cellStyle name="Note 34 2 2 5" xfId="36270"/>
    <cellStyle name="Note 34 2 3" xfId="6843"/>
    <cellStyle name="Note 34 2 3 2" xfId="24278"/>
    <cellStyle name="Note 34 2 3 3" xfId="38731"/>
    <cellStyle name="Note 34 2 4" xfId="9284"/>
    <cellStyle name="Note 34 2 4 2" xfId="26719"/>
    <cellStyle name="Note 34 2 4 3" xfId="41172"/>
    <cellStyle name="Note 34 2 5" xfId="11704"/>
    <cellStyle name="Note 34 2 5 2" xfId="29139"/>
    <cellStyle name="Note 34 2 5 3" xfId="43592"/>
    <cellStyle name="Note 34 2 6" xfId="18711"/>
    <cellStyle name="Note 34 3" xfId="1871"/>
    <cellStyle name="Note 34 3 2" xfId="4382"/>
    <cellStyle name="Note 34 3 2 2" xfId="13912"/>
    <cellStyle name="Note 34 3 2 2 2" xfId="31347"/>
    <cellStyle name="Note 34 3 2 2 3" xfId="45800"/>
    <cellStyle name="Note 34 3 2 3" xfId="16373"/>
    <cellStyle name="Note 34 3 2 3 2" xfId="33808"/>
    <cellStyle name="Note 34 3 2 3 3" xfId="48261"/>
    <cellStyle name="Note 34 3 2 4" xfId="21818"/>
    <cellStyle name="Note 34 3 2 5" xfId="36271"/>
    <cellStyle name="Note 34 3 3" xfId="6844"/>
    <cellStyle name="Note 34 3 3 2" xfId="24279"/>
    <cellStyle name="Note 34 3 3 3" xfId="38732"/>
    <cellStyle name="Note 34 3 4" xfId="9285"/>
    <cellStyle name="Note 34 3 4 2" xfId="26720"/>
    <cellStyle name="Note 34 3 4 3" xfId="41173"/>
    <cellStyle name="Note 34 3 5" xfId="11705"/>
    <cellStyle name="Note 34 3 5 2" xfId="29140"/>
    <cellStyle name="Note 34 3 5 3" xfId="43593"/>
    <cellStyle name="Note 34 3 6" xfId="18712"/>
    <cellStyle name="Note 34 4" xfId="1872"/>
    <cellStyle name="Note 34 4 2" xfId="4383"/>
    <cellStyle name="Note 34 4 2 2" xfId="21819"/>
    <cellStyle name="Note 34 4 2 3" xfId="36272"/>
    <cellStyle name="Note 34 4 3" xfId="6845"/>
    <cellStyle name="Note 34 4 3 2" xfId="24280"/>
    <cellStyle name="Note 34 4 3 3" xfId="38733"/>
    <cellStyle name="Note 34 4 4" xfId="9286"/>
    <cellStyle name="Note 34 4 4 2" xfId="26721"/>
    <cellStyle name="Note 34 4 4 3" xfId="41174"/>
    <cellStyle name="Note 34 4 5" xfId="11706"/>
    <cellStyle name="Note 34 4 5 2" xfId="29141"/>
    <cellStyle name="Note 34 4 5 3" xfId="43594"/>
    <cellStyle name="Note 34 4 6" xfId="15238"/>
    <cellStyle name="Note 34 4 6 2" xfId="32673"/>
    <cellStyle name="Note 34 4 6 3" xfId="47126"/>
    <cellStyle name="Note 34 4 7" xfId="18713"/>
    <cellStyle name="Note 34 4 8" xfId="20400"/>
    <cellStyle name="Note 34 5" xfId="4380"/>
    <cellStyle name="Note 34 5 2" xfId="13910"/>
    <cellStyle name="Note 34 5 2 2" xfId="31345"/>
    <cellStyle name="Note 34 5 2 3" xfId="45798"/>
    <cellStyle name="Note 34 5 3" xfId="16371"/>
    <cellStyle name="Note 34 5 3 2" xfId="33806"/>
    <cellStyle name="Note 34 5 3 3" xfId="48259"/>
    <cellStyle name="Note 34 5 4" xfId="21816"/>
    <cellStyle name="Note 34 5 5" xfId="36269"/>
    <cellStyle name="Note 34 6" xfId="6842"/>
    <cellStyle name="Note 34 6 2" xfId="24277"/>
    <cellStyle name="Note 34 6 3" xfId="38730"/>
    <cellStyle name="Note 34 7" xfId="9283"/>
    <cellStyle name="Note 34 7 2" xfId="26718"/>
    <cellStyle name="Note 34 7 3" xfId="41171"/>
    <cellStyle name="Note 34 8" xfId="11703"/>
    <cellStyle name="Note 34 8 2" xfId="29138"/>
    <cellStyle name="Note 34 8 3" xfId="43591"/>
    <cellStyle name="Note 34 9" xfId="18710"/>
    <cellStyle name="Note 35" xfId="1873"/>
    <cellStyle name="Note 35 2" xfId="1874"/>
    <cellStyle name="Note 35 2 2" xfId="4385"/>
    <cellStyle name="Note 35 2 2 2" xfId="13914"/>
    <cellStyle name="Note 35 2 2 2 2" xfId="31349"/>
    <cellStyle name="Note 35 2 2 2 3" xfId="45802"/>
    <cellStyle name="Note 35 2 2 3" xfId="16375"/>
    <cellStyle name="Note 35 2 2 3 2" xfId="33810"/>
    <cellStyle name="Note 35 2 2 3 3" xfId="48263"/>
    <cellStyle name="Note 35 2 2 4" xfId="21821"/>
    <cellStyle name="Note 35 2 2 5" xfId="36274"/>
    <cellStyle name="Note 35 2 3" xfId="6847"/>
    <cellStyle name="Note 35 2 3 2" xfId="24282"/>
    <cellStyle name="Note 35 2 3 3" xfId="38735"/>
    <cellStyle name="Note 35 2 4" xfId="9288"/>
    <cellStyle name="Note 35 2 4 2" xfId="26723"/>
    <cellStyle name="Note 35 2 4 3" xfId="41176"/>
    <cellStyle name="Note 35 2 5" xfId="11708"/>
    <cellStyle name="Note 35 2 5 2" xfId="29143"/>
    <cellStyle name="Note 35 2 5 3" xfId="43596"/>
    <cellStyle name="Note 35 2 6" xfId="18715"/>
    <cellStyle name="Note 35 3" xfId="1875"/>
    <cellStyle name="Note 35 3 2" xfId="4386"/>
    <cellStyle name="Note 35 3 2 2" xfId="13915"/>
    <cellStyle name="Note 35 3 2 2 2" xfId="31350"/>
    <cellStyle name="Note 35 3 2 2 3" xfId="45803"/>
    <cellStyle name="Note 35 3 2 3" xfId="16376"/>
    <cellStyle name="Note 35 3 2 3 2" xfId="33811"/>
    <cellStyle name="Note 35 3 2 3 3" xfId="48264"/>
    <cellStyle name="Note 35 3 2 4" xfId="21822"/>
    <cellStyle name="Note 35 3 2 5" xfId="36275"/>
    <cellStyle name="Note 35 3 3" xfId="6848"/>
    <cellStyle name="Note 35 3 3 2" xfId="24283"/>
    <cellStyle name="Note 35 3 3 3" xfId="38736"/>
    <cellStyle name="Note 35 3 4" xfId="9289"/>
    <cellStyle name="Note 35 3 4 2" xfId="26724"/>
    <cellStyle name="Note 35 3 4 3" xfId="41177"/>
    <cellStyle name="Note 35 3 5" xfId="11709"/>
    <cellStyle name="Note 35 3 5 2" xfId="29144"/>
    <cellStyle name="Note 35 3 5 3" xfId="43597"/>
    <cellStyle name="Note 35 3 6" xfId="18716"/>
    <cellStyle name="Note 35 4" xfId="1876"/>
    <cellStyle name="Note 35 4 2" xfId="4387"/>
    <cellStyle name="Note 35 4 2 2" xfId="21823"/>
    <cellStyle name="Note 35 4 2 3" xfId="36276"/>
    <cellStyle name="Note 35 4 3" xfId="6849"/>
    <cellStyle name="Note 35 4 3 2" xfId="24284"/>
    <cellStyle name="Note 35 4 3 3" xfId="38737"/>
    <cellStyle name="Note 35 4 4" xfId="9290"/>
    <cellStyle name="Note 35 4 4 2" xfId="26725"/>
    <cellStyle name="Note 35 4 4 3" xfId="41178"/>
    <cellStyle name="Note 35 4 5" xfId="11710"/>
    <cellStyle name="Note 35 4 5 2" xfId="29145"/>
    <cellStyle name="Note 35 4 5 3" xfId="43598"/>
    <cellStyle name="Note 35 4 6" xfId="15239"/>
    <cellStyle name="Note 35 4 6 2" xfId="32674"/>
    <cellStyle name="Note 35 4 6 3" xfId="47127"/>
    <cellStyle name="Note 35 4 7" xfId="18717"/>
    <cellStyle name="Note 35 4 8" xfId="20401"/>
    <cellStyle name="Note 35 5" xfId="4384"/>
    <cellStyle name="Note 35 5 2" xfId="13913"/>
    <cellStyle name="Note 35 5 2 2" xfId="31348"/>
    <cellStyle name="Note 35 5 2 3" xfId="45801"/>
    <cellStyle name="Note 35 5 3" xfId="16374"/>
    <cellStyle name="Note 35 5 3 2" xfId="33809"/>
    <cellStyle name="Note 35 5 3 3" xfId="48262"/>
    <cellStyle name="Note 35 5 4" xfId="21820"/>
    <cellStyle name="Note 35 5 5" xfId="36273"/>
    <cellStyle name="Note 35 6" xfId="6846"/>
    <cellStyle name="Note 35 6 2" xfId="24281"/>
    <cellStyle name="Note 35 6 3" xfId="38734"/>
    <cellStyle name="Note 35 7" xfId="9287"/>
    <cellStyle name="Note 35 7 2" xfId="26722"/>
    <cellStyle name="Note 35 7 3" xfId="41175"/>
    <cellStyle name="Note 35 8" xfId="11707"/>
    <cellStyle name="Note 35 8 2" xfId="29142"/>
    <cellStyle name="Note 35 8 3" xfId="43595"/>
    <cellStyle name="Note 35 9" xfId="18714"/>
    <cellStyle name="Note 36" xfId="1877"/>
    <cellStyle name="Note 36 2" xfId="1878"/>
    <cellStyle name="Note 36 2 2" xfId="4389"/>
    <cellStyle name="Note 36 2 2 2" xfId="13917"/>
    <cellStyle name="Note 36 2 2 2 2" xfId="31352"/>
    <cellStyle name="Note 36 2 2 2 3" xfId="45805"/>
    <cellStyle name="Note 36 2 2 3" xfId="16378"/>
    <cellStyle name="Note 36 2 2 3 2" xfId="33813"/>
    <cellStyle name="Note 36 2 2 3 3" xfId="48266"/>
    <cellStyle name="Note 36 2 2 4" xfId="21825"/>
    <cellStyle name="Note 36 2 2 5" xfId="36278"/>
    <cellStyle name="Note 36 2 3" xfId="6851"/>
    <cellStyle name="Note 36 2 3 2" xfId="24286"/>
    <cellStyle name="Note 36 2 3 3" xfId="38739"/>
    <cellStyle name="Note 36 2 4" xfId="9292"/>
    <cellStyle name="Note 36 2 4 2" xfId="26727"/>
    <cellStyle name="Note 36 2 4 3" xfId="41180"/>
    <cellStyle name="Note 36 2 5" xfId="11712"/>
    <cellStyle name="Note 36 2 5 2" xfId="29147"/>
    <cellStyle name="Note 36 2 5 3" xfId="43600"/>
    <cellStyle name="Note 36 2 6" xfId="18719"/>
    <cellStyle name="Note 36 3" xfId="1879"/>
    <cellStyle name="Note 36 3 2" xfId="4390"/>
    <cellStyle name="Note 36 3 2 2" xfId="13918"/>
    <cellStyle name="Note 36 3 2 2 2" xfId="31353"/>
    <cellStyle name="Note 36 3 2 2 3" xfId="45806"/>
    <cellStyle name="Note 36 3 2 3" xfId="16379"/>
    <cellStyle name="Note 36 3 2 3 2" xfId="33814"/>
    <cellStyle name="Note 36 3 2 3 3" xfId="48267"/>
    <cellStyle name="Note 36 3 2 4" xfId="21826"/>
    <cellStyle name="Note 36 3 2 5" xfId="36279"/>
    <cellStyle name="Note 36 3 3" xfId="6852"/>
    <cellStyle name="Note 36 3 3 2" xfId="24287"/>
    <cellStyle name="Note 36 3 3 3" xfId="38740"/>
    <cellStyle name="Note 36 3 4" xfId="9293"/>
    <cellStyle name="Note 36 3 4 2" xfId="26728"/>
    <cellStyle name="Note 36 3 4 3" xfId="41181"/>
    <cellStyle name="Note 36 3 5" xfId="11713"/>
    <cellStyle name="Note 36 3 5 2" xfId="29148"/>
    <cellStyle name="Note 36 3 5 3" xfId="43601"/>
    <cellStyle name="Note 36 3 6" xfId="18720"/>
    <cellStyle name="Note 36 4" xfId="1880"/>
    <cellStyle name="Note 36 4 2" xfId="4391"/>
    <cellStyle name="Note 36 4 2 2" xfId="21827"/>
    <cellStyle name="Note 36 4 2 3" xfId="36280"/>
    <cellStyle name="Note 36 4 3" xfId="6853"/>
    <cellStyle name="Note 36 4 3 2" xfId="24288"/>
    <cellStyle name="Note 36 4 3 3" xfId="38741"/>
    <cellStyle name="Note 36 4 4" xfId="9294"/>
    <cellStyle name="Note 36 4 4 2" xfId="26729"/>
    <cellStyle name="Note 36 4 4 3" xfId="41182"/>
    <cellStyle name="Note 36 4 5" xfId="11714"/>
    <cellStyle name="Note 36 4 5 2" xfId="29149"/>
    <cellStyle name="Note 36 4 5 3" xfId="43602"/>
    <cellStyle name="Note 36 4 6" xfId="15240"/>
    <cellStyle name="Note 36 4 6 2" xfId="32675"/>
    <cellStyle name="Note 36 4 6 3" xfId="47128"/>
    <cellStyle name="Note 36 4 7" xfId="18721"/>
    <cellStyle name="Note 36 4 8" xfId="20402"/>
    <cellStyle name="Note 36 5" xfId="4388"/>
    <cellStyle name="Note 36 5 2" xfId="13916"/>
    <cellStyle name="Note 36 5 2 2" xfId="31351"/>
    <cellStyle name="Note 36 5 2 3" xfId="45804"/>
    <cellStyle name="Note 36 5 3" xfId="16377"/>
    <cellStyle name="Note 36 5 3 2" xfId="33812"/>
    <cellStyle name="Note 36 5 3 3" xfId="48265"/>
    <cellStyle name="Note 36 5 4" xfId="21824"/>
    <cellStyle name="Note 36 5 5" xfId="36277"/>
    <cellStyle name="Note 36 6" xfId="6850"/>
    <cellStyle name="Note 36 6 2" xfId="24285"/>
    <cellStyle name="Note 36 6 3" xfId="38738"/>
    <cellStyle name="Note 36 7" xfId="9291"/>
    <cellStyle name="Note 36 7 2" xfId="26726"/>
    <cellStyle name="Note 36 7 3" xfId="41179"/>
    <cellStyle name="Note 36 8" xfId="11711"/>
    <cellStyle name="Note 36 8 2" xfId="29146"/>
    <cellStyle name="Note 36 8 3" xfId="43599"/>
    <cellStyle name="Note 36 9" xfId="18718"/>
    <cellStyle name="Note 37" xfId="1881"/>
    <cellStyle name="Note 37 2" xfId="1882"/>
    <cellStyle name="Note 37 2 2" xfId="4393"/>
    <cellStyle name="Note 37 2 2 2" xfId="13920"/>
    <cellStyle name="Note 37 2 2 2 2" xfId="31355"/>
    <cellStyle name="Note 37 2 2 2 3" xfId="45808"/>
    <cellStyle name="Note 37 2 2 3" xfId="16381"/>
    <cellStyle name="Note 37 2 2 3 2" xfId="33816"/>
    <cellStyle name="Note 37 2 2 3 3" xfId="48269"/>
    <cellStyle name="Note 37 2 2 4" xfId="21829"/>
    <cellStyle name="Note 37 2 2 5" xfId="36282"/>
    <cellStyle name="Note 37 2 3" xfId="6855"/>
    <cellStyle name="Note 37 2 3 2" xfId="24290"/>
    <cellStyle name="Note 37 2 3 3" xfId="38743"/>
    <cellStyle name="Note 37 2 4" xfId="9296"/>
    <cellStyle name="Note 37 2 4 2" xfId="26731"/>
    <cellStyle name="Note 37 2 4 3" xfId="41184"/>
    <cellStyle name="Note 37 2 5" xfId="11716"/>
    <cellStyle name="Note 37 2 5 2" xfId="29151"/>
    <cellStyle name="Note 37 2 5 3" xfId="43604"/>
    <cellStyle name="Note 37 2 6" xfId="18723"/>
    <cellStyle name="Note 37 3" xfId="1883"/>
    <cellStyle name="Note 37 3 2" xfId="4394"/>
    <cellStyle name="Note 37 3 2 2" xfId="13921"/>
    <cellStyle name="Note 37 3 2 2 2" xfId="31356"/>
    <cellStyle name="Note 37 3 2 2 3" xfId="45809"/>
    <cellStyle name="Note 37 3 2 3" xfId="16382"/>
    <cellStyle name="Note 37 3 2 3 2" xfId="33817"/>
    <cellStyle name="Note 37 3 2 3 3" xfId="48270"/>
    <cellStyle name="Note 37 3 2 4" xfId="21830"/>
    <cellStyle name="Note 37 3 2 5" xfId="36283"/>
    <cellStyle name="Note 37 3 3" xfId="6856"/>
    <cellStyle name="Note 37 3 3 2" xfId="24291"/>
    <cellStyle name="Note 37 3 3 3" xfId="38744"/>
    <cellStyle name="Note 37 3 4" xfId="9297"/>
    <cellStyle name="Note 37 3 4 2" xfId="26732"/>
    <cellStyle name="Note 37 3 4 3" xfId="41185"/>
    <cellStyle name="Note 37 3 5" xfId="11717"/>
    <cellStyle name="Note 37 3 5 2" xfId="29152"/>
    <cellStyle name="Note 37 3 5 3" xfId="43605"/>
    <cellStyle name="Note 37 3 6" xfId="18724"/>
    <cellStyle name="Note 37 4" xfId="1884"/>
    <cellStyle name="Note 37 4 2" xfId="4395"/>
    <cellStyle name="Note 37 4 2 2" xfId="21831"/>
    <cellStyle name="Note 37 4 2 3" xfId="36284"/>
    <cellStyle name="Note 37 4 3" xfId="6857"/>
    <cellStyle name="Note 37 4 3 2" xfId="24292"/>
    <cellStyle name="Note 37 4 3 3" xfId="38745"/>
    <cellStyle name="Note 37 4 4" xfId="9298"/>
    <cellStyle name="Note 37 4 4 2" xfId="26733"/>
    <cellStyle name="Note 37 4 4 3" xfId="41186"/>
    <cellStyle name="Note 37 4 5" xfId="11718"/>
    <cellStyle name="Note 37 4 5 2" xfId="29153"/>
    <cellStyle name="Note 37 4 5 3" xfId="43606"/>
    <cellStyle name="Note 37 4 6" xfId="15241"/>
    <cellStyle name="Note 37 4 6 2" xfId="32676"/>
    <cellStyle name="Note 37 4 6 3" xfId="47129"/>
    <cellStyle name="Note 37 4 7" xfId="18725"/>
    <cellStyle name="Note 37 4 8" xfId="20403"/>
    <cellStyle name="Note 37 5" xfId="4392"/>
    <cellStyle name="Note 37 5 2" xfId="13919"/>
    <cellStyle name="Note 37 5 2 2" xfId="31354"/>
    <cellStyle name="Note 37 5 2 3" xfId="45807"/>
    <cellStyle name="Note 37 5 3" xfId="16380"/>
    <cellStyle name="Note 37 5 3 2" xfId="33815"/>
    <cellStyle name="Note 37 5 3 3" xfId="48268"/>
    <cellStyle name="Note 37 5 4" xfId="21828"/>
    <cellStyle name="Note 37 5 5" xfId="36281"/>
    <cellStyle name="Note 37 6" xfId="6854"/>
    <cellStyle name="Note 37 6 2" xfId="24289"/>
    <cellStyle name="Note 37 6 3" xfId="38742"/>
    <cellStyle name="Note 37 7" xfId="9295"/>
    <cellStyle name="Note 37 7 2" xfId="26730"/>
    <cellStyle name="Note 37 7 3" xfId="41183"/>
    <cellStyle name="Note 37 8" xfId="11715"/>
    <cellStyle name="Note 37 8 2" xfId="29150"/>
    <cellStyle name="Note 37 8 3" xfId="43603"/>
    <cellStyle name="Note 37 9" xfId="18722"/>
    <cellStyle name="Note 38" xfId="1885"/>
    <cellStyle name="Note 38 2" xfId="1886"/>
    <cellStyle name="Note 38 2 2" xfId="4397"/>
    <cellStyle name="Note 38 2 2 2" xfId="13923"/>
    <cellStyle name="Note 38 2 2 2 2" xfId="31358"/>
    <cellStyle name="Note 38 2 2 2 3" xfId="45811"/>
    <cellStyle name="Note 38 2 2 3" xfId="16384"/>
    <cellStyle name="Note 38 2 2 3 2" xfId="33819"/>
    <cellStyle name="Note 38 2 2 3 3" xfId="48272"/>
    <cellStyle name="Note 38 2 2 4" xfId="21833"/>
    <cellStyle name="Note 38 2 2 5" xfId="36286"/>
    <cellStyle name="Note 38 2 3" xfId="6859"/>
    <cellStyle name="Note 38 2 3 2" xfId="24294"/>
    <cellStyle name="Note 38 2 3 3" xfId="38747"/>
    <cellStyle name="Note 38 2 4" xfId="9300"/>
    <cellStyle name="Note 38 2 4 2" xfId="26735"/>
    <cellStyle name="Note 38 2 4 3" xfId="41188"/>
    <cellStyle name="Note 38 2 5" xfId="11720"/>
    <cellStyle name="Note 38 2 5 2" xfId="29155"/>
    <cellStyle name="Note 38 2 5 3" xfId="43608"/>
    <cellStyle name="Note 38 2 6" xfId="18727"/>
    <cellStyle name="Note 38 3" xfId="1887"/>
    <cellStyle name="Note 38 3 2" xfId="4398"/>
    <cellStyle name="Note 38 3 2 2" xfId="13924"/>
    <cellStyle name="Note 38 3 2 2 2" xfId="31359"/>
    <cellStyle name="Note 38 3 2 2 3" xfId="45812"/>
    <cellStyle name="Note 38 3 2 3" xfId="16385"/>
    <cellStyle name="Note 38 3 2 3 2" xfId="33820"/>
    <cellStyle name="Note 38 3 2 3 3" xfId="48273"/>
    <cellStyle name="Note 38 3 2 4" xfId="21834"/>
    <cellStyle name="Note 38 3 2 5" xfId="36287"/>
    <cellStyle name="Note 38 3 3" xfId="6860"/>
    <cellStyle name="Note 38 3 3 2" xfId="24295"/>
    <cellStyle name="Note 38 3 3 3" xfId="38748"/>
    <cellStyle name="Note 38 3 4" xfId="9301"/>
    <cellStyle name="Note 38 3 4 2" xfId="26736"/>
    <cellStyle name="Note 38 3 4 3" xfId="41189"/>
    <cellStyle name="Note 38 3 5" xfId="11721"/>
    <cellStyle name="Note 38 3 5 2" xfId="29156"/>
    <cellStyle name="Note 38 3 5 3" xfId="43609"/>
    <cellStyle name="Note 38 3 6" xfId="18728"/>
    <cellStyle name="Note 38 4" xfId="1888"/>
    <cellStyle name="Note 38 4 2" xfId="4399"/>
    <cellStyle name="Note 38 4 2 2" xfId="21835"/>
    <cellStyle name="Note 38 4 2 3" xfId="36288"/>
    <cellStyle name="Note 38 4 3" xfId="6861"/>
    <cellStyle name="Note 38 4 3 2" xfId="24296"/>
    <cellStyle name="Note 38 4 3 3" xfId="38749"/>
    <cellStyle name="Note 38 4 4" xfId="9302"/>
    <cellStyle name="Note 38 4 4 2" xfId="26737"/>
    <cellStyle name="Note 38 4 4 3" xfId="41190"/>
    <cellStyle name="Note 38 4 5" xfId="11722"/>
    <cellStyle name="Note 38 4 5 2" xfId="29157"/>
    <cellStyle name="Note 38 4 5 3" xfId="43610"/>
    <cellStyle name="Note 38 4 6" xfId="15242"/>
    <cellStyle name="Note 38 4 6 2" xfId="32677"/>
    <cellStyle name="Note 38 4 6 3" xfId="47130"/>
    <cellStyle name="Note 38 4 7" xfId="18729"/>
    <cellStyle name="Note 38 4 8" xfId="20404"/>
    <cellStyle name="Note 38 5" xfId="4396"/>
    <cellStyle name="Note 38 5 2" xfId="13922"/>
    <cellStyle name="Note 38 5 2 2" xfId="31357"/>
    <cellStyle name="Note 38 5 2 3" xfId="45810"/>
    <cellStyle name="Note 38 5 3" xfId="16383"/>
    <cellStyle name="Note 38 5 3 2" xfId="33818"/>
    <cellStyle name="Note 38 5 3 3" xfId="48271"/>
    <cellStyle name="Note 38 5 4" xfId="21832"/>
    <cellStyle name="Note 38 5 5" xfId="36285"/>
    <cellStyle name="Note 38 6" xfId="6858"/>
    <cellStyle name="Note 38 6 2" xfId="24293"/>
    <cellStyle name="Note 38 6 3" xfId="38746"/>
    <cellStyle name="Note 38 7" xfId="9299"/>
    <cellStyle name="Note 38 7 2" xfId="26734"/>
    <cellStyle name="Note 38 7 3" xfId="41187"/>
    <cellStyle name="Note 38 8" xfId="11719"/>
    <cellStyle name="Note 38 8 2" xfId="29154"/>
    <cellStyle name="Note 38 8 3" xfId="43607"/>
    <cellStyle name="Note 38 9" xfId="18726"/>
    <cellStyle name="Note 39" xfId="1889"/>
    <cellStyle name="Note 39 2" xfId="1890"/>
    <cellStyle name="Note 39 2 2" xfId="4401"/>
    <cellStyle name="Note 39 2 2 2" xfId="13926"/>
    <cellStyle name="Note 39 2 2 2 2" xfId="31361"/>
    <cellStyle name="Note 39 2 2 2 3" xfId="45814"/>
    <cellStyle name="Note 39 2 2 3" xfId="16387"/>
    <cellStyle name="Note 39 2 2 3 2" xfId="33822"/>
    <cellStyle name="Note 39 2 2 3 3" xfId="48275"/>
    <cellStyle name="Note 39 2 2 4" xfId="21837"/>
    <cellStyle name="Note 39 2 2 5" xfId="36290"/>
    <cellStyle name="Note 39 2 3" xfId="6863"/>
    <cellStyle name="Note 39 2 3 2" xfId="24298"/>
    <cellStyle name="Note 39 2 3 3" xfId="38751"/>
    <cellStyle name="Note 39 2 4" xfId="9304"/>
    <cellStyle name="Note 39 2 4 2" xfId="26739"/>
    <cellStyle name="Note 39 2 4 3" xfId="41192"/>
    <cellStyle name="Note 39 2 5" xfId="11724"/>
    <cellStyle name="Note 39 2 5 2" xfId="29159"/>
    <cellStyle name="Note 39 2 5 3" xfId="43612"/>
    <cellStyle name="Note 39 2 6" xfId="18731"/>
    <cellStyle name="Note 39 3" xfId="1891"/>
    <cellStyle name="Note 39 3 2" xfId="4402"/>
    <cellStyle name="Note 39 3 2 2" xfId="13927"/>
    <cellStyle name="Note 39 3 2 2 2" xfId="31362"/>
    <cellStyle name="Note 39 3 2 2 3" xfId="45815"/>
    <cellStyle name="Note 39 3 2 3" xfId="16388"/>
    <cellStyle name="Note 39 3 2 3 2" xfId="33823"/>
    <cellStyle name="Note 39 3 2 3 3" xfId="48276"/>
    <cellStyle name="Note 39 3 2 4" xfId="21838"/>
    <cellStyle name="Note 39 3 2 5" xfId="36291"/>
    <cellStyle name="Note 39 3 3" xfId="6864"/>
    <cellStyle name="Note 39 3 3 2" xfId="24299"/>
    <cellStyle name="Note 39 3 3 3" xfId="38752"/>
    <cellStyle name="Note 39 3 4" xfId="9305"/>
    <cellStyle name="Note 39 3 4 2" xfId="26740"/>
    <cellStyle name="Note 39 3 4 3" xfId="41193"/>
    <cellStyle name="Note 39 3 5" xfId="11725"/>
    <cellStyle name="Note 39 3 5 2" xfId="29160"/>
    <cellStyle name="Note 39 3 5 3" xfId="43613"/>
    <cellStyle name="Note 39 3 6" xfId="18732"/>
    <cellStyle name="Note 39 4" xfId="1892"/>
    <cellStyle name="Note 39 4 2" xfId="4403"/>
    <cellStyle name="Note 39 4 2 2" xfId="21839"/>
    <cellStyle name="Note 39 4 2 3" xfId="36292"/>
    <cellStyle name="Note 39 4 3" xfId="6865"/>
    <cellStyle name="Note 39 4 3 2" xfId="24300"/>
    <cellStyle name="Note 39 4 3 3" xfId="38753"/>
    <cellStyle name="Note 39 4 4" xfId="9306"/>
    <cellStyle name="Note 39 4 4 2" xfId="26741"/>
    <cellStyle name="Note 39 4 4 3" xfId="41194"/>
    <cellStyle name="Note 39 4 5" xfId="11726"/>
    <cellStyle name="Note 39 4 5 2" xfId="29161"/>
    <cellStyle name="Note 39 4 5 3" xfId="43614"/>
    <cellStyle name="Note 39 4 6" xfId="15243"/>
    <cellStyle name="Note 39 4 6 2" xfId="32678"/>
    <cellStyle name="Note 39 4 6 3" xfId="47131"/>
    <cellStyle name="Note 39 4 7" xfId="18733"/>
    <cellStyle name="Note 39 4 8" xfId="20405"/>
    <cellStyle name="Note 39 5" xfId="4400"/>
    <cellStyle name="Note 39 5 2" xfId="13925"/>
    <cellStyle name="Note 39 5 2 2" xfId="31360"/>
    <cellStyle name="Note 39 5 2 3" xfId="45813"/>
    <cellStyle name="Note 39 5 3" xfId="16386"/>
    <cellStyle name="Note 39 5 3 2" xfId="33821"/>
    <cellStyle name="Note 39 5 3 3" xfId="48274"/>
    <cellStyle name="Note 39 5 4" xfId="21836"/>
    <cellStyle name="Note 39 5 5" xfId="36289"/>
    <cellStyle name="Note 39 6" xfId="6862"/>
    <cellStyle name="Note 39 6 2" xfId="24297"/>
    <cellStyle name="Note 39 6 3" xfId="38750"/>
    <cellStyle name="Note 39 7" xfId="9303"/>
    <cellStyle name="Note 39 7 2" xfId="26738"/>
    <cellStyle name="Note 39 7 3" xfId="41191"/>
    <cellStyle name="Note 39 8" xfId="11723"/>
    <cellStyle name="Note 39 8 2" xfId="29158"/>
    <cellStyle name="Note 39 8 3" xfId="43611"/>
    <cellStyle name="Note 39 9" xfId="18730"/>
    <cellStyle name="Note 4" xfId="1893"/>
    <cellStyle name="Note 4 10" xfId="1894"/>
    <cellStyle name="Note 4 10 10" xfId="6867"/>
    <cellStyle name="Note 4 10 10 2" xfId="24302"/>
    <cellStyle name="Note 4 10 10 3" xfId="38755"/>
    <cellStyle name="Note 4 10 11" xfId="9308"/>
    <cellStyle name="Note 4 10 11 2" xfId="26743"/>
    <cellStyle name="Note 4 10 11 3" xfId="41196"/>
    <cellStyle name="Note 4 10 12" xfId="11728"/>
    <cellStyle name="Note 4 10 12 2" xfId="29163"/>
    <cellStyle name="Note 4 10 12 3" xfId="43616"/>
    <cellStyle name="Note 4 10 13" xfId="18735"/>
    <cellStyle name="Note 4 10 2" xfId="1895"/>
    <cellStyle name="Note 4 10 2 2" xfId="1896"/>
    <cellStyle name="Note 4 10 2 2 2" xfId="4407"/>
    <cellStyle name="Note 4 10 2 2 2 2" xfId="13931"/>
    <cellStyle name="Note 4 10 2 2 2 2 2" xfId="31366"/>
    <cellStyle name="Note 4 10 2 2 2 2 3" xfId="45819"/>
    <cellStyle name="Note 4 10 2 2 2 3" xfId="16392"/>
    <cellStyle name="Note 4 10 2 2 2 3 2" xfId="33827"/>
    <cellStyle name="Note 4 10 2 2 2 3 3" xfId="48280"/>
    <cellStyle name="Note 4 10 2 2 2 4" xfId="21843"/>
    <cellStyle name="Note 4 10 2 2 2 5" xfId="36296"/>
    <cellStyle name="Note 4 10 2 2 3" xfId="6869"/>
    <cellStyle name="Note 4 10 2 2 3 2" xfId="24304"/>
    <cellStyle name="Note 4 10 2 2 3 3" xfId="38757"/>
    <cellStyle name="Note 4 10 2 2 4" xfId="9310"/>
    <cellStyle name="Note 4 10 2 2 4 2" xfId="26745"/>
    <cellStyle name="Note 4 10 2 2 4 3" xfId="41198"/>
    <cellStyle name="Note 4 10 2 2 5" xfId="11730"/>
    <cellStyle name="Note 4 10 2 2 5 2" xfId="29165"/>
    <cellStyle name="Note 4 10 2 2 5 3" xfId="43618"/>
    <cellStyle name="Note 4 10 2 2 6" xfId="18737"/>
    <cellStyle name="Note 4 10 2 3" xfId="1897"/>
    <cellStyle name="Note 4 10 2 3 2" xfId="4408"/>
    <cellStyle name="Note 4 10 2 3 2 2" xfId="13932"/>
    <cellStyle name="Note 4 10 2 3 2 2 2" xfId="31367"/>
    <cellStyle name="Note 4 10 2 3 2 2 3" xfId="45820"/>
    <cellStyle name="Note 4 10 2 3 2 3" xfId="16393"/>
    <cellStyle name="Note 4 10 2 3 2 3 2" xfId="33828"/>
    <cellStyle name="Note 4 10 2 3 2 3 3" xfId="48281"/>
    <cellStyle name="Note 4 10 2 3 2 4" xfId="21844"/>
    <cellStyle name="Note 4 10 2 3 2 5" xfId="36297"/>
    <cellStyle name="Note 4 10 2 3 3" xfId="6870"/>
    <cellStyle name="Note 4 10 2 3 3 2" xfId="24305"/>
    <cellStyle name="Note 4 10 2 3 3 3" xfId="38758"/>
    <cellStyle name="Note 4 10 2 3 4" xfId="9311"/>
    <cellStyle name="Note 4 10 2 3 4 2" xfId="26746"/>
    <cellStyle name="Note 4 10 2 3 4 3" xfId="41199"/>
    <cellStyle name="Note 4 10 2 3 5" xfId="11731"/>
    <cellStyle name="Note 4 10 2 3 5 2" xfId="29166"/>
    <cellStyle name="Note 4 10 2 3 5 3" xfId="43619"/>
    <cellStyle name="Note 4 10 2 3 6" xfId="18738"/>
    <cellStyle name="Note 4 10 2 4" xfId="1898"/>
    <cellStyle name="Note 4 10 2 4 2" xfId="4409"/>
    <cellStyle name="Note 4 10 2 4 2 2" xfId="21845"/>
    <cellStyle name="Note 4 10 2 4 2 3" xfId="36298"/>
    <cellStyle name="Note 4 10 2 4 3" xfId="6871"/>
    <cellStyle name="Note 4 10 2 4 3 2" xfId="24306"/>
    <cellStyle name="Note 4 10 2 4 3 3" xfId="38759"/>
    <cellStyle name="Note 4 10 2 4 4" xfId="9312"/>
    <cellStyle name="Note 4 10 2 4 4 2" xfId="26747"/>
    <cellStyle name="Note 4 10 2 4 4 3" xfId="41200"/>
    <cellStyle name="Note 4 10 2 4 5" xfId="11732"/>
    <cellStyle name="Note 4 10 2 4 5 2" xfId="29167"/>
    <cellStyle name="Note 4 10 2 4 5 3" xfId="43620"/>
    <cellStyle name="Note 4 10 2 4 6" xfId="15244"/>
    <cellStyle name="Note 4 10 2 4 6 2" xfId="32679"/>
    <cellStyle name="Note 4 10 2 4 6 3" xfId="47132"/>
    <cellStyle name="Note 4 10 2 4 7" xfId="18739"/>
    <cellStyle name="Note 4 10 2 4 8" xfId="20406"/>
    <cellStyle name="Note 4 10 2 5" xfId="4406"/>
    <cellStyle name="Note 4 10 2 5 2" xfId="13930"/>
    <cellStyle name="Note 4 10 2 5 2 2" xfId="31365"/>
    <cellStyle name="Note 4 10 2 5 2 3" xfId="45818"/>
    <cellStyle name="Note 4 10 2 5 3" xfId="16391"/>
    <cellStyle name="Note 4 10 2 5 3 2" xfId="33826"/>
    <cellStyle name="Note 4 10 2 5 3 3" xfId="48279"/>
    <cellStyle name="Note 4 10 2 5 4" xfId="21842"/>
    <cellStyle name="Note 4 10 2 5 5" xfId="36295"/>
    <cellStyle name="Note 4 10 2 6" xfId="6868"/>
    <cellStyle name="Note 4 10 2 6 2" xfId="24303"/>
    <cellStyle name="Note 4 10 2 6 3" xfId="38756"/>
    <cellStyle name="Note 4 10 2 7" xfId="9309"/>
    <cellStyle name="Note 4 10 2 7 2" xfId="26744"/>
    <cellStyle name="Note 4 10 2 7 3" xfId="41197"/>
    <cellStyle name="Note 4 10 2 8" xfId="11729"/>
    <cellStyle name="Note 4 10 2 8 2" xfId="29164"/>
    <cellStyle name="Note 4 10 2 8 3" xfId="43617"/>
    <cellStyle name="Note 4 10 2 9" xfId="18736"/>
    <cellStyle name="Note 4 10 3" xfId="1899"/>
    <cellStyle name="Note 4 10 3 2" xfId="1900"/>
    <cellStyle name="Note 4 10 3 2 2" xfId="4411"/>
    <cellStyle name="Note 4 10 3 2 2 2" xfId="13934"/>
    <cellStyle name="Note 4 10 3 2 2 2 2" xfId="31369"/>
    <cellStyle name="Note 4 10 3 2 2 2 3" xfId="45822"/>
    <cellStyle name="Note 4 10 3 2 2 3" xfId="16395"/>
    <cellStyle name="Note 4 10 3 2 2 3 2" xfId="33830"/>
    <cellStyle name="Note 4 10 3 2 2 3 3" xfId="48283"/>
    <cellStyle name="Note 4 10 3 2 2 4" xfId="21847"/>
    <cellStyle name="Note 4 10 3 2 2 5" xfId="36300"/>
    <cellStyle name="Note 4 10 3 2 3" xfId="6873"/>
    <cellStyle name="Note 4 10 3 2 3 2" xfId="24308"/>
    <cellStyle name="Note 4 10 3 2 3 3" xfId="38761"/>
    <cellStyle name="Note 4 10 3 2 4" xfId="9314"/>
    <cellStyle name="Note 4 10 3 2 4 2" xfId="26749"/>
    <cellStyle name="Note 4 10 3 2 4 3" xfId="41202"/>
    <cellStyle name="Note 4 10 3 2 5" xfId="11734"/>
    <cellStyle name="Note 4 10 3 2 5 2" xfId="29169"/>
    <cellStyle name="Note 4 10 3 2 5 3" xfId="43622"/>
    <cellStyle name="Note 4 10 3 2 6" xfId="18741"/>
    <cellStyle name="Note 4 10 3 3" xfId="1901"/>
    <cellStyle name="Note 4 10 3 3 2" xfId="4412"/>
    <cellStyle name="Note 4 10 3 3 2 2" xfId="13935"/>
    <cellStyle name="Note 4 10 3 3 2 2 2" xfId="31370"/>
    <cellStyle name="Note 4 10 3 3 2 2 3" xfId="45823"/>
    <cellStyle name="Note 4 10 3 3 2 3" xfId="16396"/>
    <cellStyle name="Note 4 10 3 3 2 3 2" xfId="33831"/>
    <cellStyle name="Note 4 10 3 3 2 3 3" xfId="48284"/>
    <cellStyle name="Note 4 10 3 3 2 4" xfId="21848"/>
    <cellStyle name="Note 4 10 3 3 2 5" xfId="36301"/>
    <cellStyle name="Note 4 10 3 3 3" xfId="6874"/>
    <cellStyle name="Note 4 10 3 3 3 2" xfId="24309"/>
    <cellStyle name="Note 4 10 3 3 3 3" xfId="38762"/>
    <cellStyle name="Note 4 10 3 3 4" xfId="9315"/>
    <cellStyle name="Note 4 10 3 3 4 2" xfId="26750"/>
    <cellStyle name="Note 4 10 3 3 4 3" xfId="41203"/>
    <cellStyle name="Note 4 10 3 3 5" xfId="11735"/>
    <cellStyle name="Note 4 10 3 3 5 2" xfId="29170"/>
    <cellStyle name="Note 4 10 3 3 5 3" xfId="43623"/>
    <cellStyle name="Note 4 10 3 3 6" xfId="18742"/>
    <cellStyle name="Note 4 10 3 4" xfId="1902"/>
    <cellStyle name="Note 4 10 3 4 2" xfId="4413"/>
    <cellStyle name="Note 4 10 3 4 2 2" xfId="21849"/>
    <cellStyle name="Note 4 10 3 4 2 3" xfId="36302"/>
    <cellStyle name="Note 4 10 3 4 3" xfId="6875"/>
    <cellStyle name="Note 4 10 3 4 3 2" xfId="24310"/>
    <cellStyle name="Note 4 10 3 4 3 3" xfId="38763"/>
    <cellStyle name="Note 4 10 3 4 4" xfId="9316"/>
    <cellStyle name="Note 4 10 3 4 4 2" xfId="26751"/>
    <cellStyle name="Note 4 10 3 4 4 3" xfId="41204"/>
    <cellStyle name="Note 4 10 3 4 5" xfId="11736"/>
    <cellStyle name="Note 4 10 3 4 5 2" xfId="29171"/>
    <cellStyle name="Note 4 10 3 4 5 3" xfId="43624"/>
    <cellStyle name="Note 4 10 3 4 6" xfId="15245"/>
    <cellStyle name="Note 4 10 3 4 6 2" xfId="32680"/>
    <cellStyle name="Note 4 10 3 4 6 3" xfId="47133"/>
    <cellStyle name="Note 4 10 3 4 7" xfId="18743"/>
    <cellStyle name="Note 4 10 3 4 8" xfId="20407"/>
    <cellStyle name="Note 4 10 3 5" xfId="4410"/>
    <cellStyle name="Note 4 10 3 5 2" xfId="13933"/>
    <cellStyle name="Note 4 10 3 5 2 2" xfId="31368"/>
    <cellStyle name="Note 4 10 3 5 2 3" xfId="45821"/>
    <cellStyle name="Note 4 10 3 5 3" xfId="16394"/>
    <cellStyle name="Note 4 10 3 5 3 2" xfId="33829"/>
    <cellStyle name="Note 4 10 3 5 3 3" xfId="48282"/>
    <cellStyle name="Note 4 10 3 5 4" xfId="21846"/>
    <cellStyle name="Note 4 10 3 5 5" xfId="36299"/>
    <cellStyle name="Note 4 10 3 6" xfId="6872"/>
    <cellStyle name="Note 4 10 3 6 2" xfId="24307"/>
    <cellStyle name="Note 4 10 3 6 3" xfId="38760"/>
    <cellStyle name="Note 4 10 3 7" xfId="9313"/>
    <cellStyle name="Note 4 10 3 7 2" xfId="26748"/>
    <cellStyle name="Note 4 10 3 7 3" xfId="41201"/>
    <cellStyle name="Note 4 10 3 8" xfId="11733"/>
    <cellStyle name="Note 4 10 3 8 2" xfId="29168"/>
    <cellStyle name="Note 4 10 3 8 3" xfId="43621"/>
    <cellStyle name="Note 4 10 3 9" xfId="18740"/>
    <cellStyle name="Note 4 10 4" xfId="1903"/>
    <cellStyle name="Note 4 10 4 2" xfId="1904"/>
    <cellStyle name="Note 4 10 4 2 2" xfId="4415"/>
    <cellStyle name="Note 4 10 4 2 2 2" xfId="13937"/>
    <cellStyle name="Note 4 10 4 2 2 2 2" xfId="31372"/>
    <cellStyle name="Note 4 10 4 2 2 2 3" xfId="45825"/>
    <cellStyle name="Note 4 10 4 2 2 3" xfId="16398"/>
    <cellStyle name="Note 4 10 4 2 2 3 2" xfId="33833"/>
    <cellStyle name="Note 4 10 4 2 2 3 3" xfId="48286"/>
    <cellStyle name="Note 4 10 4 2 2 4" xfId="21851"/>
    <cellStyle name="Note 4 10 4 2 2 5" xfId="36304"/>
    <cellStyle name="Note 4 10 4 2 3" xfId="6877"/>
    <cellStyle name="Note 4 10 4 2 3 2" xfId="24312"/>
    <cellStyle name="Note 4 10 4 2 3 3" xfId="38765"/>
    <cellStyle name="Note 4 10 4 2 4" xfId="9318"/>
    <cellStyle name="Note 4 10 4 2 4 2" xfId="26753"/>
    <cellStyle name="Note 4 10 4 2 4 3" xfId="41206"/>
    <cellStyle name="Note 4 10 4 2 5" xfId="11738"/>
    <cellStyle name="Note 4 10 4 2 5 2" xfId="29173"/>
    <cellStyle name="Note 4 10 4 2 5 3" xfId="43626"/>
    <cellStyle name="Note 4 10 4 2 6" xfId="18745"/>
    <cellStyle name="Note 4 10 4 3" xfId="1905"/>
    <cellStyle name="Note 4 10 4 3 2" xfId="4416"/>
    <cellStyle name="Note 4 10 4 3 2 2" xfId="13938"/>
    <cellStyle name="Note 4 10 4 3 2 2 2" xfId="31373"/>
    <cellStyle name="Note 4 10 4 3 2 2 3" xfId="45826"/>
    <cellStyle name="Note 4 10 4 3 2 3" xfId="16399"/>
    <cellStyle name="Note 4 10 4 3 2 3 2" xfId="33834"/>
    <cellStyle name="Note 4 10 4 3 2 3 3" xfId="48287"/>
    <cellStyle name="Note 4 10 4 3 2 4" xfId="21852"/>
    <cellStyle name="Note 4 10 4 3 2 5" xfId="36305"/>
    <cellStyle name="Note 4 10 4 3 3" xfId="6878"/>
    <cellStyle name="Note 4 10 4 3 3 2" xfId="24313"/>
    <cellStyle name="Note 4 10 4 3 3 3" xfId="38766"/>
    <cellStyle name="Note 4 10 4 3 4" xfId="9319"/>
    <cellStyle name="Note 4 10 4 3 4 2" xfId="26754"/>
    <cellStyle name="Note 4 10 4 3 4 3" xfId="41207"/>
    <cellStyle name="Note 4 10 4 3 5" xfId="11739"/>
    <cellStyle name="Note 4 10 4 3 5 2" xfId="29174"/>
    <cellStyle name="Note 4 10 4 3 5 3" xfId="43627"/>
    <cellStyle name="Note 4 10 4 3 6" xfId="18746"/>
    <cellStyle name="Note 4 10 4 4" xfId="1906"/>
    <cellStyle name="Note 4 10 4 4 2" xfId="4417"/>
    <cellStyle name="Note 4 10 4 4 2 2" xfId="21853"/>
    <cellStyle name="Note 4 10 4 4 2 3" xfId="36306"/>
    <cellStyle name="Note 4 10 4 4 3" xfId="6879"/>
    <cellStyle name="Note 4 10 4 4 3 2" xfId="24314"/>
    <cellStyle name="Note 4 10 4 4 3 3" xfId="38767"/>
    <cellStyle name="Note 4 10 4 4 4" xfId="9320"/>
    <cellStyle name="Note 4 10 4 4 4 2" xfId="26755"/>
    <cellStyle name="Note 4 10 4 4 4 3" xfId="41208"/>
    <cellStyle name="Note 4 10 4 4 5" xfId="11740"/>
    <cellStyle name="Note 4 10 4 4 5 2" xfId="29175"/>
    <cellStyle name="Note 4 10 4 4 5 3" xfId="43628"/>
    <cellStyle name="Note 4 10 4 4 6" xfId="15246"/>
    <cellStyle name="Note 4 10 4 4 6 2" xfId="32681"/>
    <cellStyle name="Note 4 10 4 4 6 3" xfId="47134"/>
    <cellStyle name="Note 4 10 4 4 7" xfId="18747"/>
    <cellStyle name="Note 4 10 4 4 8" xfId="20408"/>
    <cellStyle name="Note 4 10 4 5" xfId="4414"/>
    <cellStyle name="Note 4 10 4 5 2" xfId="13936"/>
    <cellStyle name="Note 4 10 4 5 2 2" xfId="31371"/>
    <cellStyle name="Note 4 10 4 5 2 3" xfId="45824"/>
    <cellStyle name="Note 4 10 4 5 3" xfId="16397"/>
    <cellStyle name="Note 4 10 4 5 3 2" xfId="33832"/>
    <cellStyle name="Note 4 10 4 5 3 3" xfId="48285"/>
    <cellStyle name="Note 4 10 4 5 4" xfId="21850"/>
    <cellStyle name="Note 4 10 4 5 5" xfId="36303"/>
    <cellStyle name="Note 4 10 4 6" xfId="6876"/>
    <cellStyle name="Note 4 10 4 6 2" xfId="24311"/>
    <cellStyle name="Note 4 10 4 6 3" xfId="38764"/>
    <cellStyle name="Note 4 10 4 7" xfId="9317"/>
    <cellStyle name="Note 4 10 4 7 2" xfId="26752"/>
    <cellStyle name="Note 4 10 4 7 3" xfId="41205"/>
    <cellStyle name="Note 4 10 4 8" xfId="11737"/>
    <cellStyle name="Note 4 10 4 8 2" xfId="29172"/>
    <cellStyle name="Note 4 10 4 8 3" xfId="43625"/>
    <cellStyle name="Note 4 10 4 9" xfId="18744"/>
    <cellStyle name="Note 4 10 5" xfId="1907"/>
    <cellStyle name="Note 4 10 5 2" xfId="1908"/>
    <cellStyle name="Note 4 10 5 2 2" xfId="4419"/>
    <cellStyle name="Note 4 10 5 2 2 2" xfId="13940"/>
    <cellStyle name="Note 4 10 5 2 2 2 2" xfId="31375"/>
    <cellStyle name="Note 4 10 5 2 2 2 3" xfId="45828"/>
    <cellStyle name="Note 4 10 5 2 2 3" xfId="16401"/>
    <cellStyle name="Note 4 10 5 2 2 3 2" xfId="33836"/>
    <cellStyle name="Note 4 10 5 2 2 3 3" xfId="48289"/>
    <cellStyle name="Note 4 10 5 2 2 4" xfId="21855"/>
    <cellStyle name="Note 4 10 5 2 2 5" xfId="36308"/>
    <cellStyle name="Note 4 10 5 2 3" xfId="6881"/>
    <cellStyle name="Note 4 10 5 2 3 2" xfId="24316"/>
    <cellStyle name="Note 4 10 5 2 3 3" xfId="38769"/>
    <cellStyle name="Note 4 10 5 2 4" xfId="9322"/>
    <cellStyle name="Note 4 10 5 2 4 2" xfId="26757"/>
    <cellStyle name="Note 4 10 5 2 4 3" xfId="41210"/>
    <cellStyle name="Note 4 10 5 2 5" xfId="11742"/>
    <cellStyle name="Note 4 10 5 2 5 2" xfId="29177"/>
    <cellStyle name="Note 4 10 5 2 5 3" xfId="43630"/>
    <cellStyle name="Note 4 10 5 2 6" xfId="18749"/>
    <cellStyle name="Note 4 10 5 3" xfId="1909"/>
    <cellStyle name="Note 4 10 5 3 2" xfId="4420"/>
    <cellStyle name="Note 4 10 5 3 2 2" xfId="13941"/>
    <cellStyle name="Note 4 10 5 3 2 2 2" xfId="31376"/>
    <cellStyle name="Note 4 10 5 3 2 2 3" xfId="45829"/>
    <cellStyle name="Note 4 10 5 3 2 3" xfId="16402"/>
    <cellStyle name="Note 4 10 5 3 2 3 2" xfId="33837"/>
    <cellStyle name="Note 4 10 5 3 2 3 3" xfId="48290"/>
    <cellStyle name="Note 4 10 5 3 2 4" xfId="21856"/>
    <cellStyle name="Note 4 10 5 3 2 5" xfId="36309"/>
    <cellStyle name="Note 4 10 5 3 3" xfId="6882"/>
    <cellStyle name="Note 4 10 5 3 3 2" xfId="24317"/>
    <cellStyle name="Note 4 10 5 3 3 3" xfId="38770"/>
    <cellStyle name="Note 4 10 5 3 4" xfId="9323"/>
    <cellStyle name="Note 4 10 5 3 4 2" xfId="26758"/>
    <cellStyle name="Note 4 10 5 3 4 3" xfId="41211"/>
    <cellStyle name="Note 4 10 5 3 5" xfId="11743"/>
    <cellStyle name="Note 4 10 5 3 5 2" xfId="29178"/>
    <cellStyle name="Note 4 10 5 3 5 3" xfId="43631"/>
    <cellStyle name="Note 4 10 5 3 6" xfId="18750"/>
    <cellStyle name="Note 4 10 5 4" xfId="1910"/>
    <cellStyle name="Note 4 10 5 4 2" xfId="4421"/>
    <cellStyle name="Note 4 10 5 4 2 2" xfId="21857"/>
    <cellStyle name="Note 4 10 5 4 2 3" xfId="36310"/>
    <cellStyle name="Note 4 10 5 4 3" xfId="6883"/>
    <cellStyle name="Note 4 10 5 4 3 2" xfId="24318"/>
    <cellStyle name="Note 4 10 5 4 3 3" xfId="38771"/>
    <cellStyle name="Note 4 10 5 4 4" xfId="9324"/>
    <cellStyle name="Note 4 10 5 4 4 2" xfId="26759"/>
    <cellStyle name="Note 4 10 5 4 4 3" xfId="41212"/>
    <cellStyle name="Note 4 10 5 4 5" xfId="11744"/>
    <cellStyle name="Note 4 10 5 4 5 2" xfId="29179"/>
    <cellStyle name="Note 4 10 5 4 5 3" xfId="43632"/>
    <cellStyle name="Note 4 10 5 4 6" xfId="15247"/>
    <cellStyle name="Note 4 10 5 4 6 2" xfId="32682"/>
    <cellStyle name="Note 4 10 5 4 6 3" xfId="47135"/>
    <cellStyle name="Note 4 10 5 4 7" xfId="18751"/>
    <cellStyle name="Note 4 10 5 4 8" xfId="20409"/>
    <cellStyle name="Note 4 10 5 5" xfId="4418"/>
    <cellStyle name="Note 4 10 5 5 2" xfId="13939"/>
    <cellStyle name="Note 4 10 5 5 2 2" xfId="31374"/>
    <cellStyle name="Note 4 10 5 5 2 3" xfId="45827"/>
    <cellStyle name="Note 4 10 5 5 3" xfId="16400"/>
    <cellStyle name="Note 4 10 5 5 3 2" xfId="33835"/>
    <cellStyle name="Note 4 10 5 5 3 3" xfId="48288"/>
    <cellStyle name="Note 4 10 5 5 4" xfId="21854"/>
    <cellStyle name="Note 4 10 5 5 5" xfId="36307"/>
    <cellStyle name="Note 4 10 5 6" xfId="6880"/>
    <cellStyle name="Note 4 10 5 6 2" xfId="24315"/>
    <cellStyle name="Note 4 10 5 6 3" xfId="38768"/>
    <cellStyle name="Note 4 10 5 7" xfId="9321"/>
    <cellStyle name="Note 4 10 5 7 2" xfId="26756"/>
    <cellStyle name="Note 4 10 5 7 3" xfId="41209"/>
    <cellStyle name="Note 4 10 5 8" xfId="11741"/>
    <cellStyle name="Note 4 10 5 8 2" xfId="29176"/>
    <cellStyle name="Note 4 10 5 8 3" xfId="43629"/>
    <cellStyle name="Note 4 10 5 9" xfId="18748"/>
    <cellStyle name="Note 4 10 6" xfId="1911"/>
    <cellStyle name="Note 4 10 6 2" xfId="4422"/>
    <cellStyle name="Note 4 10 6 2 2" xfId="13942"/>
    <cellStyle name="Note 4 10 6 2 2 2" xfId="31377"/>
    <cellStyle name="Note 4 10 6 2 2 3" xfId="45830"/>
    <cellStyle name="Note 4 10 6 2 3" xfId="16403"/>
    <cellStyle name="Note 4 10 6 2 3 2" xfId="33838"/>
    <cellStyle name="Note 4 10 6 2 3 3" xfId="48291"/>
    <cellStyle name="Note 4 10 6 2 4" xfId="21858"/>
    <cellStyle name="Note 4 10 6 2 5" xfId="36311"/>
    <cellStyle name="Note 4 10 6 3" xfId="6884"/>
    <cellStyle name="Note 4 10 6 3 2" xfId="24319"/>
    <cellStyle name="Note 4 10 6 3 3" xfId="38772"/>
    <cellStyle name="Note 4 10 6 4" xfId="9325"/>
    <cellStyle name="Note 4 10 6 4 2" xfId="26760"/>
    <cellStyle name="Note 4 10 6 4 3" xfId="41213"/>
    <cellStyle name="Note 4 10 6 5" xfId="11745"/>
    <cellStyle name="Note 4 10 6 5 2" xfId="29180"/>
    <cellStyle name="Note 4 10 6 5 3" xfId="43633"/>
    <cellStyle name="Note 4 10 6 6" xfId="18752"/>
    <cellStyle name="Note 4 10 7" xfId="1912"/>
    <cellStyle name="Note 4 10 7 2" xfId="4423"/>
    <cellStyle name="Note 4 10 7 2 2" xfId="13943"/>
    <cellStyle name="Note 4 10 7 2 2 2" xfId="31378"/>
    <cellStyle name="Note 4 10 7 2 2 3" xfId="45831"/>
    <cellStyle name="Note 4 10 7 2 3" xfId="16404"/>
    <cellStyle name="Note 4 10 7 2 3 2" xfId="33839"/>
    <cellStyle name="Note 4 10 7 2 3 3" xfId="48292"/>
    <cellStyle name="Note 4 10 7 2 4" xfId="21859"/>
    <cellStyle name="Note 4 10 7 2 5" xfId="36312"/>
    <cellStyle name="Note 4 10 7 3" xfId="6885"/>
    <cellStyle name="Note 4 10 7 3 2" xfId="24320"/>
    <cellStyle name="Note 4 10 7 3 3" xfId="38773"/>
    <cellStyle name="Note 4 10 7 4" xfId="9326"/>
    <cellStyle name="Note 4 10 7 4 2" xfId="26761"/>
    <cellStyle name="Note 4 10 7 4 3" xfId="41214"/>
    <cellStyle name="Note 4 10 7 5" xfId="11746"/>
    <cellStyle name="Note 4 10 7 5 2" xfId="29181"/>
    <cellStyle name="Note 4 10 7 5 3" xfId="43634"/>
    <cellStyle name="Note 4 10 7 6" xfId="18753"/>
    <cellStyle name="Note 4 10 8" xfId="1913"/>
    <cellStyle name="Note 4 10 8 2" xfId="4424"/>
    <cellStyle name="Note 4 10 8 2 2" xfId="21860"/>
    <cellStyle name="Note 4 10 8 2 3" xfId="36313"/>
    <cellStyle name="Note 4 10 8 3" xfId="6886"/>
    <cellStyle name="Note 4 10 8 3 2" xfId="24321"/>
    <cellStyle name="Note 4 10 8 3 3" xfId="38774"/>
    <cellStyle name="Note 4 10 8 4" xfId="9327"/>
    <cellStyle name="Note 4 10 8 4 2" xfId="26762"/>
    <cellStyle name="Note 4 10 8 4 3" xfId="41215"/>
    <cellStyle name="Note 4 10 8 5" xfId="11747"/>
    <cellStyle name="Note 4 10 8 5 2" xfId="29182"/>
    <cellStyle name="Note 4 10 8 5 3" xfId="43635"/>
    <cellStyle name="Note 4 10 8 6" xfId="15248"/>
    <cellStyle name="Note 4 10 8 6 2" xfId="32683"/>
    <cellStyle name="Note 4 10 8 6 3" xfId="47136"/>
    <cellStyle name="Note 4 10 8 7" xfId="18754"/>
    <cellStyle name="Note 4 10 8 8" xfId="20410"/>
    <cellStyle name="Note 4 10 9" xfId="4405"/>
    <cellStyle name="Note 4 10 9 2" xfId="13929"/>
    <cellStyle name="Note 4 10 9 2 2" xfId="31364"/>
    <cellStyle name="Note 4 10 9 2 3" xfId="45817"/>
    <cellStyle name="Note 4 10 9 3" xfId="16390"/>
    <cellStyle name="Note 4 10 9 3 2" xfId="33825"/>
    <cellStyle name="Note 4 10 9 3 3" xfId="48278"/>
    <cellStyle name="Note 4 10 9 4" xfId="21841"/>
    <cellStyle name="Note 4 10 9 5" xfId="36294"/>
    <cellStyle name="Note 4 11" xfId="1914"/>
    <cellStyle name="Note 4 11 10" xfId="6887"/>
    <cellStyle name="Note 4 11 10 2" xfId="24322"/>
    <cellStyle name="Note 4 11 10 3" xfId="38775"/>
    <cellStyle name="Note 4 11 11" xfId="9328"/>
    <cellStyle name="Note 4 11 11 2" xfId="26763"/>
    <cellStyle name="Note 4 11 11 3" xfId="41216"/>
    <cellStyle name="Note 4 11 12" xfId="11748"/>
    <cellStyle name="Note 4 11 12 2" xfId="29183"/>
    <cellStyle name="Note 4 11 12 3" xfId="43636"/>
    <cellStyle name="Note 4 11 13" xfId="18755"/>
    <cellStyle name="Note 4 11 2" xfId="1915"/>
    <cellStyle name="Note 4 11 2 2" xfId="1916"/>
    <cellStyle name="Note 4 11 2 2 2" xfId="4427"/>
    <cellStyle name="Note 4 11 2 2 2 2" xfId="13946"/>
    <cellStyle name="Note 4 11 2 2 2 2 2" xfId="31381"/>
    <cellStyle name="Note 4 11 2 2 2 2 3" xfId="45834"/>
    <cellStyle name="Note 4 11 2 2 2 3" xfId="16407"/>
    <cellStyle name="Note 4 11 2 2 2 3 2" xfId="33842"/>
    <cellStyle name="Note 4 11 2 2 2 3 3" xfId="48295"/>
    <cellStyle name="Note 4 11 2 2 2 4" xfId="21863"/>
    <cellStyle name="Note 4 11 2 2 2 5" xfId="36316"/>
    <cellStyle name="Note 4 11 2 2 3" xfId="6889"/>
    <cellStyle name="Note 4 11 2 2 3 2" xfId="24324"/>
    <cellStyle name="Note 4 11 2 2 3 3" xfId="38777"/>
    <cellStyle name="Note 4 11 2 2 4" xfId="9330"/>
    <cellStyle name="Note 4 11 2 2 4 2" xfId="26765"/>
    <cellStyle name="Note 4 11 2 2 4 3" xfId="41218"/>
    <cellStyle name="Note 4 11 2 2 5" xfId="11750"/>
    <cellStyle name="Note 4 11 2 2 5 2" xfId="29185"/>
    <cellStyle name="Note 4 11 2 2 5 3" xfId="43638"/>
    <cellStyle name="Note 4 11 2 2 6" xfId="18757"/>
    <cellStyle name="Note 4 11 2 3" xfId="1917"/>
    <cellStyle name="Note 4 11 2 3 2" xfId="4428"/>
    <cellStyle name="Note 4 11 2 3 2 2" xfId="13947"/>
    <cellStyle name="Note 4 11 2 3 2 2 2" xfId="31382"/>
    <cellStyle name="Note 4 11 2 3 2 2 3" xfId="45835"/>
    <cellStyle name="Note 4 11 2 3 2 3" xfId="16408"/>
    <cellStyle name="Note 4 11 2 3 2 3 2" xfId="33843"/>
    <cellStyle name="Note 4 11 2 3 2 3 3" xfId="48296"/>
    <cellStyle name="Note 4 11 2 3 2 4" xfId="21864"/>
    <cellStyle name="Note 4 11 2 3 2 5" xfId="36317"/>
    <cellStyle name="Note 4 11 2 3 3" xfId="6890"/>
    <cellStyle name="Note 4 11 2 3 3 2" xfId="24325"/>
    <cellStyle name="Note 4 11 2 3 3 3" xfId="38778"/>
    <cellStyle name="Note 4 11 2 3 4" xfId="9331"/>
    <cellStyle name="Note 4 11 2 3 4 2" xfId="26766"/>
    <cellStyle name="Note 4 11 2 3 4 3" xfId="41219"/>
    <cellStyle name="Note 4 11 2 3 5" xfId="11751"/>
    <cellStyle name="Note 4 11 2 3 5 2" xfId="29186"/>
    <cellStyle name="Note 4 11 2 3 5 3" xfId="43639"/>
    <cellStyle name="Note 4 11 2 3 6" xfId="18758"/>
    <cellStyle name="Note 4 11 2 4" xfId="1918"/>
    <cellStyle name="Note 4 11 2 4 2" xfId="4429"/>
    <cellStyle name="Note 4 11 2 4 2 2" xfId="21865"/>
    <cellStyle name="Note 4 11 2 4 2 3" xfId="36318"/>
    <cellStyle name="Note 4 11 2 4 3" xfId="6891"/>
    <cellStyle name="Note 4 11 2 4 3 2" xfId="24326"/>
    <cellStyle name="Note 4 11 2 4 3 3" xfId="38779"/>
    <cellStyle name="Note 4 11 2 4 4" xfId="9332"/>
    <cellStyle name="Note 4 11 2 4 4 2" xfId="26767"/>
    <cellStyle name="Note 4 11 2 4 4 3" xfId="41220"/>
    <cellStyle name="Note 4 11 2 4 5" xfId="11752"/>
    <cellStyle name="Note 4 11 2 4 5 2" xfId="29187"/>
    <cellStyle name="Note 4 11 2 4 5 3" xfId="43640"/>
    <cellStyle name="Note 4 11 2 4 6" xfId="15249"/>
    <cellStyle name="Note 4 11 2 4 6 2" xfId="32684"/>
    <cellStyle name="Note 4 11 2 4 6 3" xfId="47137"/>
    <cellStyle name="Note 4 11 2 4 7" xfId="18759"/>
    <cellStyle name="Note 4 11 2 4 8" xfId="20411"/>
    <cellStyle name="Note 4 11 2 5" xfId="4426"/>
    <cellStyle name="Note 4 11 2 5 2" xfId="13945"/>
    <cellStyle name="Note 4 11 2 5 2 2" xfId="31380"/>
    <cellStyle name="Note 4 11 2 5 2 3" xfId="45833"/>
    <cellStyle name="Note 4 11 2 5 3" xfId="16406"/>
    <cellStyle name="Note 4 11 2 5 3 2" xfId="33841"/>
    <cellStyle name="Note 4 11 2 5 3 3" xfId="48294"/>
    <cellStyle name="Note 4 11 2 5 4" xfId="21862"/>
    <cellStyle name="Note 4 11 2 5 5" xfId="36315"/>
    <cellStyle name="Note 4 11 2 6" xfId="6888"/>
    <cellStyle name="Note 4 11 2 6 2" xfId="24323"/>
    <cellStyle name="Note 4 11 2 6 3" xfId="38776"/>
    <cellStyle name="Note 4 11 2 7" xfId="9329"/>
    <cellStyle name="Note 4 11 2 7 2" xfId="26764"/>
    <cellStyle name="Note 4 11 2 7 3" xfId="41217"/>
    <cellStyle name="Note 4 11 2 8" xfId="11749"/>
    <cellStyle name="Note 4 11 2 8 2" xfId="29184"/>
    <cellStyle name="Note 4 11 2 8 3" xfId="43637"/>
    <cellStyle name="Note 4 11 2 9" xfId="18756"/>
    <cellStyle name="Note 4 11 3" xfId="1919"/>
    <cellStyle name="Note 4 11 3 2" xfId="1920"/>
    <cellStyle name="Note 4 11 3 2 2" xfId="4431"/>
    <cellStyle name="Note 4 11 3 2 2 2" xfId="13949"/>
    <cellStyle name="Note 4 11 3 2 2 2 2" xfId="31384"/>
    <cellStyle name="Note 4 11 3 2 2 2 3" xfId="45837"/>
    <cellStyle name="Note 4 11 3 2 2 3" xfId="16410"/>
    <cellStyle name="Note 4 11 3 2 2 3 2" xfId="33845"/>
    <cellStyle name="Note 4 11 3 2 2 3 3" xfId="48298"/>
    <cellStyle name="Note 4 11 3 2 2 4" xfId="21867"/>
    <cellStyle name="Note 4 11 3 2 2 5" xfId="36320"/>
    <cellStyle name="Note 4 11 3 2 3" xfId="6893"/>
    <cellStyle name="Note 4 11 3 2 3 2" xfId="24328"/>
    <cellStyle name="Note 4 11 3 2 3 3" xfId="38781"/>
    <cellStyle name="Note 4 11 3 2 4" xfId="9334"/>
    <cellStyle name="Note 4 11 3 2 4 2" xfId="26769"/>
    <cellStyle name="Note 4 11 3 2 4 3" xfId="41222"/>
    <cellStyle name="Note 4 11 3 2 5" xfId="11754"/>
    <cellStyle name="Note 4 11 3 2 5 2" xfId="29189"/>
    <cellStyle name="Note 4 11 3 2 5 3" xfId="43642"/>
    <cellStyle name="Note 4 11 3 2 6" xfId="18761"/>
    <cellStyle name="Note 4 11 3 3" xfId="1921"/>
    <cellStyle name="Note 4 11 3 3 2" xfId="4432"/>
    <cellStyle name="Note 4 11 3 3 2 2" xfId="13950"/>
    <cellStyle name="Note 4 11 3 3 2 2 2" xfId="31385"/>
    <cellStyle name="Note 4 11 3 3 2 2 3" xfId="45838"/>
    <cellStyle name="Note 4 11 3 3 2 3" xfId="16411"/>
    <cellStyle name="Note 4 11 3 3 2 3 2" xfId="33846"/>
    <cellStyle name="Note 4 11 3 3 2 3 3" xfId="48299"/>
    <cellStyle name="Note 4 11 3 3 2 4" xfId="21868"/>
    <cellStyle name="Note 4 11 3 3 2 5" xfId="36321"/>
    <cellStyle name="Note 4 11 3 3 3" xfId="6894"/>
    <cellStyle name="Note 4 11 3 3 3 2" xfId="24329"/>
    <cellStyle name="Note 4 11 3 3 3 3" xfId="38782"/>
    <cellStyle name="Note 4 11 3 3 4" xfId="9335"/>
    <cellStyle name="Note 4 11 3 3 4 2" xfId="26770"/>
    <cellStyle name="Note 4 11 3 3 4 3" xfId="41223"/>
    <cellStyle name="Note 4 11 3 3 5" xfId="11755"/>
    <cellStyle name="Note 4 11 3 3 5 2" xfId="29190"/>
    <cellStyle name="Note 4 11 3 3 5 3" xfId="43643"/>
    <cellStyle name="Note 4 11 3 3 6" xfId="18762"/>
    <cellStyle name="Note 4 11 3 4" xfId="1922"/>
    <cellStyle name="Note 4 11 3 4 2" xfId="4433"/>
    <cellStyle name="Note 4 11 3 4 2 2" xfId="21869"/>
    <cellStyle name="Note 4 11 3 4 2 3" xfId="36322"/>
    <cellStyle name="Note 4 11 3 4 3" xfId="6895"/>
    <cellStyle name="Note 4 11 3 4 3 2" xfId="24330"/>
    <cellStyle name="Note 4 11 3 4 3 3" xfId="38783"/>
    <cellStyle name="Note 4 11 3 4 4" xfId="9336"/>
    <cellStyle name="Note 4 11 3 4 4 2" xfId="26771"/>
    <cellStyle name="Note 4 11 3 4 4 3" xfId="41224"/>
    <cellStyle name="Note 4 11 3 4 5" xfId="11756"/>
    <cellStyle name="Note 4 11 3 4 5 2" xfId="29191"/>
    <cellStyle name="Note 4 11 3 4 5 3" xfId="43644"/>
    <cellStyle name="Note 4 11 3 4 6" xfId="15250"/>
    <cellStyle name="Note 4 11 3 4 6 2" xfId="32685"/>
    <cellStyle name="Note 4 11 3 4 6 3" xfId="47138"/>
    <cellStyle name="Note 4 11 3 4 7" xfId="18763"/>
    <cellStyle name="Note 4 11 3 4 8" xfId="20412"/>
    <cellStyle name="Note 4 11 3 5" xfId="4430"/>
    <cellStyle name="Note 4 11 3 5 2" xfId="13948"/>
    <cellStyle name="Note 4 11 3 5 2 2" xfId="31383"/>
    <cellStyle name="Note 4 11 3 5 2 3" xfId="45836"/>
    <cellStyle name="Note 4 11 3 5 3" xfId="16409"/>
    <cellStyle name="Note 4 11 3 5 3 2" xfId="33844"/>
    <cellStyle name="Note 4 11 3 5 3 3" xfId="48297"/>
    <cellStyle name="Note 4 11 3 5 4" xfId="21866"/>
    <cellStyle name="Note 4 11 3 5 5" xfId="36319"/>
    <cellStyle name="Note 4 11 3 6" xfId="6892"/>
    <cellStyle name="Note 4 11 3 6 2" xfId="24327"/>
    <cellStyle name="Note 4 11 3 6 3" xfId="38780"/>
    <cellStyle name="Note 4 11 3 7" xfId="9333"/>
    <cellStyle name="Note 4 11 3 7 2" xfId="26768"/>
    <cellStyle name="Note 4 11 3 7 3" xfId="41221"/>
    <cellStyle name="Note 4 11 3 8" xfId="11753"/>
    <cellStyle name="Note 4 11 3 8 2" xfId="29188"/>
    <cellStyle name="Note 4 11 3 8 3" xfId="43641"/>
    <cellStyle name="Note 4 11 3 9" xfId="18760"/>
    <cellStyle name="Note 4 11 4" xfId="1923"/>
    <cellStyle name="Note 4 11 4 2" xfId="1924"/>
    <cellStyle name="Note 4 11 4 2 2" xfId="4435"/>
    <cellStyle name="Note 4 11 4 2 2 2" xfId="13952"/>
    <cellStyle name="Note 4 11 4 2 2 2 2" xfId="31387"/>
    <cellStyle name="Note 4 11 4 2 2 2 3" xfId="45840"/>
    <cellStyle name="Note 4 11 4 2 2 3" xfId="16413"/>
    <cellStyle name="Note 4 11 4 2 2 3 2" xfId="33848"/>
    <cellStyle name="Note 4 11 4 2 2 3 3" xfId="48301"/>
    <cellStyle name="Note 4 11 4 2 2 4" xfId="21871"/>
    <cellStyle name="Note 4 11 4 2 2 5" xfId="36324"/>
    <cellStyle name="Note 4 11 4 2 3" xfId="6897"/>
    <cellStyle name="Note 4 11 4 2 3 2" xfId="24332"/>
    <cellStyle name="Note 4 11 4 2 3 3" xfId="38785"/>
    <cellStyle name="Note 4 11 4 2 4" xfId="9338"/>
    <cellStyle name="Note 4 11 4 2 4 2" xfId="26773"/>
    <cellStyle name="Note 4 11 4 2 4 3" xfId="41226"/>
    <cellStyle name="Note 4 11 4 2 5" xfId="11758"/>
    <cellStyle name="Note 4 11 4 2 5 2" xfId="29193"/>
    <cellStyle name="Note 4 11 4 2 5 3" xfId="43646"/>
    <cellStyle name="Note 4 11 4 2 6" xfId="18765"/>
    <cellStyle name="Note 4 11 4 3" xfId="1925"/>
    <cellStyle name="Note 4 11 4 3 2" xfId="4436"/>
    <cellStyle name="Note 4 11 4 3 2 2" xfId="13953"/>
    <cellStyle name="Note 4 11 4 3 2 2 2" xfId="31388"/>
    <cellStyle name="Note 4 11 4 3 2 2 3" xfId="45841"/>
    <cellStyle name="Note 4 11 4 3 2 3" xfId="16414"/>
    <cellStyle name="Note 4 11 4 3 2 3 2" xfId="33849"/>
    <cellStyle name="Note 4 11 4 3 2 3 3" xfId="48302"/>
    <cellStyle name="Note 4 11 4 3 2 4" xfId="21872"/>
    <cellStyle name="Note 4 11 4 3 2 5" xfId="36325"/>
    <cellStyle name="Note 4 11 4 3 3" xfId="6898"/>
    <cellStyle name="Note 4 11 4 3 3 2" xfId="24333"/>
    <cellStyle name="Note 4 11 4 3 3 3" xfId="38786"/>
    <cellStyle name="Note 4 11 4 3 4" xfId="9339"/>
    <cellStyle name="Note 4 11 4 3 4 2" xfId="26774"/>
    <cellStyle name="Note 4 11 4 3 4 3" xfId="41227"/>
    <cellStyle name="Note 4 11 4 3 5" xfId="11759"/>
    <cellStyle name="Note 4 11 4 3 5 2" xfId="29194"/>
    <cellStyle name="Note 4 11 4 3 5 3" xfId="43647"/>
    <cellStyle name="Note 4 11 4 3 6" xfId="18766"/>
    <cellStyle name="Note 4 11 4 4" xfId="1926"/>
    <cellStyle name="Note 4 11 4 4 2" xfId="4437"/>
    <cellStyle name="Note 4 11 4 4 2 2" xfId="21873"/>
    <cellStyle name="Note 4 11 4 4 2 3" xfId="36326"/>
    <cellStyle name="Note 4 11 4 4 3" xfId="6899"/>
    <cellStyle name="Note 4 11 4 4 3 2" xfId="24334"/>
    <cellStyle name="Note 4 11 4 4 3 3" xfId="38787"/>
    <cellStyle name="Note 4 11 4 4 4" xfId="9340"/>
    <cellStyle name="Note 4 11 4 4 4 2" xfId="26775"/>
    <cellStyle name="Note 4 11 4 4 4 3" xfId="41228"/>
    <cellStyle name="Note 4 11 4 4 5" xfId="11760"/>
    <cellStyle name="Note 4 11 4 4 5 2" xfId="29195"/>
    <cellStyle name="Note 4 11 4 4 5 3" xfId="43648"/>
    <cellStyle name="Note 4 11 4 4 6" xfId="15251"/>
    <cellStyle name="Note 4 11 4 4 6 2" xfId="32686"/>
    <cellStyle name="Note 4 11 4 4 6 3" xfId="47139"/>
    <cellStyle name="Note 4 11 4 4 7" xfId="18767"/>
    <cellStyle name="Note 4 11 4 4 8" xfId="20413"/>
    <cellStyle name="Note 4 11 4 5" xfId="4434"/>
    <cellStyle name="Note 4 11 4 5 2" xfId="13951"/>
    <cellStyle name="Note 4 11 4 5 2 2" xfId="31386"/>
    <cellStyle name="Note 4 11 4 5 2 3" xfId="45839"/>
    <cellStyle name="Note 4 11 4 5 3" xfId="16412"/>
    <cellStyle name="Note 4 11 4 5 3 2" xfId="33847"/>
    <cellStyle name="Note 4 11 4 5 3 3" xfId="48300"/>
    <cellStyle name="Note 4 11 4 5 4" xfId="21870"/>
    <cellStyle name="Note 4 11 4 5 5" xfId="36323"/>
    <cellStyle name="Note 4 11 4 6" xfId="6896"/>
    <cellStyle name="Note 4 11 4 6 2" xfId="24331"/>
    <cellStyle name="Note 4 11 4 6 3" xfId="38784"/>
    <cellStyle name="Note 4 11 4 7" xfId="9337"/>
    <cellStyle name="Note 4 11 4 7 2" xfId="26772"/>
    <cellStyle name="Note 4 11 4 7 3" xfId="41225"/>
    <cellStyle name="Note 4 11 4 8" xfId="11757"/>
    <cellStyle name="Note 4 11 4 8 2" xfId="29192"/>
    <cellStyle name="Note 4 11 4 8 3" xfId="43645"/>
    <cellStyle name="Note 4 11 4 9" xfId="18764"/>
    <cellStyle name="Note 4 11 5" xfId="1927"/>
    <cellStyle name="Note 4 11 5 2" xfId="1928"/>
    <cellStyle name="Note 4 11 5 2 2" xfId="4439"/>
    <cellStyle name="Note 4 11 5 2 2 2" xfId="13955"/>
    <cellStyle name="Note 4 11 5 2 2 2 2" xfId="31390"/>
    <cellStyle name="Note 4 11 5 2 2 2 3" xfId="45843"/>
    <cellStyle name="Note 4 11 5 2 2 3" xfId="16416"/>
    <cellStyle name="Note 4 11 5 2 2 3 2" xfId="33851"/>
    <cellStyle name="Note 4 11 5 2 2 3 3" xfId="48304"/>
    <cellStyle name="Note 4 11 5 2 2 4" xfId="21875"/>
    <cellStyle name="Note 4 11 5 2 2 5" xfId="36328"/>
    <cellStyle name="Note 4 11 5 2 3" xfId="6901"/>
    <cellStyle name="Note 4 11 5 2 3 2" xfId="24336"/>
    <cellStyle name="Note 4 11 5 2 3 3" xfId="38789"/>
    <cellStyle name="Note 4 11 5 2 4" xfId="9342"/>
    <cellStyle name="Note 4 11 5 2 4 2" xfId="26777"/>
    <cellStyle name="Note 4 11 5 2 4 3" xfId="41230"/>
    <cellStyle name="Note 4 11 5 2 5" xfId="11762"/>
    <cellStyle name="Note 4 11 5 2 5 2" xfId="29197"/>
    <cellStyle name="Note 4 11 5 2 5 3" xfId="43650"/>
    <cellStyle name="Note 4 11 5 2 6" xfId="18769"/>
    <cellStyle name="Note 4 11 5 3" xfId="1929"/>
    <cellStyle name="Note 4 11 5 3 2" xfId="4440"/>
    <cellStyle name="Note 4 11 5 3 2 2" xfId="13956"/>
    <cellStyle name="Note 4 11 5 3 2 2 2" xfId="31391"/>
    <cellStyle name="Note 4 11 5 3 2 2 3" xfId="45844"/>
    <cellStyle name="Note 4 11 5 3 2 3" xfId="16417"/>
    <cellStyle name="Note 4 11 5 3 2 3 2" xfId="33852"/>
    <cellStyle name="Note 4 11 5 3 2 3 3" xfId="48305"/>
    <cellStyle name="Note 4 11 5 3 2 4" xfId="21876"/>
    <cellStyle name="Note 4 11 5 3 2 5" xfId="36329"/>
    <cellStyle name="Note 4 11 5 3 3" xfId="6902"/>
    <cellStyle name="Note 4 11 5 3 3 2" xfId="24337"/>
    <cellStyle name="Note 4 11 5 3 3 3" xfId="38790"/>
    <cellStyle name="Note 4 11 5 3 4" xfId="9343"/>
    <cellStyle name="Note 4 11 5 3 4 2" xfId="26778"/>
    <cellStyle name="Note 4 11 5 3 4 3" xfId="41231"/>
    <cellStyle name="Note 4 11 5 3 5" xfId="11763"/>
    <cellStyle name="Note 4 11 5 3 5 2" xfId="29198"/>
    <cellStyle name="Note 4 11 5 3 5 3" xfId="43651"/>
    <cellStyle name="Note 4 11 5 3 6" xfId="18770"/>
    <cellStyle name="Note 4 11 5 4" xfId="1930"/>
    <cellStyle name="Note 4 11 5 4 2" xfId="4441"/>
    <cellStyle name="Note 4 11 5 4 2 2" xfId="21877"/>
    <cellStyle name="Note 4 11 5 4 2 3" xfId="36330"/>
    <cellStyle name="Note 4 11 5 4 3" xfId="6903"/>
    <cellStyle name="Note 4 11 5 4 3 2" xfId="24338"/>
    <cellStyle name="Note 4 11 5 4 3 3" xfId="38791"/>
    <cellStyle name="Note 4 11 5 4 4" xfId="9344"/>
    <cellStyle name="Note 4 11 5 4 4 2" xfId="26779"/>
    <cellStyle name="Note 4 11 5 4 4 3" xfId="41232"/>
    <cellStyle name="Note 4 11 5 4 5" xfId="11764"/>
    <cellStyle name="Note 4 11 5 4 5 2" xfId="29199"/>
    <cellStyle name="Note 4 11 5 4 5 3" xfId="43652"/>
    <cellStyle name="Note 4 11 5 4 6" xfId="15252"/>
    <cellStyle name="Note 4 11 5 4 6 2" xfId="32687"/>
    <cellStyle name="Note 4 11 5 4 6 3" xfId="47140"/>
    <cellStyle name="Note 4 11 5 4 7" xfId="18771"/>
    <cellStyle name="Note 4 11 5 4 8" xfId="20414"/>
    <cellStyle name="Note 4 11 5 5" xfId="4438"/>
    <cellStyle name="Note 4 11 5 5 2" xfId="13954"/>
    <cellStyle name="Note 4 11 5 5 2 2" xfId="31389"/>
    <cellStyle name="Note 4 11 5 5 2 3" xfId="45842"/>
    <cellStyle name="Note 4 11 5 5 3" xfId="16415"/>
    <cellStyle name="Note 4 11 5 5 3 2" xfId="33850"/>
    <cellStyle name="Note 4 11 5 5 3 3" xfId="48303"/>
    <cellStyle name="Note 4 11 5 5 4" xfId="21874"/>
    <cellStyle name="Note 4 11 5 5 5" xfId="36327"/>
    <cellStyle name="Note 4 11 5 6" xfId="6900"/>
    <cellStyle name="Note 4 11 5 6 2" xfId="24335"/>
    <cellStyle name="Note 4 11 5 6 3" xfId="38788"/>
    <cellStyle name="Note 4 11 5 7" xfId="9341"/>
    <cellStyle name="Note 4 11 5 7 2" xfId="26776"/>
    <cellStyle name="Note 4 11 5 7 3" xfId="41229"/>
    <cellStyle name="Note 4 11 5 8" xfId="11761"/>
    <cellStyle name="Note 4 11 5 8 2" xfId="29196"/>
    <cellStyle name="Note 4 11 5 8 3" xfId="43649"/>
    <cellStyle name="Note 4 11 5 9" xfId="18768"/>
    <cellStyle name="Note 4 11 6" xfId="1931"/>
    <cellStyle name="Note 4 11 6 2" xfId="4442"/>
    <cellStyle name="Note 4 11 6 2 2" xfId="13957"/>
    <cellStyle name="Note 4 11 6 2 2 2" xfId="31392"/>
    <cellStyle name="Note 4 11 6 2 2 3" xfId="45845"/>
    <cellStyle name="Note 4 11 6 2 3" xfId="16418"/>
    <cellStyle name="Note 4 11 6 2 3 2" xfId="33853"/>
    <cellStyle name="Note 4 11 6 2 3 3" xfId="48306"/>
    <cellStyle name="Note 4 11 6 2 4" xfId="21878"/>
    <cellStyle name="Note 4 11 6 2 5" xfId="36331"/>
    <cellStyle name="Note 4 11 6 3" xfId="6904"/>
    <cellStyle name="Note 4 11 6 3 2" xfId="24339"/>
    <cellStyle name="Note 4 11 6 3 3" xfId="38792"/>
    <cellStyle name="Note 4 11 6 4" xfId="9345"/>
    <cellStyle name="Note 4 11 6 4 2" xfId="26780"/>
    <cellStyle name="Note 4 11 6 4 3" xfId="41233"/>
    <cellStyle name="Note 4 11 6 5" xfId="11765"/>
    <cellStyle name="Note 4 11 6 5 2" xfId="29200"/>
    <cellStyle name="Note 4 11 6 5 3" xfId="43653"/>
    <cellStyle name="Note 4 11 6 6" xfId="18772"/>
    <cellStyle name="Note 4 11 7" xfId="1932"/>
    <cellStyle name="Note 4 11 7 2" xfId="4443"/>
    <cellStyle name="Note 4 11 7 2 2" xfId="13958"/>
    <cellStyle name="Note 4 11 7 2 2 2" xfId="31393"/>
    <cellStyle name="Note 4 11 7 2 2 3" xfId="45846"/>
    <cellStyle name="Note 4 11 7 2 3" xfId="16419"/>
    <cellStyle name="Note 4 11 7 2 3 2" xfId="33854"/>
    <cellStyle name="Note 4 11 7 2 3 3" xfId="48307"/>
    <cellStyle name="Note 4 11 7 2 4" xfId="21879"/>
    <cellStyle name="Note 4 11 7 2 5" xfId="36332"/>
    <cellStyle name="Note 4 11 7 3" xfId="6905"/>
    <cellStyle name="Note 4 11 7 3 2" xfId="24340"/>
    <cellStyle name="Note 4 11 7 3 3" xfId="38793"/>
    <cellStyle name="Note 4 11 7 4" xfId="9346"/>
    <cellStyle name="Note 4 11 7 4 2" xfId="26781"/>
    <cellStyle name="Note 4 11 7 4 3" xfId="41234"/>
    <cellStyle name="Note 4 11 7 5" xfId="11766"/>
    <cellStyle name="Note 4 11 7 5 2" xfId="29201"/>
    <cellStyle name="Note 4 11 7 5 3" xfId="43654"/>
    <cellStyle name="Note 4 11 7 6" xfId="18773"/>
    <cellStyle name="Note 4 11 8" xfId="1933"/>
    <cellStyle name="Note 4 11 8 2" xfId="4444"/>
    <cellStyle name="Note 4 11 8 2 2" xfId="21880"/>
    <cellStyle name="Note 4 11 8 2 3" xfId="36333"/>
    <cellStyle name="Note 4 11 8 3" xfId="6906"/>
    <cellStyle name="Note 4 11 8 3 2" xfId="24341"/>
    <cellStyle name="Note 4 11 8 3 3" xfId="38794"/>
    <cellStyle name="Note 4 11 8 4" xfId="9347"/>
    <cellStyle name="Note 4 11 8 4 2" xfId="26782"/>
    <cellStyle name="Note 4 11 8 4 3" xfId="41235"/>
    <cellStyle name="Note 4 11 8 5" xfId="11767"/>
    <cellStyle name="Note 4 11 8 5 2" xfId="29202"/>
    <cellStyle name="Note 4 11 8 5 3" xfId="43655"/>
    <cellStyle name="Note 4 11 8 6" xfId="15253"/>
    <cellStyle name="Note 4 11 8 6 2" xfId="32688"/>
    <cellStyle name="Note 4 11 8 6 3" xfId="47141"/>
    <cellStyle name="Note 4 11 8 7" xfId="18774"/>
    <cellStyle name="Note 4 11 8 8" xfId="20415"/>
    <cellStyle name="Note 4 11 9" xfId="4425"/>
    <cellStyle name="Note 4 11 9 2" xfId="13944"/>
    <cellStyle name="Note 4 11 9 2 2" xfId="31379"/>
    <cellStyle name="Note 4 11 9 2 3" xfId="45832"/>
    <cellStyle name="Note 4 11 9 3" xfId="16405"/>
    <cellStyle name="Note 4 11 9 3 2" xfId="33840"/>
    <cellStyle name="Note 4 11 9 3 3" xfId="48293"/>
    <cellStyle name="Note 4 11 9 4" xfId="21861"/>
    <cellStyle name="Note 4 11 9 5" xfId="36314"/>
    <cellStyle name="Note 4 12" xfId="1934"/>
    <cellStyle name="Note 4 12 10" xfId="6907"/>
    <cellStyle name="Note 4 12 10 2" xfId="24342"/>
    <cellStyle name="Note 4 12 10 3" xfId="38795"/>
    <cellStyle name="Note 4 12 11" xfId="9348"/>
    <cellStyle name="Note 4 12 11 2" xfId="26783"/>
    <cellStyle name="Note 4 12 11 3" xfId="41236"/>
    <cellStyle name="Note 4 12 12" xfId="11768"/>
    <cellStyle name="Note 4 12 12 2" xfId="29203"/>
    <cellStyle name="Note 4 12 12 3" xfId="43656"/>
    <cellStyle name="Note 4 12 13" xfId="18775"/>
    <cellStyle name="Note 4 12 2" xfId="1935"/>
    <cellStyle name="Note 4 12 2 2" xfId="1936"/>
    <cellStyle name="Note 4 12 2 2 2" xfId="4447"/>
    <cellStyle name="Note 4 12 2 2 2 2" xfId="13961"/>
    <cellStyle name="Note 4 12 2 2 2 2 2" xfId="31396"/>
    <cellStyle name="Note 4 12 2 2 2 2 3" xfId="45849"/>
    <cellStyle name="Note 4 12 2 2 2 3" xfId="16422"/>
    <cellStyle name="Note 4 12 2 2 2 3 2" xfId="33857"/>
    <cellStyle name="Note 4 12 2 2 2 3 3" xfId="48310"/>
    <cellStyle name="Note 4 12 2 2 2 4" xfId="21883"/>
    <cellStyle name="Note 4 12 2 2 2 5" xfId="36336"/>
    <cellStyle name="Note 4 12 2 2 3" xfId="6909"/>
    <cellStyle name="Note 4 12 2 2 3 2" xfId="24344"/>
    <cellStyle name="Note 4 12 2 2 3 3" xfId="38797"/>
    <cellStyle name="Note 4 12 2 2 4" xfId="9350"/>
    <cellStyle name="Note 4 12 2 2 4 2" xfId="26785"/>
    <cellStyle name="Note 4 12 2 2 4 3" xfId="41238"/>
    <cellStyle name="Note 4 12 2 2 5" xfId="11770"/>
    <cellStyle name="Note 4 12 2 2 5 2" xfId="29205"/>
    <cellStyle name="Note 4 12 2 2 5 3" xfId="43658"/>
    <cellStyle name="Note 4 12 2 2 6" xfId="18777"/>
    <cellStyle name="Note 4 12 2 3" xfId="1937"/>
    <cellStyle name="Note 4 12 2 3 2" xfId="4448"/>
    <cellStyle name="Note 4 12 2 3 2 2" xfId="13962"/>
    <cellStyle name="Note 4 12 2 3 2 2 2" xfId="31397"/>
    <cellStyle name="Note 4 12 2 3 2 2 3" xfId="45850"/>
    <cellStyle name="Note 4 12 2 3 2 3" xfId="16423"/>
    <cellStyle name="Note 4 12 2 3 2 3 2" xfId="33858"/>
    <cellStyle name="Note 4 12 2 3 2 3 3" xfId="48311"/>
    <cellStyle name="Note 4 12 2 3 2 4" xfId="21884"/>
    <cellStyle name="Note 4 12 2 3 2 5" xfId="36337"/>
    <cellStyle name="Note 4 12 2 3 3" xfId="6910"/>
    <cellStyle name="Note 4 12 2 3 3 2" xfId="24345"/>
    <cellStyle name="Note 4 12 2 3 3 3" xfId="38798"/>
    <cellStyle name="Note 4 12 2 3 4" xfId="9351"/>
    <cellStyle name="Note 4 12 2 3 4 2" xfId="26786"/>
    <cellStyle name="Note 4 12 2 3 4 3" xfId="41239"/>
    <cellStyle name="Note 4 12 2 3 5" xfId="11771"/>
    <cellStyle name="Note 4 12 2 3 5 2" xfId="29206"/>
    <cellStyle name="Note 4 12 2 3 5 3" xfId="43659"/>
    <cellStyle name="Note 4 12 2 3 6" xfId="18778"/>
    <cellStyle name="Note 4 12 2 4" xfId="1938"/>
    <cellStyle name="Note 4 12 2 4 2" xfId="4449"/>
    <cellStyle name="Note 4 12 2 4 2 2" xfId="21885"/>
    <cellStyle name="Note 4 12 2 4 2 3" xfId="36338"/>
    <cellStyle name="Note 4 12 2 4 3" xfId="6911"/>
    <cellStyle name="Note 4 12 2 4 3 2" xfId="24346"/>
    <cellStyle name="Note 4 12 2 4 3 3" xfId="38799"/>
    <cellStyle name="Note 4 12 2 4 4" xfId="9352"/>
    <cellStyle name="Note 4 12 2 4 4 2" xfId="26787"/>
    <cellStyle name="Note 4 12 2 4 4 3" xfId="41240"/>
    <cellStyle name="Note 4 12 2 4 5" xfId="11772"/>
    <cellStyle name="Note 4 12 2 4 5 2" xfId="29207"/>
    <cellStyle name="Note 4 12 2 4 5 3" xfId="43660"/>
    <cellStyle name="Note 4 12 2 4 6" xfId="15254"/>
    <cellStyle name="Note 4 12 2 4 6 2" xfId="32689"/>
    <cellStyle name="Note 4 12 2 4 6 3" xfId="47142"/>
    <cellStyle name="Note 4 12 2 4 7" xfId="18779"/>
    <cellStyle name="Note 4 12 2 4 8" xfId="20416"/>
    <cellStyle name="Note 4 12 2 5" xfId="4446"/>
    <cellStyle name="Note 4 12 2 5 2" xfId="13960"/>
    <cellStyle name="Note 4 12 2 5 2 2" xfId="31395"/>
    <cellStyle name="Note 4 12 2 5 2 3" xfId="45848"/>
    <cellStyle name="Note 4 12 2 5 3" xfId="16421"/>
    <cellStyle name="Note 4 12 2 5 3 2" xfId="33856"/>
    <cellStyle name="Note 4 12 2 5 3 3" xfId="48309"/>
    <cellStyle name="Note 4 12 2 5 4" xfId="21882"/>
    <cellStyle name="Note 4 12 2 5 5" xfId="36335"/>
    <cellStyle name="Note 4 12 2 6" xfId="6908"/>
    <cellStyle name="Note 4 12 2 6 2" xfId="24343"/>
    <cellStyle name="Note 4 12 2 6 3" xfId="38796"/>
    <cellStyle name="Note 4 12 2 7" xfId="9349"/>
    <cellStyle name="Note 4 12 2 7 2" xfId="26784"/>
    <cellStyle name="Note 4 12 2 7 3" xfId="41237"/>
    <cellStyle name="Note 4 12 2 8" xfId="11769"/>
    <cellStyle name="Note 4 12 2 8 2" xfId="29204"/>
    <cellStyle name="Note 4 12 2 8 3" xfId="43657"/>
    <cellStyle name="Note 4 12 2 9" xfId="18776"/>
    <cellStyle name="Note 4 12 3" xfId="1939"/>
    <cellStyle name="Note 4 12 3 2" xfId="1940"/>
    <cellStyle name="Note 4 12 3 2 2" xfId="4451"/>
    <cellStyle name="Note 4 12 3 2 2 2" xfId="13964"/>
    <cellStyle name="Note 4 12 3 2 2 2 2" xfId="31399"/>
    <cellStyle name="Note 4 12 3 2 2 2 3" xfId="45852"/>
    <cellStyle name="Note 4 12 3 2 2 3" xfId="16425"/>
    <cellStyle name="Note 4 12 3 2 2 3 2" xfId="33860"/>
    <cellStyle name="Note 4 12 3 2 2 3 3" xfId="48313"/>
    <cellStyle name="Note 4 12 3 2 2 4" xfId="21887"/>
    <cellStyle name="Note 4 12 3 2 2 5" xfId="36340"/>
    <cellStyle name="Note 4 12 3 2 3" xfId="6913"/>
    <cellStyle name="Note 4 12 3 2 3 2" xfId="24348"/>
    <cellStyle name="Note 4 12 3 2 3 3" xfId="38801"/>
    <cellStyle name="Note 4 12 3 2 4" xfId="9354"/>
    <cellStyle name="Note 4 12 3 2 4 2" xfId="26789"/>
    <cellStyle name="Note 4 12 3 2 4 3" xfId="41242"/>
    <cellStyle name="Note 4 12 3 2 5" xfId="11774"/>
    <cellStyle name="Note 4 12 3 2 5 2" xfId="29209"/>
    <cellStyle name="Note 4 12 3 2 5 3" xfId="43662"/>
    <cellStyle name="Note 4 12 3 2 6" xfId="18781"/>
    <cellStyle name="Note 4 12 3 3" xfId="1941"/>
    <cellStyle name="Note 4 12 3 3 2" xfId="4452"/>
    <cellStyle name="Note 4 12 3 3 2 2" xfId="13965"/>
    <cellStyle name="Note 4 12 3 3 2 2 2" xfId="31400"/>
    <cellStyle name="Note 4 12 3 3 2 2 3" xfId="45853"/>
    <cellStyle name="Note 4 12 3 3 2 3" xfId="16426"/>
    <cellStyle name="Note 4 12 3 3 2 3 2" xfId="33861"/>
    <cellStyle name="Note 4 12 3 3 2 3 3" xfId="48314"/>
    <cellStyle name="Note 4 12 3 3 2 4" xfId="21888"/>
    <cellStyle name="Note 4 12 3 3 2 5" xfId="36341"/>
    <cellStyle name="Note 4 12 3 3 3" xfId="6914"/>
    <cellStyle name="Note 4 12 3 3 3 2" xfId="24349"/>
    <cellStyle name="Note 4 12 3 3 3 3" xfId="38802"/>
    <cellStyle name="Note 4 12 3 3 4" xfId="9355"/>
    <cellStyle name="Note 4 12 3 3 4 2" xfId="26790"/>
    <cellStyle name="Note 4 12 3 3 4 3" xfId="41243"/>
    <cellStyle name="Note 4 12 3 3 5" xfId="11775"/>
    <cellStyle name="Note 4 12 3 3 5 2" xfId="29210"/>
    <cellStyle name="Note 4 12 3 3 5 3" xfId="43663"/>
    <cellStyle name="Note 4 12 3 3 6" xfId="18782"/>
    <cellStyle name="Note 4 12 3 4" xfId="1942"/>
    <cellStyle name="Note 4 12 3 4 2" xfId="4453"/>
    <cellStyle name="Note 4 12 3 4 2 2" xfId="21889"/>
    <cellStyle name="Note 4 12 3 4 2 3" xfId="36342"/>
    <cellStyle name="Note 4 12 3 4 3" xfId="6915"/>
    <cellStyle name="Note 4 12 3 4 3 2" xfId="24350"/>
    <cellStyle name="Note 4 12 3 4 3 3" xfId="38803"/>
    <cellStyle name="Note 4 12 3 4 4" xfId="9356"/>
    <cellStyle name="Note 4 12 3 4 4 2" xfId="26791"/>
    <cellStyle name="Note 4 12 3 4 4 3" xfId="41244"/>
    <cellStyle name="Note 4 12 3 4 5" xfId="11776"/>
    <cellStyle name="Note 4 12 3 4 5 2" xfId="29211"/>
    <cellStyle name="Note 4 12 3 4 5 3" xfId="43664"/>
    <cellStyle name="Note 4 12 3 4 6" xfId="15255"/>
    <cellStyle name="Note 4 12 3 4 6 2" xfId="32690"/>
    <cellStyle name="Note 4 12 3 4 6 3" xfId="47143"/>
    <cellStyle name="Note 4 12 3 4 7" xfId="18783"/>
    <cellStyle name="Note 4 12 3 4 8" xfId="20417"/>
    <cellStyle name="Note 4 12 3 5" xfId="4450"/>
    <cellStyle name="Note 4 12 3 5 2" xfId="13963"/>
    <cellStyle name="Note 4 12 3 5 2 2" xfId="31398"/>
    <cellStyle name="Note 4 12 3 5 2 3" xfId="45851"/>
    <cellStyle name="Note 4 12 3 5 3" xfId="16424"/>
    <cellStyle name="Note 4 12 3 5 3 2" xfId="33859"/>
    <cellStyle name="Note 4 12 3 5 3 3" xfId="48312"/>
    <cellStyle name="Note 4 12 3 5 4" xfId="21886"/>
    <cellStyle name="Note 4 12 3 5 5" xfId="36339"/>
    <cellStyle name="Note 4 12 3 6" xfId="6912"/>
    <cellStyle name="Note 4 12 3 6 2" xfId="24347"/>
    <cellStyle name="Note 4 12 3 6 3" xfId="38800"/>
    <cellStyle name="Note 4 12 3 7" xfId="9353"/>
    <cellStyle name="Note 4 12 3 7 2" xfId="26788"/>
    <cellStyle name="Note 4 12 3 7 3" xfId="41241"/>
    <cellStyle name="Note 4 12 3 8" xfId="11773"/>
    <cellStyle name="Note 4 12 3 8 2" xfId="29208"/>
    <cellStyle name="Note 4 12 3 8 3" xfId="43661"/>
    <cellStyle name="Note 4 12 3 9" xfId="18780"/>
    <cellStyle name="Note 4 12 4" xfId="1943"/>
    <cellStyle name="Note 4 12 4 2" xfId="1944"/>
    <cellStyle name="Note 4 12 4 2 2" xfId="4455"/>
    <cellStyle name="Note 4 12 4 2 2 2" xfId="13967"/>
    <cellStyle name="Note 4 12 4 2 2 2 2" xfId="31402"/>
    <cellStyle name="Note 4 12 4 2 2 2 3" xfId="45855"/>
    <cellStyle name="Note 4 12 4 2 2 3" xfId="16428"/>
    <cellStyle name="Note 4 12 4 2 2 3 2" xfId="33863"/>
    <cellStyle name="Note 4 12 4 2 2 3 3" xfId="48316"/>
    <cellStyle name="Note 4 12 4 2 2 4" xfId="21891"/>
    <cellStyle name="Note 4 12 4 2 2 5" xfId="36344"/>
    <cellStyle name="Note 4 12 4 2 3" xfId="6917"/>
    <cellStyle name="Note 4 12 4 2 3 2" xfId="24352"/>
    <cellStyle name="Note 4 12 4 2 3 3" xfId="38805"/>
    <cellStyle name="Note 4 12 4 2 4" xfId="9358"/>
    <cellStyle name="Note 4 12 4 2 4 2" xfId="26793"/>
    <cellStyle name="Note 4 12 4 2 4 3" xfId="41246"/>
    <cellStyle name="Note 4 12 4 2 5" xfId="11778"/>
    <cellStyle name="Note 4 12 4 2 5 2" xfId="29213"/>
    <cellStyle name="Note 4 12 4 2 5 3" xfId="43666"/>
    <cellStyle name="Note 4 12 4 2 6" xfId="18785"/>
    <cellStyle name="Note 4 12 4 3" xfId="1945"/>
    <cellStyle name="Note 4 12 4 3 2" xfId="4456"/>
    <cellStyle name="Note 4 12 4 3 2 2" xfId="13968"/>
    <cellStyle name="Note 4 12 4 3 2 2 2" xfId="31403"/>
    <cellStyle name="Note 4 12 4 3 2 2 3" xfId="45856"/>
    <cellStyle name="Note 4 12 4 3 2 3" xfId="16429"/>
    <cellStyle name="Note 4 12 4 3 2 3 2" xfId="33864"/>
    <cellStyle name="Note 4 12 4 3 2 3 3" xfId="48317"/>
    <cellStyle name="Note 4 12 4 3 2 4" xfId="21892"/>
    <cellStyle name="Note 4 12 4 3 2 5" xfId="36345"/>
    <cellStyle name="Note 4 12 4 3 3" xfId="6918"/>
    <cellStyle name="Note 4 12 4 3 3 2" xfId="24353"/>
    <cellStyle name="Note 4 12 4 3 3 3" xfId="38806"/>
    <cellStyle name="Note 4 12 4 3 4" xfId="9359"/>
    <cellStyle name="Note 4 12 4 3 4 2" xfId="26794"/>
    <cellStyle name="Note 4 12 4 3 4 3" xfId="41247"/>
    <cellStyle name="Note 4 12 4 3 5" xfId="11779"/>
    <cellStyle name="Note 4 12 4 3 5 2" xfId="29214"/>
    <cellStyle name="Note 4 12 4 3 5 3" xfId="43667"/>
    <cellStyle name="Note 4 12 4 3 6" xfId="18786"/>
    <cellStyle name="Note 4 12 4 4" xfId="1946"/>
    <cellStyle name="Note 4 12 4 4 2" xfId="4457"/>
    <cellStyle name="Note 4 12 4 4 2 2" xfId="21893"/>
    <cellStyle name="Note 4 12 4 4 2 3" xfId="36346"/>
    <cellStyle name="Note 4 12 4 4 3" xfId="6919"/>
    <cellStyle name="Note 4 12 4 4 3 2" xfId="24354"/>
    <cellStyle name="Note 4 12 4 4 3 3" xfId="38807"/>
    <cellStyle name="Note 4 12 4 4 4" xfId="9360"/>
    <cellStyle name="Note 4 12 4 4 4 2" xfId="26795"/>
    <cellStyle name="Note 4 12 4 4 4 3" xfId="41248"/>
    <cellStyle name="Note 4 12 4 4 5" xfId="11780"/>
    <cellStyle name="Note 4 12 4 4 5 2" xfId="29215"/>
    <cellStyle name="Note 4 12 4 4 5 3" xfId="43668"/>
    <cellStyle name="Note 4 12 4 4 6" xfId="15256"/>
    <cellStyle name="Note 4 12 4 4 6 2" xfId="32691"/>
    <cellStyle name="Note 4 12 4 4 6 3" xfId="47144"/>
    <cellStyle name="Note 4 12 4 4 7" xfId="18787"/>
    <cellStyle name="Note 4 12 4 4 8" xfId="20418"/>
    <cellStyle name="Note 4 12 4 5" xfId="4454"/>
    <cellStyle name="Note 4 12 4 5 2" xfId="13966"/>
    <cellStyle name="Note 4 12 4 5 2 2" xfId="31401"/>
    <cellStyle name="Note 4 12 4 5 2 3" xfId="45854"/>
    <cellStyle name="Note 4 12 4 5 3" xfId="16427"/>
    <cellStyle name="Note 4 12 4 5 3 2" xfId="33862"/>
    <cellStyle name="Note 4 12 4 5 3 3" xfId="48315"/>
    <cellStyle name="Note 4 12 4 5 4" xfId="21890"/>
    <cellStyle name="Note 4 12 4 5 5" xfId="36343"/>
    <cellStyle name="Note 4 12 4 6" xfId="6916"/>
    <cellStyle name="Note 4 12 4 6 2" xfId="24351"/>
    <cellStyle name="Note 4 12 4 6 3" xfId="38804"/>
    <cellStyle name="Note 4 12 4 7" xfId="9357"/>
    <cellStyle name="Note 4 12 4 7 2" xfId="26792"/>
    <cellStyle name="Note 4 12 4 7 3" xfId="41245"/>
    <cellStyle name="Note 4 12 4 8" xfId="11777"/>
    <cellStyle name="Note 4 12 4 8 2" xfId="29212"/>
    <cellStyle name="Note 4 12 4 8 3" xfId="43665"/>
    <cellStyle name="Note 4 12 4 9" xfId="18784"/>
    <cellStyle name="Note 4 12 5" xfId="1947"/>
    <cellStyle name="Note 4 12 5 2" xfId="1948"/>
    <cellStyle name="Note 4 12 5 2 2" xfId="4459"/>
    <cellStyle name="Note 4 12 5 2 2 2" xfId="13970"/>
    <cellStyle name="Note 4 12 5 2 2 2 2" xfId="31405"/>
    <cellStyle name="Note 4 12 5 2 2 2 3" xfId="45858"/>
    <cellStyle name="Note 4 12 5 2 2 3" xfId="16431"/>
    <cellStyle name="Note 4 12 5 2 2 3 2" xfId="33866"/>
    <cellStyle name="Note 4 12 5 2 2 3 3" xfId="48319"/>
    <cellStyle name="Note 4 12 5 2 2 4" xfId="21895"/>
    <cellStyle name="Note 4 12 5 2 2 5" xfId="36348"/>
    <cellStyle name="Note 4 12 5 2 3" xfId="6921"/>
    <cellStyle name="Note 4 12 5 2 3 2" xfId="24356"/>
    <cellStyle name="Note 4 12 5 2 3 3" xfId="38809"/>
    <cellStyle name="Note 4 12 5 2 4" xfId="9362"/>
    <cellStyle name="Note 4 12 5 2 4 2" xfId="26797"/>
    <cellStyle name="Note 4 12 5 2 4 3" xfId="41250"/>
    <cellStyle name="Note 4 12 5 2 5" xfId="11782"/>
    <cellStyle name="Note 4 12 5 2 5 2" xfId="29217"/>
    <cellStyle name="Note 4 12 5 2 5 3" xfId="43670"/>
    <cellStyle name="Note 4 12 5 2 6" xfId="18789"/>
    <cellStyle name="Note 4 12 5 3" xfId="1949"/>
    <cellStyle name="Note 4 12 5 3 2" xfId="4460"/>
    <cellStyle name="Note 4 12 5 3 2 2" xfId="13971"/>
    <cellStyle name="Note 4 12 5 3 2 2 2" xfId="31406"/>
    <cellStyle name="Note 4 12 5 3 2 2 3" xfId="45859"/>
    <cellStyle name="Note 4 12 5 3 2 3" xfId="16432"/>
    <cellStyle name="Note 4 12 5 3 2 3 2" xfId="33867"/>
    <cellStyle name="Note 4 12 5 3 2 3 3" xfId="48320"/>
    <cellStyle name="Note 4 12 5 3 2 4" xfId="21896"/>
    <cellStyle name="Note 4 12 5 3 2 5" xfId="36349"/>
    <cellStyle name="Note 4 12 5 3 3" xfId="6922"/>
    <cellStyle name="Note 4 12 5 3 3 2" xfId="24357"/>
    <cellStyle name="Note 4 12 5 3 3 3" xfId="38810"/>
    <cellStyle name="Note 4 12 5 3 4" xfId="9363"/>
    <cellStyle name="Note 4 12 5 3 4 2" xfId="26798"/>
    <cellStyle name="Note 4 12 5 3 4 3" xfId="41251"/>
    <cellStyle name="Note 4 12 5 3 5" xfId="11783"/>
    <cellStyle name="Note 4 12 5 3 5 2" xfId="29218"/>
    <cellStyle name="Note 4 12 5 3 5 3" xfId="43671"/>
    <cellStyle name="Note 4 12 5 3 6" xfId="18790"/>
    <cellStyle name="Note 4 12 5 4" xfId="1950"/>
    <cellStyle name="Note 4 12 5 4 2" xfId="4461"/>
    <cellStyle name="Note 4 12 5 4 2 2" xfId="21897"/>
    <cellStyle name="Note 4 12 5 4 2 3" xfId="36350"/>
    <cellStyle name="Note 4 12 5 4 3" xfId="6923"/>
    <cellStyle name="Note 4 12 5 4 3 2" xfId="24358"/>
    <cellStyle name="Note 4 12 5 4 3 3" xfId="38811"/>
    <cellStyle name="Note 4 12 5 4 4" xfId="9364"/>
    <cellStyle name="Note 4 12 5 4 4 2" xfId="26799"/>
    <cellStyle name="Note 4 12 5 4 4 3" xfId="41252"/>
    <cellStyle name="Note 4 12 5 4 5" xfId="11784"/>
    <cellStyle name="Note 4 12 5 4 5 2" xfId="29219"/>
    <cellStyle name="Note 4 12 5 4 5 3" xfId="43672"/>
    <cellStyle name="Note 4 12 5 4 6" xfId="15257"/>
    <cellStyle name="Note 4 12 5 4 6 2" xfId="32692"/>
    <cellStyle name="Note 4 12 5 4 6 3" xfId="47145"/>
    <cellStyle name="Note 4 12 5 4 7" xfId="18791"/>
    <cellStyle name="Note 4 12 5 4 8" xfId="20419"/>
    <cellStyle name="Note 4 12 5 5" xfId="4458"/>
    <cellStyle name="Note 4 12 5 5 2" xfId="13969"/>
    <cellStyle name="Note 4 12 5 5 2 2" xfId="31404"/>
    <cellStyle name="Note 4 12 5 5 2 3" xfId="45857"/>
    <cellStyle name="Note 4 12 5 5 3" xfId="16430"/>
    <cellStyle name="Note 4 12 5 5 3 2" xfId="33865"/>
    <cellStyle name="Note 4 12 5 5 3 3" xfId="48318"/>
    <cellStyle name="Note 4 12 5 5 4" xfId="21894"/>
    <cellStyle name="Note 4 12 5 5 5" xfId="36347"/>
    <cellStyle name="Note 4 12 5 6" xfId="6920"/>
    <cellStyle name="Note 4 12 5 6 2" xfId="24355"/>
    <cellStyle name="Note 4 12 5 6 3" xfId="38808"/>
    <cellStyle name="Note 4 12 5 7" xfId="9361"/>
    <cellStyle name="Note 4 12 5 7 2" xfId="26796"/>
    <cellStyle name="Note 4 12 5 7 3" xfId="41249"/>
    <cellStyle name="Note 4 12 5 8" xfId="11781"/>
    <cellStyle name="Note 4 12 5 8 2" xfId="29216"/>
    <cellStyle name="Note 4 12 5 8 3" xfId="43669"/>
    <cellStyle name="Note 4 12 5 9" xfId="18788"/>
    <cellStyle name="Note 4 12 6" xfId="1951"/>
    <cellStyle name="Note 4 12 6 2" xfId="4462"/>
    <cellStyle name="Note 4 12 6 2 2" xfId="13972"/>
    <cellStyle name="Note 4 12 6 2 2 2" xfId="31407"/>
    <cellStyle name="Note 4 12 6 2 2 3" xfId="45860"/>
    <cellStyle name="Note 4 12 6 2 3" xfId="16433"/>
    <cellStyle name="Note 4 12 6 2 3 2" xfId="33868"/>
    <cellStyle name="Note 4 12 6 2 3 3" xfId="48321"/>
    <cellStyle name="Note 4 12 6 2 4" xfId="21898"/>
    <cellStyle name="Note 4 12 6 2 5" xfId="36351"/>
    <cellStyle name="Note 4 12 6 3" xfId="6924"/>
    <cellStyle name="Note 4 12 6 3 2" xfId="24359"/>
    <cellStyle name="Note 4 12 6 3 3" xfId="38812"/>
    <cellStyle name="Note 4 12 6 4" xfId="9365"/>
    <cellStyle name="Note 4 12 6 4 2" xfId="26800"/>
    <cellStyle name="Note 4 12 6 4 3" xfId="41253"/>
    <cellStyle name="Note 4 12 6 5" xfId="11785"/>
    <cellStyle name="Note 4 12 6 5 2" xfId="29220"/>
    <cellStyle name="Note 4 12 6 5 3" xfId="43673"/>
    <cellStyle name="Note 4 12 6 6" xfId="18792"/>
    <cellStyle name="Note 4 12 7" xfId="1952"/>
    <cellStyle name="Note 4 12 7 2" xfId="4463"/>
    <cellStyle name="Note 4 12 7 2 2" xfId="13973"/>
    <cellStyle name="Note 4 12 7 2 2 2" xfId="31408"/>
    <cellStyle name="Note 4 12 7 2 2 3" xfId="45861"/>
    <cellStyle name="Note 4 12 7 2 3" xfId="16434"/>
    <cellStyle name="Note 4 12 7 2 3 2" xfId="33869"/>
    <cellStyle name="Note 4 12 7 2 3 3" xfId="48322"/>
    <cellStyle name="Note 4 12 7 2 4" xfId="21899"/>
    <cellStyle name="Note 4 12 7 2 5" xfId="36352"/>
    <cellStyle name="Note 4 12 7 3" xfId="6925"/>
    <cellStyle name="Note 4 12 7 3 2" xfId="24360"/>
    <cellStyle name="Note 4 12 7 3 3" xfId="38813"/>
    <cellStyle name="Note 4 12 7 4" xfId="9366"/>
    <cellStyle name="Note 4 12 7 4 2" xfId="26801"/>
    <cellStyle name="Note 4 12 7 4 3" xfId="41254"/>
    <cellStyle name="Note 4 12 7 5" xfId="11786"/>
    <cellStyle name="Note 4 12 7 5 2" xfId="29221"/>
    <cellStyle name="Note 4 12 7 5 3" xfId="43674"/>
    <cellStyle name="Note 4 12 7 6" xfId="18793"/>
    <cellStyle name="Note 4 12 8" xfId="1953"/>
    <cellStyle name="Note 4 12 8 2" xfId="4464"/>
    <cellStyle name="Note 4 12 8 2 2" xfId="21900"/>
    <cellStyle name="Note 4 12 8 2 3" xfId="36353"/>
    <cellStyle name="Note 4 12 8 3" xfId="6926"/>
    <cellStyle name="Note 4 12 8 3 2" xfId="24361"/>
    <cellStyle name="Note 4 12 8 3 3" xfId="38814"/>
    <cellStyle name="Note 4 12 8 4" xfId="9367"/>
    <cellStyle name="Note 4 12 8 4 2" xfId="26802"/>
    <cellStyle name="Note 4 12 8 4 3" xfId="41255"/>
    <cellStyle name="Note 4 12 8 5" xfId="11787"/>
    <cellStyle name="Note 4 12 8 5 2" xfId="29222"/>
    <cellStyle name="Note 4 12 8 5 3" xfId="43675"/>
    <cellStyle name="Note 4 12 8 6" xfId="15258"/>
    <cellStyle name="Note 4 12 8 6 2" xfId="32693"/>
    <cellStyle name="Note 4 12 8 6 3" xfId="47146"/>
    <cellStyle name="Note 4 12 8 7" xfId="18794"/>
    <cellStyle name="Note 4 12 8 8" xfId="20420"/>
    <cellStyle name="Note 4 12 9" xfId="4445"/>
    <cellStyle name="Note 4 12 9 2" xfId="13959"/>
    <cellStyle name="Note 4 12 9 2 2" xfId="31394"/>
    <cellStyle name="Note 4 12 9 2 3" xfId="45847"/>
    <cellStyle name="Note 4 12 9 3" xfId="16420"/>
    <cellStyle name="Note 4 12 9 3 2" xfId="33855"/>
    <cellStyle name="Note 4 12 9 3 3" xfId="48308"/>
    <cellStyle name="Note 4 12 9 4" xfId="21881"/>
    <cellStyle name="Note 4 12 9 5" xfId="36334"/>
    <cellStyle name="Note 4 13" xfId="1954"/>
    <cellStyle name="Note 4 13 10" xfId="6927"/>
    <cellStyle name="Note 4 13 10 2" xfId="24362"/>
    <cellStyle name="Note 4 13 10 3" xfId="38815"/>
    <cellStyle name="Note 4 13 11" xfId="9368"/>
    <cellStyle name="Note 4 13 11 2" xfId="26803"/>
    <cellStyle name="Note 4 13 11 3" xfId="41256"/>
    <cellStyle name="Note 4 13 12" xfId="11788"/>
    <cellStyle name="Note 4 13 12 2" xfId="29223"/>
    <cellStyle name="Note 4 13 12 3" xfId="43676"/>
    <cellStyle name="Note 4 13 13" xfId="18795"/>
    <cellStyle name="Note 4 13 2" xfId="1955"/>
    <cellStyle name="Note 4 13 2 2" xfId="1956"/>
    <cellStyle name="Note 4 13 2 2 2" xfId="4467"/>
    <cellStyle name="Note 4 13 2 2 2 2" xfId="13976"/>
    <cellStyle name="Note 4 13 2 2 2 2 2" xfId="31411"/>
    <cellStyle name="Note 4 13 2 2 2 2 3" xfId="45864"/>
    <cellStyle name="Note 4 13 2 2 2 3" xfId="16437"/>
    <cellStyle name="Note 4 13 2 2 2 3 2" xfId="33872"/>
    <cellStyle name="Note 4 13 2 2 2 3 3" xfId="48325"/>
    <cellStyle name="Note 4 13 2 2 2 4" xfId="21903"/>
    <cellStyle name="Note 4 13 2 2 2 5" xfId="36356"/>
    <cellStyle name="Note 4 13 2 2 3" xfId="6929"/>
    <cellStyle name="Note 4 13 2 2 3 2" xfId="24364"/>
    <cellStyle name="Note 4 13 2 2 3 3" xfId="38817"/>
    <cellStyle name="Note 4 13 2 2 4" xfId="9370"/>
    <cellStyle name="Note 4 13 2 2 4 2" xfId="26805"/>
    <cellStyle name="Note 4 13 2 2 4 3" xfId="41258"/>
    <cellStyle name="Note 4 13 2 2 5" xfId="11790"/>
    <cellStyle name="Note 4 13 2 2 5 2" xfId="29225"/>
    <cellStyle name="Note 4 13 2 2 5 3" xfId="43678"/>
    <cellStyle name="Note 4 13 2 2 6" xfId="18797"/>
    <cellStyle name="Note 4 13 2 3" xfId="1957"/>
    <cellStyle name="Note 4 13 2 3 2" xfId="4468"/>
    <cellStyle name="Note 4 13 2 3 2 2" xfId="13977"/>
    <cellStyle name="Note 4 13 2 3 2 2 2" xfId="31412"/>
    <cellStyle name="Note 4 13 2 3 2 2 3" xfId="45865"/>
    <cellStyle name="Note 4 13 2 3 2 3" xfId="16438"/>
    <cellStyle name="Note 4 13 2 3 2 3 2" xfId="33873"/>
    <cellStyle name="Note 4 13 2 3 2 3 3" xfId="48326"/>
    <cellStyle name="Note 4 13 2 3 2 4" xfId="21904"/>
    <cellStyle name="Note 4 13 2 3 2 5" xfId="36357"/>
    <cellStyle name="Note 4 13 2 3 3" xfId="6930"/>
    <cellStyle name="Note 4 13 2 3 3 2" xfId="24365"/>
    <cellStyle name="Note 4 13 2 3 3 3" xfId="38818"/>
    <cellStyle name="Note 4 13 2 3 4" xfId="9371"/>
    <cellStyle name="Note 4 13 2 3 4 2" xfId="26806"/>
    <cellStyle name="Note 4 13 2 3 4 3" xfId="41259"/>
    <cellStyle name="Note 4 13 2 3 5" xfId="11791"/>
    <cellStyle name="Note 4 13 2 3 5 2" xfId="29226"/>
    <cellStyle name="Note 4 13 2 3 5 3" xfId="43679"/>
    <cellStyle name="Note 4 13 2 3 6" xfId="18798"/>
    <cellStyle name="Note 4 13 2 4" xfId="1958"/>
    <cellStyle name="Note 4 13 2 4 2" xfId="4469"/>
    <cellStyle name="Note 4 13 2 4 2 2" xfId="21905"/>
    <cellStyle name="Note 4 13 2 4 2 3" xfId="36358"/>
    <cellStyle name="Note 4 13 2 4 3" xfId="6931"/>
    <cellStyle name="Note 4 13 2 4 3 2" xfId="24366"/>
    <cellStyle name="Note 4 13 2 4 3 3" xfId="38819"/>
    <cellStyle name="Note 4 13 2 4 4" xfId="9372"/>
    <cellStyle name="Note 4 13 2 4 4 2" xfId="26807"/>
    <cellStyle name="Note 4 13 2 4 4 3" xfId="41260"/>
    <cellStyle name="Note 4 13 2 4 5" xfId="11792"/>
    <cellStyle name="Note 4 13 2 4 5 2" xfId="29227"/>
    <cellStyle name="Note 4 13 2 4 5 3" xfId="43680"/>
    <cellStyle name="Note 4 13 2 4 6" xfId="15259"/>
    <cellStyle name="Note 4 13 2 4 6 2" xfId="32694"/>
    <cellStyle name="Note 4 13 2 4 6 3" xfId="47147"/>
    <cellStyle name="Note 4 13 2 4 7" xfId="18799"/>
    <cellStyle name="Note 4 13 2 4 8" xfId="20421"/>
    <cellStyle name="Note 4 13 2 5" xfId="4466"/>
    <cellStyle name="Note 4 13 2 5 2" xfId="13975"/>
    <cellStyle name="Note 4 13 2 5 2 2" xfId="31410"/>
    <cellStyle name="Note 4 13 2 5 2 3" xfId="45863"/>
    <cellStyle name="Note 4 13 2 5 3" xfId="16436"/>
    <cellStyle name="Note 4 13 2 5 3 2" xfId="33871"/>
    <cellStyle name="Note 4 13 2 5 3 3" xfId="48324"/>
    <cellStyle name="Note 4 13 2 5 4" xfId="21902"/>
    <cellStyle name="Note 4 13 2 5 5" xfId="36355"/>
    <cellStyle name="Note 4 13 2 6" xfId="6928"/>
    <cellStyle name="Note 4 13 2 6 2" xfId="24363"/>
    <cellStyle name="Note 4 13 2 6 3" xfId="38816"/>
    <cellStyle name="Note 4 13 2 7" xfId="9369"/>
    <cellStyle name="Note 4 13 2 7 2" xfId="26804"/>
    <cellStyle name="Note 4 13 2 7 3" xfId="41257"/>
    <cellStyle name="Note 4 13 2 8" xfId="11789"/>
    <cellStyle name="Note 4 13 2 8 2" xfId="29224"/>
    <cellStyle name="Note 4 13 2 8 3" xfId="43677"/>
    <cellStyle name="Note 4 13 2 9" xfId="18796"/>
    <cellStyle name="Note 4 13 3" xfId="1959"/>
    <cellStyle name="Note 4 13 3 2" xfId="1960"/>
    <cellStyle name="Note 4 13 3 2 2" xfId="4471"/>
    <cellStyle name="Note 4 13 3 2 2 2" xfId="13979"/>
    <cellStyle name="Note 4 13 3 2 2 2 2" xfId="31414"/>
    <cellStyle name="Note 4 13 3 2 2 2 3" xfId="45867"/>
    <cellStyle name="Note 4 13 3 2 2 3" xfId="16440"/>
    <cellStyle name="Note 4 13 3 2 2 3 2" xfId="33875"/>
    <cellStyle name="Note 4 13 3 2 2 3 3" xfId="48328"/>
    <cellStyle name="Note 4 13 3 2 2 4" xfId="21907"/>
    <cellStyle name="Note 4 13 3 2 2 5" xfId="36360"/>
    <cellStyle name="Note 4 13 3 2 3" xfId="6933"/>
    <cellStyle name="Note 4 13 3 2 3 2" xfId="24368"/>
    <cellStyle name="Note 4 13 3 2 3 3" xfId="38821"/>
    <cellStyle name="Note 4 13 3 2 4" xfId="9374"/>
    <cellStyle name="Note 4 13 3 2 4 2" xfId="26809"/>
    <cellStyle name="Note 4 13 3 2 4 3" xfId="41262"/>
    <cellStyle name="Note 4 13 3 2 5" xfId="11794"/>
    <cellStyle name="Note 4 13 3 2 5 2" xfId="29229"/>
    <cellStyle name="Note 4 13 3 2 5 3" xfId="43682"/>
    <cellStyle name="Note 4 13 3 2 6" xfId="18801"/>
    <cellStyle name="Note 4 13 3 3" xfId="1961"/>
    <cellStyle name="Note 4 13 3 3 2" xfId="4472"/>
    <cellStyle name="Note 4 13 3 3 2 2" xfId="13980"/>
    <cellStyle name="Note 4 13 3 3 2 2 2" xfId="31415"/>
    <cellStyle name="Note 4 13 3 3 2 2 3" xfId="45868"/>
    <cellStyle name="Note 4 13 3 3 2 3" xfId="16441"/>
    <cellStyle name="Note 4 13 3 3 2 3 2" xfId="33876"/>
    <cellStyle name="Note 4 13 3 3 2 3 3" xfId="48329"/>
    <cellStyle name="Note 4 13 3 3 2 4" xfId="21908"/>
    <cellStyle name="Note 4 13 3 3 2 5" xfId="36361"/>
    <cellStyle name="Note 4 13 3 3 3" xfId="6934"/>
    <cellStyle name="Note 4 13 3 3 3 2" xfId="24369"/>
    <cellStyle name="Note 4 13 3 3 3 3" xfId="38822"/>
    <cellStyle name="Note 4 13 3 3 4" xfId="9375"/>
    <cellStyle name="Note 4 13 3 3 4 2" xfId="26810"/>
    <cellStyle name="Note 4 13 3 3 4 3" xfId="41263"/>
    <cellStyle name="Note 4 13 3 3 5" xfId="11795"/>
    <cellStyle name="Note 4 13 3 3 5 2" xfId="29230"/>
    <cellStyle name="Note 4 13 3 3 5 3" xfId="43683"/>
    <cellStyle name="Note 4 13 3 3 6" xfId="18802"/>
    <cellStyle name="Note 4 13 3 4" xfId="1962"/>
    <cellStyle name="Note 4 13 3 4 2" xfId="4473"/>
    <cellStyle name="Note 4 13 3 4 2 2" xfId="21909"/>
    <cellStyle name="Note 4 13 3 4 2 3" xfId="36362"/>
    <cellStyle name="Note 4 13 3 4 3" xfId="6935"/>
    <cellStyle name="Note 4 13 3 4 3 2" xfId="24370"/>
    <cellStyle name="Note 4 13 3 4 3 3" xfId="38823"/>
    <cellStyle name="Note 4 13 3 4 4" xfId="9376"/>
    <cellStyle name="Note 4 13 3 4 4 2" xfId="26811"/>
    <cellStyle name="Note 4 13 3 4 4 3" xfId="41264"/>
    <cellStyle name="Note 4 13 3 4 5" xfId="11796"/>
    <cellStyle name="Note 4 13 3 4 5 2" xfId="29231"/>
    <cellStyle name="Note 4 13 3 4 5 3" xfId="43684"/>
    <cellStyle name="Note 4 13 3 4 6" xfId="15260"/>
    <cellStyle name="Note 4 13 3 4 6 2" xfId="32695"/>
    <cellStyle name="Note 4 13 3 4 6 3" xfId="47148"/>
    <cellStyle name="Note 4 13 3 4 7" xfId="18803"/>
    <cellStyle name="Note 4 13 3 4 8" xfId="20422"/>
    <cellStyle name="Note 4 13 3 5" xfId="4470"/>
    <cellStyle name="Note 4 13 3 5 2" xfId="13978"/>
    <cellStyle name="Note 4 13 3 5 2 2" xfId="31413"/>
    <cellStyle name="Note 4 13 3 5 2 3" xfId="45866"/>
    <cellStyle name="Note 4 13 3 5 3" xfId="16439"/>
    <cellStyle name="Note 4 13 3 5 3 2" xfId="33874"/>
    <cellStyle name="Note 4 13 3 5 3 3" xfId="48327"/>
    <cellStyle name="Note 4 13 3 5 4" xfId="21906"/>
    <cellStyle name="Note 4 13 3 5 5" xfId="36359"/>
    <cellStyle name="Note 4 13 3 6" xfId="6932"/>
    <cellStyle name="Note 4 13 3 6 2" xfId="24367"/>
    <cellStyle name="Note 4 13 3 6 3" xfId="38820"/>
    <cellStyle name="Note 4 13 3 7" xfId="9373"/>
    <cellStyle name="Note 4 13 3 7 2" xfId="26808"/>
    <cellStyle name="Note 4 13 3 7 3" xfId="41261"/>
    <cellStyle name="Note 4 13 3 8" xfId="11793"/>
    <cellStyle name="Note 4 13 3 8 2" xfId="29228"/>
    <cellStyle name="Note 4 13 3 8 3" xfId="43681"/>
    <cellStyle name="Note 4 13 3 9" xfId="18800"/>
    <cellStyle name="Note 4 13 4" xfId="1963"/>
    <cellStyle name="Note 4 13 4 2" xfId="1964"/>
    <cellStyle name="Note 4 13 4 2 2" xfId="4475"/>
    <cellStyle name="Note 4 13 4 2 2 2" xfId="13982"/>
    <cellStyle name="Note 4 13 4 2 2 2 2" xfId="31417"/>
    <cellStyle name="Note 4 13 4 2 2 2 3" xfId="45870"/>
    <cellStyle name="Note 4 13 4 2 2 3" xfId="16443"/>
    <cellStyle name="Note 4 13 4 2 2 3 2" xfId="33878"/>
    <cellStyle name="Note 4 13 4 2 2 3 3" xfId="48331"/>
    <cellStyle name="Note 4 13 4 2 2 4" xfId="21911"/>
    <cellStyle name="Note 4 13 4 2 2 5" xfId="36364"/>
    <cellStyle name="Note 4 13 4 2 3" xfId="6937"/>
    <cellStyle name="Note 4 13 4 2 3 2" xfId="24372"/>
    <cellStyle name="Note 4 13 4 2 3 3" xfId="38825"/>
    <cellStyle name="Note 4 13 4 2 4" xfId="9378"/>
    <cellStyle name="Note 4 13 4 2 4 2" xfId="26813"/>
    <cellStyle name="Note 4 13 4 2 4 3" xfId="41266"/>
    <cellStyle name="Note 4 13 4 2 5" xfId="11798"/>
    <cellStyle name="Note 4 13 4 2 5 2" xfId="29233"/>
    <cellStyle name="Note 4 13 4 2 5 3" xfId="43686"/>
    <cellStyle name="Note 4 13 4 2 6" xfId="18805"/>
    <cellStyle name="Note 4 13 4 3" xfId="1965"/>
    <cellStyle name="Note 4 13 4 3 2" xfId="4476"/>
    <cellStyle name="Note 4 13 4 3 2 2" xfId="13983"/>
    <cellStyle name="Note 4 13 4 3 2 2 2" xfId="31418"/>
    <cellStyle name="Note 4 13 4 3 2 2 3" xfId="45871"/>
    <cellStyle name="Note 4 13 4 3 2 3" xfId="16444"/>
    <cellStyle name="Note 4 13 4 3 2 3 2" xfId="33879"/>
    <cellStyle name="Note 4 13 4 3 2 3 3" xfId="48332"/>
    <cellStyle name="Note 4 13 4 3 2 4" xfId="21912"/>
    <cellStyle name="Note 4 13 4 3 2 5" xfId="36365"/>
    <cellStyle name="Note 4 13 4 3 3" xfId="6938"/>
    <cellStyle name="Note 4 13 4 3 3 2" xfId="24373"/>
    <cellStyle name="Note 4 13 4 3 3 3" xfId="38826"/>
    <cellStyle name="Note 4 13 4 3 4" xfId="9379"/>
    <cellStyle name="Note 4 13 4 3 4 2" xfId="26814"/>
    <cellStyle name="Note 4 13 4 3 4 3" xfId="41267"/>
    <cellStyle name="Note 4 13 4 3 5" xfId="11799"/>
    <cellStyle name="Note 4 13 4 3 5 2" xfId="29234"/>
    <cellStyle name="Note 4 13 4 3 5 3" xfId="43687"/>
    <cellStyle name="Note 4 13 4 3 6" xfId="18806"/>
    <cellStyle name="Note 4 13 4 4" xfId="1966"/>
    <cellStyle name="Note 4 13 4 4 2" xfId="4477"/>
    <cellStyle name="Note 4 13 4 4 2 2" xfId="21913"/>
    <cellStyle name="Note 4 13 4 4 2 3" xfId="36366"/>
    <cellStyle name="Note 4 13 4 4 3" xfId="6939"/>
    <cellStyle name="Note 4 13 4 4 3 2" xfId="24374"/>
    <cellStyle name="Note 4 13 4 4 3 3" xfId="38827"/>
    <cellStyle name="Note 4 13 4 4 4" xfId="9380"/>
    <cellStyle name="Note 4 13 4 4 4 2" xfId="26815"/>
    <cellStyle name="Note 4 13 4 4 4 3" xfId="41268"/>
    <cellStyle name="Note 4 13 4 4 5" xfId="11800"/>
    <cellStyle name="Note 4 13 4 4 5 2" xfId="29235"/>
    <cellStyle name="Note 4 13 4 4 5 3" xfId="43688"/>
    <cellStyle name="Note 4 13 4 4 6" xfId="15261"/>
    <cellStyle name="Note 4 13 4 4 6 2" xfId="32696"/>
    <cellStyle name="Note 4 13 4 4 6 3" xfId="47149"/>
    <cellStyle name="Note 4 13 4 4 7" xfId="18807"/>
    <cellStyle name="Note 4 13 4 4 8" xfId="20423"/>
    <cellStyle name="Note 4 13 4 5" xfId="4474"/>
    <cellStyle name="Note 4 13 4 5 2" xfId="13981"/>
    <cellStyle name="Note 4 13 4 5 2 2" xfId="31416"/>
    <cellStyle name="Note 4 13 4 5 2 3" xfId="45869"/>
    <cellStyle name="Note 4 13 4 5 3" xfId="16442"/>
    <cellStyle name="Note 4 13 4 5 3 2" xfId="33877"/>
    <cellStyle name="Note 4 13 4 5 3 3" xfId="48330"/>
    <cellStyle name="Note 4 13 4 5 4" xfId="21910"/>
    <cellStyle name="Note 4 13 4 5 5" xfId="36363"/>
    <cellStyle name="Note 4 13 4 6" xfId="6936"/>
    <cellStyle name="Note 4 13 4 6 2" xfId="24371"/>
    <cellStyle name="Note 4 13 4 6 3" xfId="38824"/>
    <cellStyle name="Note 4 13 4 7" xfId="9377"/>
    <cellStyle name="Note 4 13 4 7 2" xfId="26812"/>
    <cellStyle name="Note 4 13 4 7 3" xfId="41265"/>
    <cellStyle name="Note 4 13 4 8" xfId="11797"/>
    <cellStyle name="Note 4 13 4 8 2" xfId="29232"/>
    <cellStyle name="Note 4 13 4 8 3" xfId="43685"/>
    <cellStyle name="Note 4 13 4 9" xfId="18804"/>
    <cellStyle name="Note 4 13 5" xfId="1967"/>
    <cellStyle name="Note 4 13 5 2" xfId="1968"/>
    <cellStyle name="Note 4 13 5 2 2" xfId="4479"/>
    <cellStyle name="Note 4 13 5 2 2 2" xfId="13985"/>
    <cellStyle name="Note 4 13 5 2 2 2 2" xfId="31420"/>
    <cellStyle name="Note 4 13 5 2 2 2 3" xfId="45873"/>
    <cellStyle name="Note 4 13 5 2 2 3" xfId="16446"/>
    <cellStyle name="Note 4 13 5 2 2 3 2" xfId="33881"/>
    <cellStyle name="Note 4 13 5 2 2 3 3" xfId="48334"/>
    <cellStyle name="Note 4 13 5 2 2 4" xfId="21915"/>
    <cellStyle name="Note 4 13 5 2 2 5" xfId="36368"/>
    <cellStyle name="Note 4 13 5 2 3" xfId="6941"/>
    <cellStyle name="Note 4 13 5 2 3 2" xfId="24376"/>
    <cellStyle name="Note 4 13 5 2 3 3" xfId="38829"/>
    <cellStyle name="Note 4 13 5 2 4" xfId="9382"/>
    <cellStyle name="Note 4 13 5 2 4 2" xfId="26817"/>
    <cellStyle name="Note 4 13 5 2 4 3" xfId="41270"/>
    <cellStyle name="Note 4 13 5 2 5" xfId="11802"/>
    <cellStyle name="Note 4 13 5 2 5 2" xfId="29237"/>
    <cellStyle name="Note 4 13 5 2 5 3" xfId="43690"/>
    <cellStyle name="Note 4 13 5 2 6" xfId="18809"/>
    <cellStyle name="Note 4 13 5 3" xfId="1969"/>
    <cellStyle name="Note 4 13 5 3 2" xfId="4480"/>
    <cellStyle name="Note 4 13 5 3 2 2" xfId="13986"/>
    <cellStyle name="Note 4 13 5 3 2 2 2" xfId="31421"/>
    <cellStyle name="Note 4 13 5 3 2 2 3" xfId="45874"/>
    <cellStyle name="Note 4 13 5 3 2 3" xfId="16447"/>
    <cellStyle name="Note 4 13 5 3 2 3 2" xfId="33882"/>
    <cellStyle name="Note 4 13 5 3 2 3 3" xfId="48335"/>
    <cellStyle name="Note 4 13 5 3 2 4" xfId="21916"/>
    <cellStyle name="Note 4 13 5 3 2 5" xfId="36369"/>
    <cellStyle name="Note 4 13 5 3 3" xfId="6942"/>
    <cellStyle name="Note 4 13 5 3 3 2" xfId="24377"/>
    <cellStyle name="Note 4 13 5 3 3 3" xfId="38830"/>
    <cellStyle name="Note 4 13 5 3 4" xfId="9383"/>
    <cellStyle name="Note 4 13 5 3 4 2" xfId="26818"/>
    <cellStyle name="Note 4 13 5 3 4 3" xfId="41271"/>
    <cellStyle name="Note 4 13 5 3 5" xfId="11803"/>
    <cellStyle name="Note 4 13 5 3 5 2" xfId="29238"/>
    <cellStyle name="Note 4 13 5 3 5 3" xfId="43691"/>
    <cellStyle name="Note 4 13 5 3 6" xfId="18810"/>
    <cellStyle name="Note 4 13 5 4" xfId="1970"/>
    <cellStyle name="Note 4 13 5 4 2" xfId="4481"/>
    <cellStyle name="Note 4 13 5 4 2 2" xfId="21917"/>
    <cellStyle name="Note 4 13 5 4 2 3" xfId="36370"/>
    <cellStyle name="Note 4 13 5 4 3" xfId="6943"/>
    <cellStyle name="Note 4 13 5 4 3 2" xfId="24378"/>
    <cellStyle name="Note 4 13 5 4 3 3" xfId="38831"/>
    <cellStyle name="Note 4 13 5 4 4" xfId="9384"/>
    <cellStyle name="Note 4 13 5 4 4 2" xfId="26819"/>
    <cellStyle name="Note 4 13 5 4 4 3" xfId="41272"/>
    <cellStyle name="Note 4 13 5 4 5" xfId="11804"/>
    <cellStyle name="Note 4 13 5 4 5 2" xfId="29239"/>
    <cellStyle name="Note 4 13 5 4 5 3" xfId="43692"/>
    <cellStyle name="Note 4 13 5 4 6" xfId="15262"/>
    <cellStyle name="Note 4 13 5 4 6 2" xfId="32697"/>
    <cellStyle name="Note 4 13 5 4 6 3" xfId="47150"/>
    <cellStyle name="Note 4 13 5 4 7" xfId="18811"/>
    <cellStyle name="Note 4 13 5 4 8" xfId="20424"/>
    <cellStyle name="Note 4 13 5 5" xfId="4478"/>
    <cellStyle name="Note 4 13 5 5 2" xfId="13984"/>
    <cellStyle name="Note 4 13 5 5 2 2" xfId="31419"/>
    <cellStyle name="Note 4 13 5 5 2 3" xfId="45872"/>
    <cellStyle name="Note 4 13 5 5 3" xfId="16445"/>
    <cellStyle name="Note 4 13 5 5 3 2" xfId="33880"/>
    <cellStyle name="Note 4 13 5 5 3 3" xfId="48333"/>
    <cellStyle name="Note 4 13 5 5 4" xfId="21914"/>
    <cellStyle name="Note 4 13 5 5 5" xfId="36367"/>
    <cellStyle name="Note 4 13 5 6" xfId="6940"/>
    <cellStyle name="Note 4 13 5 6 2" xfId="24375"/>
    <cellStyle name="Note 4 13 5 6 3" xfId="38828"/>
    <cellStyle name="Note 4 13 5 7" xfId="9381"/>
    <cellStyle name="Note 4 13 5 7 2" xfId="26816"/>
    <cellStyle name="Note 4 13 5 7 3" xfId="41269"/>
    <cellStyle name="Note 4 13 5 8" xfId="11801"/>
    <cellStyle name="Note 4 13 5 8 2" xfId="29236"/>
    <cellStyle name="Note 4 13 5 8 3" xfId="43689"/>
    <cellStyle name="Note 4 13 5 9" xfId="18808"/>
    <cellStyle name="Note 4 13 6" xfId="1971"/>
    <cellStyle name="Note 4 13 6 2" xfId="4482"/>
    <cellStyle name="Note 4 13 6 2 2" xfId="13987"/>
    <cellStyle name="Note 4 13 6 2 2 2" xfId="31422"/>
    <cellStyle name="Note 4 13 6 2 2 3" xfId="45875"/>
    <cellStyle name="Note 4 13 6 2 3" xfId="16448"/>
    <cellStyle name="Note 4 13 6 2 3 2" xfId="33883"/>
    <cellStyle name="Note 4 13 6 2 3 3" xfId="48336"/>
    <cellStyle name="Note 4 13 6 2 4" xfId="21918"/>
    <cellStyle name="Note 4 13 6 2 5" xfId="36371"/>
    <cellStyle name="Note 4 13 6 3" xfId="6944"/>
    <cellStyle name="Note 4 13 6 3 2" xfId="24379"/>
    <cellStyle name="Note 4 13 6 3 3" xfId="38832"/>
    <cellStyle name="Note 4 13 6 4" xfId="9385"/>
    <cellStyle name="Note 4 13 6 4 2" xfId="26820"/>
    <cellStyle name="Note 4 13 6 4 3" xfId="41273"/>
    <cellStyle name="Note 4 13 6 5" xfId="11805"/>
    <cellStyle name="Note 4 13 6 5 2" xfId="29240"/>
    <cellStyle name="Note 4 13 6 5 3" xfId="43693"/>
    <cellStyle name="Note 4 13 6 6" xfId="18812"/>
    <cellStyle name="Note 4 13 7" xfId="1972"/>
    <cellStyle name="Note 4 13 7 2" xfId="4483"/>
    <cellStyle name="Note 4 13 7 2 2" xfId="13988"/>
    <cellStyle name="Note 4 13 7 2 2 2" xfId="31423"/>
    <cellStyle name="Note 4 13 7 2 2 3" xfId="45876"/>
    <cellStyle name="Note 4 13 7 2 3" xfId="16449"/>
    <cellStyle name="Note 4 13 7 2 3 2" xfId="33884"/>
    <cellStyle name="Note 4 13 7 2 3 3" xfId="48337"/>
    <cellStyle name="Note 4 13 7 2 4" xfId="21919"/>
    <cellStyle name="Note 4 13 7 2 5" xfId="36372"/>
    <cellStyle name="Note 4 13 7 3" xfId="6945"/>
    <cellStyle name="Note 4 13 7 3 2" xfId="24380"/>
    <cellStyle name="Note 4 13 7 3 3" xfId="38833"/>
    <cellStyle name="Note 4 13 7 4" xfId="9386"/>
    <cellStyle name="Note 4 13 7 4 2" xfId="26821"/>
    <cellStyle name="Note 4 13 7 4 3" xfId="41274"/>
    <cellStyle name="Note 4 13 7 5" xfId="11806"/>
    <cellStyle name="Note 4 13 7 5 2" xfId="29241"/>
    <cellStyle name="Note 4 13 7 5 3" xfId="43694"/>
    <cellStyle name="Note 4 13 7 6" xfId="18813"/>
    <cellStyle name="Note 4 13 8" xfId="1973"/>
    <cellStyle name="Note 4 13 8 2" xfId="4484"/>
    <cellStyle name="Note 4 13 8 2 2" xfId="21920"/>
    <cellStyle name="Note 4 13 8 2 3" xfId="36373"/>
    <cellStyle name="Note 4 13 8 3" xfId="6946"/>
    <cellStyle name="Note 4 13 8 3 2" xfId="24381"/>
    <cellStyle name="Note 4 13 8 3 3" xfId="38834"/>
    <cellStyle name="Note 4 13 8 4" xfId="9387"/>
    <cellStyle name="Note 4 13 8 4 2" xfId="26822"/>
    <cellStyle name="Note 4 13 8 4 3" xfId="41275"/>
    <cellStyle name="Note 4 13 8 5" xfId="11807"/>
    <cellStyle name="Note 4 13 8 5 2" xfId="29242"/>
    <cellStyle name="Note 4 13 8 5 3" xfId="43695"/>
    <cellStyle name="Note 4 13 8 6" xfId="15263"/>
    <cellStyle name="Note 4 13 8 6 2" xfId="32698"/>
    <cellStyle name="Note 4 13 8 6 3" xfId="47151"/>
    <cellStyle name="Note 4 13 8 7" xfId="18814"/>
    <cellStyle name="Note 4 13 8 8" xfId="20425"/>
    <cellStyle name="Note 4 13 9" xfId="4465"/>
    <cellStyle name="Note 4 13 9 2" xfId="13974"/>
    <cellStyle name="Note 4 13 9 2 2" xfId="31409"/>
    <cellStyle name="Note 4 13 9 2 3" xfId="45862"/>
    <cellStyle name="Note 4 13 9 3" xfId="16435"/>
    <cellStyle name="Note 4 13 9 3 2" xfId="33870"/>
    <cellStyle name="Note 4 13 9 3 3" xfId="48323"/>
    <cellStyle name="Note 4 13 9 4" xfId="21901"/>
    <cellStyle name="Note 4 13 9 5" xfId="36354"/>
    <cellStyle name="Note 4 14" xfId="1974"/>
    <cellStyle name="Note 4 14 10" xfId="6947"/>
    <cellStyle name="Note 4 14 10 2" xfId="24382"/>
    <cellStyle name="Note 4 14 10 3" xfId="38835"/>
    <cellStyle name="Note 4 14 11" xfId="9388"/>
    <cellStyle name="Note 4 14 11 2" xfId="26823"/>
    <cellStyle name="Note 4 14 11 3" xfId="41276"/>
    <cellStyle name="Note 4 14 12" xfId="11808"/>
    <cellStyle name="Note 4 14 12 2" xfId="29243"/>
    <cellStyle name="Note 4 14 12 3" xfId="43696"/>
    <cellStyle name="Note 4 14 13" xfId="18815"/>
    <cellStyle name="Note 4 14 2" xfId="1975"/>
    <cellStyle name="Note 4 14 2 2" xfId="1976"/>
    <cellStyle name="Note 4 14 2 2 2" xfId="4487"/>
    <cellStyle name="Note 4 14 2 2 2 2" xfId="13991"/>
    <cellStyle name="Note 4 14 2 2 2 2 2" xfId="31426"/>
    <cellStyle name="Note 4 14 2 2 2 2 3" xfId="45879"/>
    <cellStyle name="Note 4 14 2 2 2 3" xfId="16452"/>
    <cellStyle name="Note 4 14 2 2 2 3 2" xfId="33887"/>
    <cellStyle name="Note 4 14 2 2 2 3 3" xfId="48340"/>
    <cellStyle name="Note 4 14 2 2 2 4" xfId="21923"/>
    <cellStyle name="Note 4 14 2 2 2 5" xfId="36376"/>
    <cellStyle name="Note 4 14 2 2 3" xfId="6949"/>
    <cellStyle name="Note 4 14 2 2 3 2" xfId="24384"/>
    <cellStyle name="Note 4 14 2 2 3 3" xfId="38837"/>
    <cellStyle name="Note 4 14 2 2 4" xfId="9390"/>
    <cellStyle name="Note 4 14 2 2 4 2" xfId="26825"/>
    <cellStyle name="Note 4 14 2 2 4 3" xfId="41278"/>
    <cellStyle name="Note 4 14 2 2 5" xfId="11810"/>
    <cellStyle name="Note 4 14 2 2 5 2" xfId="29245"/>
    <cellStyle name="Note 4 14 2 2 5 3" xfId="43698"/>
    <cellStyle name="Note 4 14 2 2 6" xfId="18817"/>
    <cellStyle name="Note 4 14 2 3" xfId="1977"/>
    <cellStyle name="Note 4 14 2 3 2" xfId="4488"/>
    <cellStyle name="Note 4 14 2 3 2 2" xfId="13992"/>
    <cellStyle name="Note 4 14 2 3 2 2 2" xfId="31427"/>
    <cellStyle name="Note 4 14 2 3 2 2 3" xfId="45880"/>
    <cellStyle name="Note 4 14 2 3 2 3" xfId="16453"/>
    <cellStyle name="Note 4 14 2 3 2 3 2" xfId="33888"/>
    <cellStyle name="Note 4 14 2 3 2 3 3" xfId="48341"/>
    <cellStyle name="Note 4 14 2 3 2 4" xfId="21924"/>
    <cellStyle name="Note 4 14 2 3 2 5" xfId="36377"/>
    <cellStyle name="Note 4 14 2 3 3" xfId="6950"/>
    <cellStyle name="Note 4 14 2 3 3 2" xfId="24385"/>
    <cellStyle name="Note 4 14 2 3 3 3" xfId="38838"/>
    <cellStyle name="Note 4 14 2 3 4" xfId="9391"/>
    <cellStyle name="Note 4 14 2 3 4 2" xfId="26826"/>
    <cellStyle name="Note 4 14 2 3 4 3" xfId="41279"/>
    <cellStyle name="Note 4 14 2 3 5" xfId="11811"/>
    <cellStyle name="Note 4 14 2 3 5 2" xfId="29246"/>
    <cellStyle name="Note 4 14 2 3 5 3" xfId="43699"/>
    <cellStyle name="Note 4 14 2 3 6" xfId="18818"/>
    <cellStyle name="Note 4 14 2 4" xfId="1978"/>
    <cellStyle name="Note 4 14 2 4 2" xfId="4489"/>
    <cellStyle name="Note 4 14 2 4 2 2" xfId="21925"/>
    <cellStyle name="Note 4 14 2 4 2 3" xfId="36378"/>
    <cellStyle name="Note 4 14 2 4 3" xfId="6951"/>
    <cellStyle name="Note 4 14 2 4 3 2" xfId="24386"/>
    <cellStyle name="Note 4 14 2 4 3 3" xfId="38839"/>
    <cellStyle name="Note 4 14 2 4 4" xfId="9392"/>
    <cellStyle name="Note 4 14 2 4 4 2" xfId="26827"/>
    <cellStyle name="Note 4 14 2 4 4 3" xfId="41280"/>
    <cellStyle name="Note 4 14 2 4 5" xfId="11812"/>
    <cellStyle name="Note 4 14 2 4 5 2" xfId="29247"/>
    <cellStyle name="Note 4 14 2 4 5 3" xfId="43700"/>
    <cellStyle name="Note 4 14 2 4 6" xfId="15264"/>
    <cellStyle name="Note 4 14 2 4 6 2" xfId="32699"/>
    <cellStyle name="Note 4 14 2 4 6 3" xfId="47152"/>
    <cellStyle name="Note 4 14 2 4 7" xfId="18819"/>
    <cellStyle name="Note 4 14 2 4 8" xfId="20426"/>
    <cellStyle name="Note 4 14 2 5" xfId="4486"/>
    <cellStyle name="Note 4 14 2 5 2" xfId="13990"/>
    <cellStyle name="Note 4 14 2 5 2 2" xfId="31425"/>
    <cellStyle name="Note 4 14 2 5 2 3" xfId="45878"/>
    <cellStyle name="Note 4 14 2 5 3" xfId="16451"/>
    <cellStyle name="Note 4 14 2 5 3 2" xfId="33886"/>
    <cellStyle name="Note 4 14 2 5 3 3" xfId="48339"/>
    <cellStyle name="Note 4 14 2 5 4" xfId="21922"/>
    <cellStyle name="Note 4 14 2 5 5" xfId="36375"/>
    <cellStyle name="Note 4 14 2 6" xfId="6948"/>
    <cellStyle name="Note 4 14 2 6 2" xfId="24383"/>
    <cellStyle name="Note 4 14 2 6 3" xfId="38836"/>
    <cellStyle name="Note 4 14 2 7" xfId="9389"/>
    <cellStyle name="Note 4 14 2 7 2" xfId="26824"/>
    <cellStyle name="Note 4 14 2 7 3" xfId="41277"/>
    <cellStyle name="Note 4 14 2 8" xfId="11809"/>
    <cellStyle name="Note 4 14 2 8 2" xfId="29244"/>
    <cellStyle name="Note 4 14 2 8 3" xfId="43697"/>
    <cellStyle name="Note 4 14 2 9" xfId="18816"/>
    <cellStyle name="Note 4 14 3" xfId="1979"/>
    <cellStyle name="Note 4 14 3 2" xfId="1980"/>
    <cellStyle name="Note 4 14 3 2 2" xfId="4491"/>
    <cellStyle name="Note 4 14 3 2 2 2" xfId="13994"/>
    <cellStyle name="Note 4 14 3 2 2 2 2" xfId="31429"/>
    <cellStyle name="Note 4 14 3 2 2 2 3" xfId="45882"/>
    <cellStyle name="Note 4 14 3 2 2 3" xfId="16455"/>
    <cellStyle name="Note 4 14 3 2 2 3 2" xfId="33890"/>
    <cellStyle name="Note 4 14 3 2 2 3 3" xfId="48343"/>
    <cellStyle name="Note 4 14 3 2 2 4" xfId="21927"/>
    <cellStyle name="Note 4 14 3 2 2 5" xfId="36380"/>
    <cellStyle name="Note 4 14 3 2 3" xfId="6953"/>
    <cellStyle name="Note 4 14 3 2 3 2" xfId="24388"/>
    <cellStyle name="Note 4 14 3 2 3 3" xfId="38841"/>
    <cellStyle name="Note 4 14 3 2 4" xfId="9394"/>
    <cellStyle name="Note 4 14 3 2 4 2" xfId="26829"/>
    <cellStyle name="Note 4 14 3 2 4 3" xfId="41282"/>
    <cellStyle name="Note 4 14 3 2 5" xfId="11814"/>
    <cellStyle name="Note 4 14 3 2 5 2" xfId="29249"/>
    <cellStyle name="Note 4 14 3 2 5 3" xfId="43702"/>
    <cellStyle name="Note 4 14 3 2 6" xfId="18821"/>
    <cellStyle name="Note 4 14 3 3" xfId="1981"/>
    <cellStyle name="Note 4 14 3 3 2" xfId="4492"/>
    <cellStyle name="Note 4 14 3 3 2 2" xfId="13995"/>
    <cellStyle name="Note 4 14 3 3 2 2 2" xfId="31430"/>
    <cellStyle name="Note 4 14 3 3 2 2 3" xfId="45883"/>
    <cellStyle name="Note 4 14 3 3 2 3" xfId="16456"/>
    <cellStyle name="Note 4 14 3 3 2 3 2" xfId="33891"/>
    <cellStyle name="Note 4 14 3 3 2 3 3" xfId="48344"/>
    <cellStyle name="Note 4 14 3 3 2 4" xfId="21928"/>
    <cellStyle name="Note 4 14 3 3 2 5" xfId="36381"/>
    <cellStyle name="Note 4 14 3 3 3" xfId="6954"/>
    <cellStyle name="Note 4 14 3 3 3 2" xfId="24389"/>
    <cellStyle name="Note 4 14 3 3 3 3" xfId="38842"/>
    <cellStyle name="Note 4 14 3 3 4" xfId="9395"/>
    <cellStyle name="Note 4 14 3 3 4 2" xfId="26830"/>
    <cellStyle name="Note 4 14 3 3 4 3" xfId="41283"/>
    <cellStyle name="Note 4 14 3 3 5" xfId="11815"/>
    <cellStyle name="Note 4 14 3 3 5 2" xfId="29250"/>
    <cellStyle name="Note 4 14 3 3 5 3" xfId="43703"/>
    <cellStyle name="Note 4 14 3 3 6" xfId="18822"/>
    <cellStyle name="Note 4 14 3 4" xfId="1982"/>
    <cellStyle name="Note 4 14 3 4 2" xfId="4493"/>
    <cellStyle name="Note 4 14 3 4 2 2" xfId="21929"/>
    <cellStyle name="Note 4 14 3 4 2 3" xfId="36382"/>
    <cellStyle name="Note 4 14 3 4 3" xfId="6955"/>
    <cellStyle name="Note 4 14 3 4 3 2" xfId="24390"/>
    <cellStyle name="Note 4 14 3 4 3 3" xfId="38843"/>
    <cellStyle name="Note 4 14 3 4 4" xfId="9396"/>
    <cellStyle name="Note 4 14 3 4 4 2" xfId="26831"/>
    <cellStyle name="Note 4 14 3 4 4 3" xfId="41284"/>
    <cellStyle name="Note 4 14 3 4 5" xfId="11816"/>
    <cellStyle name="Note 4 14 3 4 5 2" xfId="29251"/>
    <cellStyle name="Note 4 14 3 4 5 3" xfId="43704"/>
    <cellStyle name="Note 4 14 3 4 6" xfId="15265"/>
    <cellStyle name="Note 4 14 3 4 6 2" xfId="32700"/>
    <cellStyle name="Note 4 14 3 4 6 3" xfId="47153"/>
    <cellStyle name="Note 4 14 3 4 7" xfId="18823"/>
    <cellStyle name="Note 4 14 3 4 8" xfId="20427"/>
    <cellStyle name="Note 4 14 3 5" xfId="4490"/>
    <cellStyle name="Note 4 14 3 5 2" xfId="13993"/>
    <cellStyle name="Note 4 14 3 5 2 2" xfId="31428"/>
    <cellStyle name="Note 4 14 3 5 2 3" xfId="45881"/>
    <cellStyle name="Note 4 14 3 5 3" xfId="16454"/>
    <cellStyle name="Note 4 14 3 5 3 2" xfId="33889"/>
    <cellStyle name="Note 4 14 3 5 3 3" xfId="48342"/>
    <cellStyle name="Note 4 14 3 5 4" xfId="21926"/>
    <cellStyle name="Note 4 14 3 5 5" xfId="36379"/>
    <cellStyle name="Note 4 14 3 6" xfId="6952"/>
    <cellStyle name="Note 4 14 3 6 2" xfId="24387"/>
    <cellStyle name="Note 4 14 3 6 3" xfId="38840"/>
    <cellStyle name="Note 4 14 3 7" xfId="9393"/>
    <cellStyle name="Note 4 14 3 7 2" xfId="26828"/>
    <cellStyle name="Note 4 14 3 7 3" xfId="41281"/>
    <cellStyle name="Note 4 14 3 8" xfId="11813"/>
    <cellStyle name="Note 4 14 3 8 2" xfId="29248"/>
    <cellStyle name="Note 4 14 3 8 3" xfId="43701"/>
    <cellStyle name="Note 4 14 3 9" xfId="18820"/>
    <cellStyle name="Note 4 14 4" xfId="1983"/>
    <cellStyle name="Note 4 14 4 2" xfId="1984"/>
    <cellStyle name="Note 4 14 4 2 2" xfId="4495"/>
    <cellStyle name="Note 4 14 4 2 2 2" xfId="13997"/>
    <cellStyle name="Note 4 14 4 2 2 2 2" xfId="31432"/>
    <cellStyle name="Note 4 14 4 2 2 2 3" xfId="45885"/>
    <cellStyle name="Note 4 14 4 2 2 3" xfId="16458"/>
    <cellStyle name="Note 4 14 4 2 2 3 2" xfId="33893"/>
    <cellStyle name="Note 4 14 4 2 2 3 3" xfId="48346"/>
    <cellStyle name="Note 4 14 4 2 2 4" xfId="21931"/>
    <cellStyle name="Note 4 14 4 2 2 5" xfId="36384"/>
    <cellStyle name="Note 4 14 4 2 3" xfId="6957"/>
    <cellStyle name="Note 4 14 4 2 3 2" xfId="24392"/>
    <cellStyle name="Note 4 14 4 2 3 3" xfId="38845"/>
    <cellStyle name="Note 4 14 4 2 4" xfId="9398"/>
    <cellStyle name="Note 4 14 4 2 4 2" xfId="26833"/>
    <cellStyle name="Note 4 14 4 2 4 3" xfId="41286"/>
    <cellStyle name="Note 4 14 4 2 5" xfId="11818"/>
    <cellStyle name="Note 4 14 4 2 5 2" xfId="29253"/>
    <cellStyle name="Note 4 14 4 2 5 3" xfId="43706"/>
    <cellStyle name="Note 4 14 4 2 6" xfId="18825"/>
    <cellStyle name="Note 4 14 4 3" xfId="1985"/>
    <cellStyle name="Note 4 14 4 3 2" xfId="4496"/>
    <cellStyle name="Note 4 14 4 3 2 2" xfId="13998"/>
    <cellStyle name="Note 4 14 4 3 2 2 2" xfId="31433"/>
    <cellStyle name="Note 4 14 4 3 2 2 3" xfId="45886"/>
    <cellStyle name="Note 4 14 4 3 2 3" xfId="16459"/>
    <cellStyle name="Note 4 14 4 3 2 3 2" xfId="33894"/>
    <cellStyle name="Note 4 14 4 3 2 3 3" xfId="48347"/>
    <cellStyle name="Note 4 14 4 3 2 4" xfId="21932"/>
    <cellStyle name="Note 4 14 4 3 2 5" xfId="36385"/>
    <cellStyle name="Note 4 14 4 3 3" xfId="6958"/>
    <cellStyle name="Note 4 14 4 3 3 2" xfId="24393"/>
    <cellStyle name="Note 4 14 4 3 3 3" xfId="38846"/>
    <cellStyle name="Note 4 14 4 3 4" xfId="9399"/>
    <cellStyle name="Note 4 14 4 3 4 2" xfId="26834"/>
    <cellStyle name="Note 4 14 4 3 4 3" xfId="41287"/>
    <cellStyle name="Note 4 14 4 3 5" xfId="11819"/>
    <cellStyle name="Note 4 14 4 3 5 2" xfId="29254"/>
    <cellStyle name="Note 4 14 4 3 5 3" xfId="43707"/>
    <cellStyle name="Note 4 14 4 3 6" xfId="18826"/>
    <cellStyle name="Note 4 14 4 4" xfId="1986"/>
    <cellStyle name="Note 4 14 4 4 2" xfId="4497"/>
    <cellStyle name="Note 4 14 4 4 2 2" xfId="21933"/>
    <cellStyle name="Note 4 14 4 4 2 3" xfId="36386"/>
    <cellStyle name="Note 4 14 4 4 3" xfId="6959"/>
    <cellStyle name="Note 4 14 4 4 3 2" xfId="24394"/>
    <cellStyle name="Note 4 14 4 4 3 3" xfId="38847"/>
    <cellStyle name="Note 4 14 4 4 4" xfId="9400"/>
    <cellStyle name="Note 4 14 4 4 4 2" xfId="26835"/>
    <cellStyle name="Note 4 14 4 4 4 3" xfId="41288"/>
    <cellStyle name="Note 4 14 4 4 5" xfId="11820"/>
    <cellStyle name="Note 4 14 4 4 5 2" xfId="29255"/>
    <cellStyle name="Note 4 14 4 4 5 3" xfId="43708"/>
    <cellStyle name="Note 4 14 4 4 6" xfId="15266"/>
    <cellStyle name="Note 4 14 4 4 6 2" xfId="32701"/>
    <cellStyle name="Note 4 14 4 4 6 3" xfId="47154"/>
    <cellStyle name="Note 4 14 4 4 7" xfId="18827"/>
    <cellStyle name="Note 4 14 4 4 8" xfId="20428"/>
    <cellStyle name="Note 4 14 4 5" xfId="4494"/>
    <cellStyle name="Note 4 14 4 5 2" xfId="13996"/>
    <cellStyle name="Note 4 14 4 5 2 2" xfId="31431"/>
    <cellStyle name="Note 4 14 4 5 2 3" xfId="45884"/>
    <cellStyle name="Note 4 14 4 5 3" xfId="16457"/>
    <cellStyle name="Note 4 14 4 5 3 2" xfId="33892"/>
    <cellStyle name="Note 4 14 4 5 3 3" xfId="48345"/>
    <cellStyle name="Note 4 14 4 5 4" xfId="21930"/>
    <cellStyle name="Note 4 14 4 5 5" xfId="36383"/>
    <cellStyle name="Note 4 14 4 6" xfId="6956"/>
    <cellStyle name="Note 4 14 4 6 2" xfId="24391"/>
    <cellStyle name="Note 4 14 4 6 3" xfId="38844"/>
    <cellStyle name="Note 4 14 4 7" xfId="9397"/>
    <cellStyle name="Note 4 14 4 7 2" xfId="26832"/>
    <cellStyle name="Note 4 14 4 7 3" xfId="41285"/>
    <cellStyle name="Note 4 14 4 8" xfId="11817"/>
    <cellStyle name="Note 4 14 4 8 2" xfId="29252"/>
    <cellStyle name="Note 4 14 4 8 3" xfId="43705"/>
    <cellStyle name="Note 4 14 4 9" xfId="18824"/>
    <cellStyle name="Note 4 14 5" xfId="1987"/>
    <cellStyle name="Note 4 14 5 2" xfId="1988"/>
    <cellStyle name="Note 4 14 5 2 2" xfId="4499"/>
    <cellStyle name="Note 4 14 5 2 2 2" xfId="14000"/>
    <cellStyle name="Note 4 14 5 2 2 2 2" xfId="31435"/>
    <cellStyle name="Note 4 14 5 2 2 2 3" xfId="45888"/>
    <cellStyle name="Note 4 14 5 2 2 3" xfId="16461"/>
    <cellStyle name="Note 4 14 5 2 2 3 2" xfId="33896"/>
    <cellStyle name="Note 4 14 5 2 2 3 3" xfId="48349"/>
    <cellStyle name="Note 4 14 5 2 2 4" xfId="21935"/>
    <cellStyle name="Note 4 14 5 2 2 5" xfId="36388"/>
    <cellStyle name="Note 4 14 5 2 3" xfId="6961"/>
    <cellStyle name="Note 4 14 5 2 3 2" xfId="24396"/>
    <cellStyle name="Note 4 14 5 2 3 3" xfId="38849"/>
    <cellStyle name="Note 4 14 5 2 4" xfId="9402"/>
    <cellStyle name="Note 4 14 5 2 4 2" xfId="26837"/>
    <cellStyle name="Note 4 14 5 2 4 3" xfId="41290"/>
    <cellStyle name="Note 4 14 5 2 5" xfId="11822"/>
    <cellStyle name="Note 4 14 5 2 5 2" xfId="29257"/>
    <cellStyle name="Note 4 14 5 2 5 3" xfId="43710"/>
    <cellStyle name="Note 4 14 5 2 6" xfId="18829"/>
    <cellStyle name="Note 4 14 5 3" xfId="1989"/>
    <cellStyle name="Note 4 14 5 3 2" xfId="4500"/>
    <cellStyle name="Note 4 14 5 3 2 2" xfId="14001"/>
    <cellStyle name="Note 4 14 5 3 2 2 2" xfId="31436"/>
    <cellStyle name="Note 4 14 5 3 2 2 3" xfId="45889"/>
    <cellStyle name="Note 4 14 5 3 2 3" xfId="16462"/>
    <cellStyle name="Note 4 14 5 3 2 3 2" xfId="33897"/>
    <cellStyle name="Note 4 14 5 3 2 3 3" xfId="48350"/>
    <cellStyle name="Note 4 14 5 3 2 4" xfId="21936"/>
    <cellStyle name="Note 4 14 5 3 2 5" xfId="36389"/>
    <cellStyle name="Note 4 14 5 3 3" xfId="6962"/>
    <cellStyle name="Note 4 14 5 3 3 2" xfId="24397"/>
    <cellStyle name="Note 4 14 5 3 3 3" xfId="38850"/>
    <cellStyle name="Note 4 14 5 3 4" xfId="9403"/>
    <cellStyle name="Note 4 14 5 3 4 2" xfId="26838"/>
    <cellStyle name="Note 4 14 5 3 4 3" xfId="41291"/>
    <cellStyle name="Note 4 14 5 3 5" xfId="11823"/>
    <cellStyle name="Note 4 14 5 3 5 2" xfId="29258"/>
    <cellStyle name="Note 4 14 5 3 5 3" xfId="43711"/>
    <cellStyle name="Note 4 14 5 3 6" xfId="18830"/>
    <cellStyle name="Note 4 14 5 4" xfId="1990"/>
    <cellStyle name="Note 4 14 5 4 2" xfId="4501"/>
    <cellStyle name="Note 4 14 5 4 2 2" xfId="21937"/>
    <cellStyle name="Note 4 14 5 4 2 3" xfId="36390"/>
    <cellStyle name="Note 4 14 5 4 3" xfId="6963"/>
    <cellStyle name="Note 4 14 5 4 3 2" xfId="24398"/>
    <cellStyle name="Note 4 14 5 4 3 3" xfId="38851"/>
    <cellStyle name="Note 4 14 5 4 4" xfId="9404"/>
    <cellStyle name="Note 4 14 5 4 4 2" xfId="26839"/>
    <cellStyle name="Note 4 14 5 4 4 3" xfId="41292"/>
    <cellStyle name="Note 4 14 5 4 5" xfId="11824"/>
    <cellStyle name="Note 4 14 5 4 5 2" xfId="29259"/>
    <cellStyle name="Note 4 14 5 4 5 3" xfId="43712"/>
    <cellStyle name="Note 4 14 5 4 6" xfId="15267"/>
    <cellStyle name="Note 4 14 5 4 6 2" xfId="32702"/>
    <cellStyle name="Note 4 14 5 4 6 3" xfId="47155"/>
    <cellStyle name="Note 4 14 5 4 7" xfId="18831"/>
    <cellStyle name="Note 4 14 5 4 8" xfId="20429"/>
    <cellStyle name="Note 4 14 5 5" xfId="4498"/>
    <cellStyle name="Note 4 14 5 5 2" xfId="13999"/>
    <cellStyle name="Note 4 14 5 5 2 2" xfId="31434"/>
    <cellStyle name="Note 4 14 5 5 2 3" xfId="45887"/>
    <cellStyle name="Note 4 14 5 5 3" xfId="16460"/>
    <cellStyle name="Note 4 14 5 5 3 2" xfId="33895"/>
    <cellStyle name="Note 4 14 5 5 3 3" xfId="48348"/>
    <cellStyle name="Note 4 14 5 5 4" xfId="21934"/>
    <cellStyle name="Note 4 14 5 5 5" xfId="36387"/>
    <cellStyle name="Note 4 14 5 6" xfId="6960"/>
    <cellStyle name="Note 4 14 5 6 2" xfId="24395"/>
    <cellStyle name="Note 4 14 5 6 3" xfId="38848"/>
    <cellStyle name="Note 4 14 5 7" xfId="9401"/>
    <cellStyle name="Note 4 14 5 7 2" xfId="26836"/>
    <cellStyle name="Note 4 14 5 7 3" xfId="41289"/>
    <cellStyle name="Note 4 14 5 8" xfId="11821"/>
    <cellStyle name="Note 4 14 5 8 2" xfId="29256"/>
    <cellStyle name="Note 4 14 5 8 3" xfId="43709"/>
    <cellStyle name="Note 4 14 5 9" xfId="18828"/>
    <cellStyle name="Note 4 14 6" xfId="1991"/>
    <cellStyle name="Note 4 14 6 2" xfId="4502"/>
    <cellStyle name="Note 4 14 6 2 2" xfId="14002"/>
    <cellStyle name="Note 4 14 6 2 2 2" xfId="31437"/>
    <cellStyle name="Note 4 14 6 2 2 3" xfId="45890"/>
    <cellStyle name="Note 4 14 6 2 3" xfId="16463"/>
    <cellStyle name="Note 4 14 6 2 3 2" xfId="33898"/>
    <cellStyle name="Note 4 14 6 2 3 3" xfId="48351"/>
    <cellStyle name="Note 4 14 6 2 4" xfId="21938"/>
    <cellStyle name="Note 4 14 6 2 5" xfId="36391"/>
    <cellStyle name="Note 4 14 6 3" xfId="6964"/>
    <cellStyle name="Note 4 14 6 3 2" xfId="24399"/>
    <cellStyle name="Note 4 14 6 3 3" xfId="38852"/>
    <cellStyle name="Note 4 14 6 4" xfId="9405"/>
    <cellStyle name="Note 4 14 6 4 2" xfId="26840"/>
    <cellStyle name="Note 4 14 6 4 3" xfId="41293"/>
    <cellStyle name="Note 4 14 6 5" xfId="11825"/>
    <cellStyle name="Note 4 14 6 5 2" xfId="29260"/>
    <cellStyle name="Note 4 14 6 5 3" xfId="43713"/>
    <cellStyle name="Note 4 14 6 6" xfId="18832"/>
    <cellStyle name="Note 4 14 7" xfId="1992"/>
    <cellStyle name="Note 4 14 7 2" xfId="4503"/>
    <cellStyle name="Note 4 14 7 2 2" xfId="14003"/>
    <cellStyle name="Note 4 14 7 2 2 2" xfId="31438"/>
    <cellStyle name="Note 4 14 7 2 2 3" xfId="45891"/>
    <cellStyle name="Note 4 14 7 2 3" xfId="16464"/>
    <cellStyle name="Note 4 14 7 2 3 2" xfId="33899"/>
    <cellStyle name="Note 4 14 7 2 3 3" xfId="48352"/>
    <cellStyle name="Note 4 14 7 2 4" xfId="21939"/>
    <cellStyle name="Note 4 14 7 2 5" xfId="36392"/>
    <cellStyle name="Note 4 14 7 3" xfId="6965"/>
    <cellStyle name="Note 4 14 7 3 2" xfId="24400"/>
    <cellStyle name="Note 4 14 7 3 3" xfId="38853"/>
    <cellStyle name="Note 4 14 7 4" xfId="9406"/>
    <cellStyle name="Note 4 14 7 4 2" xfId="26841"/>
    <cellStyle name="Note 4 14 7 4 3" xfId="41294"/>
    <cellStyle name="Note 4 14 7 5" xfId="11826"/>
    <cellStyle name="Note 4 14 7 5 2" xfId="29261"/>
    <cellStyle name="Note 4 14 7 5 3" xfId="43714"/>
    <cellStyle name="Note 4 14 7 6" xfId="18833"/>
    <cellStyle name="Note 4 14 8" xfId="1993"/>
    <cellStyle name="Note 4 14 8 2" xfId="4504"/>
    <cellStyle name="Note 4 14 8 2 2" xfId="21940"/>
    <cellStyle name="Note 4 14 8 2 3" xfId="36393"/>
    <cellStyle name="Note 4 14 8 3" xfId="6966"/>
    <cellStyle name="Note 4 14 8 3 2" xfId="24401"/>
    <cellStyle name="Note 4 14 8 3 3" xfId="38854"/>
    <cellStyle name="Note 4 14 8 4" xfId="9407"/>
    <cellStyle name="Note 4 14 8 4 2" xfId="26842"/>
    <cellStyle name="Note 4 14 8 4 3" xfId="41295"/>
    <cellStyle name="Note 4 14 8 5" xfId="11827"/>
    <cellStyle name="Note 4 14 8 5 2" xfId="29262"/>
    <cellStyle name="Note 4 14 8 5 3" xfId="43715"/>
    <cellStyle name="Note 4 14 8 6" xfId="15268"/>
    <cellStyle name="Note 4 14 8 6 2" xfId="32703"/>
    <cellStyle name="Note 4 14 8 6 3" xfId="47156"/>
    <cellStyle name="Note 4 14 8 7" xfId="18834"/>
    <cellStyle name="Note 4 14 8 8" xfId="20430"/>
    <cellStyle name="Note 4 14 9" xfId="4485"/>
    <cellStyle name="Note 4 14 9 2" xfId="13989"/>
    <cellStyle name="Note 4 14 9 2 2" xfId="31424"/>
    <cellStyle name="Note 4 14 9 2 3" xfId="45877"/>
    <cellStyle name="Note 4 14 9 3" xfId="16450"/>
    <cellStyle name="Note 4 14 9 3 2" xfId="33885"/>
    <cellStyle name="Note 4 14 9 3 3" xfId="48338"/>
    <cellStyle name="Note 4 14 9 4" xfId="21921"/>
    <cellStyle name="Note 4 14 9 5" xfId="36374"/>
    <cellStyle name="Note 4 15" xfId="1994"/>
    <cellStyle name="Note 4 15 10" xfId="6967"/>
    <cellStyle name="Note 4 15 10 2" xfId="24402"/>
    <cellStyle name="Note 4 15 10 3" xfId="38855"/>
    <cellStyle name="Note 4 15 11" xfId="9408"/>
    <cellStyle name="Note 4 15 11 2" xfId="26843"/>
    <cellStyle name="Note 4 15 11 3" xfId="41296"/>
    <cellStyle name="Note 4 15 12" xfId="11828"/>
    <cellStyle name="Note 4 15 12 2" xfId="29263"/>
    <cellStyle name="Note 4 15 12 3" xfId="43716"/>
    <cellStyle name="Note 4 15 13" xfId="18835"/>
    <cellStyle name="Note 4 15 2" xfId="1995"/>
    <cellStyle name="Note 4 15 2 2" xfId="1996"/>
    <cellStyle name="Note 4 15 2 2 2" xfId="4507"/>
    <cellStyle name="Note 4 15 2 2 2 2" xfId="14006"/>
    <cellStyle name="Note 4 15 2 2 2 2 2" xfId="31441"/>
    <cellStyle name="Note 4 15 2 2 2 2 3" xfId="45894"/>
    <cellStyle name="Note 4 15 2 2 2 3" xfId="16467"/>
    <cellStyle name="Note 4 15 2 2 2 3 2" xfId="33902"/>
    <cellStyle name="Note 4 15 2 2 2 3 3" xfId="48355"/>
    <cellStyle name="Note 4 15 2 2 2 4" xfId="21943"/>
    <cellStyle name="Note 4 15 2 2 2 5" xfId="36396"/>
    <cellStyle name="Note 4 15 2 2 3" xfId="6969"/>
    <cellStyle name="Note 4 15 2 2 3 2" xfId="24404"/>
    <cellStyle name="Note 4 15 2 2 3 3" xfId="38857"/>
    <cellStyle name="Note 4 15 2 2 4" xfId="9410"/>
    <cellStyle name="Note 4 15 2 2 4 2" xfId="26845"/>
    <cellStyle name="Note 4 15 2 2 4 3" xfId="41298"/>
    <cellStyle name="Note 4 15 2 2 5" xfId="11830"/>
    <cellStyle name="Note 4 15 2 2 5 2" xfId="29265"/>
    <cellStyle name="Note 4 15 2 2 5 3" xfId="43718"/>
    <cellStyle name="Note 4 15 2 2 6" xfId="18837"/>
    <cellStyle name="Note 4 15 2 3" xfId="1997"/>
    <cellStyle name="Note 4 15 2 3 2" xfId="4508"/>
    <cellStyle name="Note 4 15 2 3 2 2" xfId="14007"/>
    <cellStyle name="Note 4 15 2 3 2 2 2" xfId="31442"/>
    <cellStyle name="Note 4 15 2 3 2 2 3" xfId="45895"/>
    <cellStyle name="Note 4 15 2 3 2 3" xfId="16468"/>
    <cellStyle name="Note 4 15 2 3 2 3 2" xfId="33903"/>
    <cellStyle name="Note 4 15 2 3 2 3 3" xfId="48356"/>
    <cellStyle name="Note 4 15 2 3 2 4" xfId="21944"/>
    <cellStyle name="Note 4 15 2 3 2 5" xfId="36397"/>
    <cellStyle name="Note 4 15 2 3 3" xfId="6970"/>
    <cellStyle name="Note 4 15 2 3 3 2" xfId="24405"/>
    <cellStyle name="Note 4 15 2 3 3 3" xfId="38858"/>
    <cellStyle name="Note 4 15 2 3 4" xfId="9411"/>
    <cellStyle name="Note 4 15 2 3 4 2" xfId="26846"/>
    <cellStyle name="Note 4 15 2 3 4 3" xfId="41299"/>
    <cellStyle name="Note 4 15 2 3 5" xfId="11831"/>
    <cellStyle name="Note 4 15 2 3 5 2" xfId="29266"/>
    <cellStyle name="Note 4 15 2 3 5 3" xfId="43719"/>
    <cellStyle name="Note 4 15 2 3 6" xfId="18838"/>
    <cellStyle name="Note 4 15 2 4" xfId="1998"/>
    <cellStyle name="Note 4 15 2 4 2" xfId="4509"/>
    <cellStyle name="Note 4 15 2 4 2 2" xfId="21945"/>
    <cellStyle name="Note 4 15 2 4 2 3" xfId="36398"/>
    <cellStyle name="Note 4 15 2 4 3" xfId="6971"/>
    <cellStyle name="Note 4 15 2 4 3 2" xfId="24406"/>
    <cellStyle name="Note 4 15 2 4 3 3" xfId="38859"/>
    <cellStyle name="Note 4 15 2 4 4" xfId="9412"/>
    <cellStyle name="Note 4 15 2 4 4 2" xfId="26847"/>
    <cellStyle name="Note 4 15 2 4 4 3" xfId="41300"/>
    <cellStyle name="Note 4 15 2 4 5" xfId="11832"/>
    <cellStyle name="Note 4 15 2 4 5 2" xfId="29267"/>
    <cellStyle name="Note 4 15 2 4 5 3" xfId="43720"/>
    <cellStyle name="Note 4 15 2 4 6" xfId="15269"/>
    <cellStyle name="Note 4 15 2 4 6 2" xfId="32704"/>
    <cellStyle name="Note 4 15 2 4 6 3" xfId="47157"/>
    <cellStyle name="Note 4 15 2 4 7" xfId="18839"/>
    <cellStyle name="Note 4 15 2 4 8" xfId="20431"/>
    <cellStyle name="Note 4 15 2 5" xfId="4506"/>
    <cellStyle name="Note 4 15 2 5 2" xfId="14005"/>
    <cellStyle name="Note 4 15 2 5 2 2" xfId="31440"/>
    <cellStyle name="Note 4 15 2 5 2 3" xfId="45893"/>
    <cellStyle name="Note 4 15 2 5 3" xfId="16466"/>
    <cellStyle name="Note 4 15 2 5 3 2" xfId="33901"/>
    <cellStyle name="Note 4 15 2 5 3 3" xfId="48354"/>
    <cellStyle name="Note 4 15 2 5 4" xfId="21942"/>
    <cellStyle name="Note 4 15 2 5 5" xfId="36395"/>
    <cellStyle name="Note 4 15 2 6" xfId="6968"/>
    <cellStyle name="Note 4 15 2 6 2" xfId="24403"/>
    <cellStyle name="Note 4 15 2 6 3" xfId="38856"/>
    <cellStyle name="Note 4 15 2 7" xfId="9409"/>
    <cellStyle name="Note 4 15 2 7 2" xfId="26844"/>
    <cellStyle name="Note 4 15 2 7 3" xfId="41297"/>
    <cellStyle name="Note 4 15 2 8" xfId="11829"/>
    <cellStyle name="Note 4 15 2 8 2" xfId="29264"/>
    <cellStyle name="Note 4 15 2 8 3" xfId="43717"/>
    <cellStyle name="Note 4 15 2 9" xfId="18836"/>
    <cellStyle name="Note 4 15 3" xfId="1999"/>
    <cellStyle name="Note 4 15 3 2" xfId="2000"/>
    <cellStyle name="Note 4 15 3 2 2" xfId="4511"/>
    <cellStyle name="Note 4 15 3 2 2 2" xfId="14009"/>
    <cellStyle name="Note 4 15 3 2 2 2 2" xfId="31444"/>
    <cellStyle name="Note 4 15 3 2 2 2 3" xfId="45897"/>
    <cellStyle name="Note 4 15 3 2 2 3" xfId="16470"/>
    <cellStyle name="Note 4 15 3 2 2 3 2" xfId="33905"/>
    <cellStyle name="Note 4 15 3 2 2 3 3" xfId="48358"/>
    <cellStyle name="Note 4 15 3 2 2 4" xfId="21947"/>
    <cellStyle name="Note 4 15 3 2 2 5" xfId="36400"/>
    <cellStyle name="Note 4 15 3 2 3" xfId="6973"/>
    <cellStyle name="Note 4 15 3 2 3 2" xfId="24408"/>
    <cellStyle name="Note 4 15 3 2 3 3" xfId="38861"/>
    <cellStyle name="Note 4 15 3 2 4" xfId="9414"/>
    <cellStyle name="Note 4 15 3 2 4 2" xfId="26849"/>
    <cellStyle name="Note 4 15 3 2 4 3" xfId="41302"/>
    <cellStyle name="Note 4 15 3 2 5" xfId="11834"/>
    <cellStyle name="Note 4 15 3 2 5 2" xfId="29269"/>
    <cellStyle name="Note 4 15 3 2 5 3" xfId="43722"/>
    <cellStyle name="Note 4 15 3 2 6" xfId="18841"/>
    <cellStyle name="Note 4 15 3 3" xfId="2001"/>
    <cellStyle name="Note 4 15 3 3 2" xfId="4512"/>
    <cellStyle name="Note 4 15 3 3 2 2" xfId="14010"/>
    <cellStyle name="Note 4 15 3 3 2 2 2" xfId="31445"/>
    <cellStyle name="Note 4 15 3 3 2 2 3" xfId="45898"/>
    <cellStyle name="Note 4 15 3 3 2 3" xfId="16471"/>
    <cellStyle name="Note 4 15 3 3 2 3 2" xfId="33906"/>
    <cellStyle name="Note 4 15 3 3 2 3 3" xfId="48359"/>
    <cellStyle name="Note 4 15 3 3 2 4" xfId="21948"/>
    <cellStyle name="Note 4 15 3 3 2 5" xfId="36401"/>
    <cellStyle name="Note 4 15 3 3 3" xfId="6974"/>
    <cellStyle name="Note 4 15 3 3 3 2" xfId="24409"/>
    <cellStyle name="Note 4 15 3 3 3 3" xfId="38862"/>
    <cellStyle name="Note 4 15 3 3 4" xfId="9415"/>
    <cellStyle name="Note 4 15 3 3 4 2" xfId="26850"/>
    <cellStyle name="Note 4 15 3 3 4 3" xfId="41303"/>
    <cellStyle name="Note 4 15 3 3 5" xfId="11835"/>
    <cellStyle name="Note 4 15 3 3 5 2" xfId="29270"/>
    <cellStyle name="Note 4 15 3 3 5 3" xfId="43723"/>
    <cellStyle name="Note 4 15 3 3 6" xfId="18842"/>
    <cellStyle name="Note 4 15 3 4" xfId="2002"/>
    <cellStyle name="Note 4 15 3 4 2" xfId="4513"/>
    <cellStyle name="Note 4 15 3 4 2 2" xfId="21949"/>
    <cellStyle name="Note 4 15 3 4 2 3" xfId="36402"/>
    <cellStyle name="Note 4 15 3 4 3" xfId="6975"/>
    <cellStyle name="Note 4 15 3 4 3 2" xfId="24410"/>
    <cellStyle name="Note 4 15 3 4 3 3" xfId="38863"/>
    <cellStyle name="Note 4 15 3 4 4" xfId="9416"/>
    <cellStyle name="Note 4 15 3 4 4 2" xfId="26851"/>
    <cellStyle name="Note 4 15 3 4 4 3" xfId="41304"/>
    <cellStyle name="Note 4 15 3 4 5" xfId="11836"/>
    <cellStyle name="Note 4 15 3 4 5 2" xfId="29271"/>
    <cellStyle name="Note 4 15 3 4 5 3" xfId="43724"/>
    <cellStyle name="Note 4 15 3 4 6" xfId="15270"/>
    <cellStyle name="Note 4 15 3 4 6 2" xfId="32705"/>
    <cellStyle name="Note 4 15 3 4 6 3" xfId="47158"/>
    <cellStyle name="Note 4 15 3 4 7" xfId="18843"/>
    <cellStyle name="Note 4 15 3 4 8" xfId="20432"/>
    <cellStyle name="Note 4 15 3 5" xfId="4510"/>
    <cellStyle name="Note 4 15 3 5 2" xfId="14008"/>
    <cellStyle name="Note 4 15 3 5 2 2" xfId="31443"/>
    <cellStyle name="Note 4 15 3 5 2 3" xfId="45896"/>
    <cellStyle name="Note 4 15 3 5 3" xfId="16469"/>
    <cellStyle name="Note 4 15 3 5 3 2" xfId="33904"/>
    <cellStyle name="Note 4 15 3 5 3 3" xfId="48357"/>
    <cellStyle name="Note 4 15 3 5 4" xfId="21946"/>
    <cellStyle name="Note 4 15 3 5 5" xfId="36399"/>
    <cellStyle name="Note 4 15 3 6" xfId="6972"/>
    <cellStyle name="Note 4 15 3 6 2" xfId="24407"/>
    <cellStyle name="Note 4 15 3 6 3" xfId="38860"/>
    <cellStyle name="Note 4 15 3 7" xfId="9413"/>
    <cellStyle name="Note 4 15 3 7 2" xfId="26848"/>
    <cellStyle name="Note 4 15 3 7 3" xfId="41301"/>
    <cellStyle name="Note 4 15 3 8" xfId="11833"/>
    <cellStyle name="Note 4 15 3 8 2" xfId="29268"/>
    <cellStyle name="Note 4 15 3 8 3" xfId="43721"/>
    <cellStyle name="Note 4 15 3 9" xfId="18840"/>
    <cellStyle name="Note 4 15 4" xfId="2003"/>
    <cellStyle name="Note 4 15 4 2" xfId="2004"/>
    <cellStyle name="Note 4 15 4 2 2" xfId="4515"/>
    <cellStyle name="Note 4 15 4 2 2 2" xfId="14012"/>
    <cellStyle name="Note 4 15 4 2 2 2 2" xfId="31447"/>
    <cellStyle name="Note 4 15 4 2 2 2 3" xfId="45900"/>
    <cellStyle name="Note 4 15 4 2 2 3" xfId="16473"/>
    <cellStyle name="Note 4 15 4 2 2 3 2" xfId="33908"/>
    <cellStyle name="Note 4 15 4 2 2 3 3" xfId="48361"/>
    <cellStyle name="Note 4 15 4 2 2 4" xfId="21951"/>
    <cellStyle name="Note 4 15 4 2 2 5" xfId="36404"/>
    <cellStyle name="Note 4 15 4 2 3" xfId="6977"/>
    <cellStyle name="Note 4 15 4 2 3 2" xfId="24412"/>
    <cellStyle name="Note 4 15 4 2 3 3" xfId="38865"/>
    <cellStyle name="Note 4 15 4 2 4" xfId="9418"/>
    <cellStyle name="Note 4 15 4 2 4 2" xfId="26853"/>
    <cellStyle name="Note 4 15 4 2 4 3" xfId="41306"/>
    <cellStyle name="Note 4 15 4 2 5" xfId="11838"/>
    <cellStyle name="Note 4 15 4 2 5 2" xfId="29273"/>
    <cellStyle name="Note 4 15 4 2 5 3" xfId="43726"/>
    <cellStyle name="Note 4 15 4 2 6" xfId="18845"/>
    <cellStyle name="Note 4 15 4 3" xfId="2005"/>
    <cellStyle name="Note 4 15 4 3 2" xfId="4516"/>
    <cellStyle name="Note 4 15 4 3 2 2" xfId="14013"/>
    <cellStyle name="Note 4 15 4 3 2 2 2" xfId="31448"/>
    <cellStyle name="Note 4 15 4 3 2 2 3" xfId="45901"/>
    <cellStyle name="Note 4 15 4 3 2 3" xfId="16474"/>
    <cellStyle name="Note 4 15 4 3 2 3 2" xfId="33909"/>
    <cellStyle name="Note 4 15 4 3 2 3 3" xfId="48362"/>
    <cellStyle name="Note 4 15 4 3 2 4" xfId="21952"/>
    <cellStyle name="Note 4 15 4 3 2 5" xfId="36405"/>
    <cellStyle name="Note 4 15 4 3 3" xfId="6978"/>
    <cellStyle name="Note 4 15 4 3 3 2" xfId="24413"/>
    <cellStyle name="Note 4 15 4 3 3 3" xfId="38866"/>
    <cellStyle name="Note 4 15 4 3 4" xfId="9419"/>
    <cellStyle name="Note 4 15 4 3 4 2" xfId="26854"/>
    <cellStyle name="Note 4 15 4 3 4 3" xfId="41307"/>
    <cellStyle name="Note 4 15 4 3 5" xfId="11839"/>
    <cellStyle name="Note 4 15 4 3 5 2" xfId="29274"/>
    <cellStyle name="Note 4 15 4 3 5 3" xfId="43727"/>
    <cellStyle name="Note 4 15 4 3 6" xfId="18846"/>
    <cellStyle name="Note 4 15 4 4" xfId="2006"/>
    <cellStyle name="Note 4 15 4 4 2" xfId="4517"/>
    <cellStyle name="Note 4 15 4 4 2 2" xfId="21953"/>
    <cellStyle name="Note 4 15 4 4 2 3" xfId="36406"/>
    <cellStyle name="Note 4 15 4 4 3" xfId="6979"/>
    <cellStyle name="Note 4 15 4 4 3 2" xfId="24414"/>
    <cellStyle name="Note 4 15 4 4 3 3" xfId="38867"/>
    <cellStyle name="Note 4 15 4 4 4" xfId="9420"/>
    <cellStyle name="Note 4 15 4 4 4 2" xfId="26855"/>
    <cellStyle name="Note 4 15 4 4 4 3" xfId="41308"/>
    <cellStyle name="Note 4 15 4 4 5" xfId="11840"/>
    <cellStyle name="Note 4 15 4 4 5 2" xfId="29275"/>
    <cellStyle name="Note 4 15 4 4 5 3" xfId="43728"/>
    <cellStyle name="Note 4 15 4 4 6" xfId="15271"/>
    <cellStyle name="Note 4 15 4 4 6 2" xfId="32706"/>
    <cellStyle name="Note 4 15 4 4 6 3" xfId="47159"/>
    <cellStyle name="Note 4 15 4 4 7" xfId="18847"/>
    <cellStyle name="Note 4 15 4 4 8" xfId="20433"/>
    <cellStyle name="Note 4 15 4 5" xfId="4514"/>
    <cellStyle name="Note 4 15 4 5 2" xfId="14011"/>
    <cellStyle name="Note 4 15 4 5 2 2" xfId="31446"/>
    <cellStyle name="Note 4 15 4 5 2 3" xfId="45899"/>
    <cellStyle name="Note 4 15 4 5 3" xfId="16472"/>
    <cellStyle name="Note 4 15 4 5 3 2" xfId="33907"/>
    <cellStyle name="Note 4 15 4 5 3 3" xfId="48360"/>
    <cellStyle name="Note 4 15 4 5 4" xfId="21950"/>
    <cellStyle name="Note 4 15 4 5 5" xfId="36403"/>
    <cellStyle name="Note 4 15 4 6" xfId="6976"/>
    <cellStyle name="Note 4 15 4 6 2" xfId="24411"/>
    <cellStyle name="Note 4 15 4 6 3" xfId="38864"/>
    <cellStyle name="Note 4 15 4 7" xfId="9417"/>
    <cellStyle name="Note 4 15 4 7 2" xfId="26852"/>
    <cellStyle name="Note 4 15 4 7 3" xfId="41305"/>
    <cellStyle name="Note 4 15 4 8" xfId="11837"/>
    <cellStyle name="Note 4 15 4 8 2" xfId="29272"/>
    <cellStyle name="Note 4 15 4 8 3" xfId="43725"/>
    <cellStyle name="Note 4 15 4 9" xfId="18844"/>
    <cellStyle name="Note 4 15 5" xfId="2007"/>
    <cellStyle name="Note 4 15 5 2" xfId="2008"/>
    <cellStyle name="Note 4 15 5 2 2" xfId="4519"/>
    <cellStyle name="Note 4 15 5 2 2 2" xfId="14015"/>
    <cellStyle name="Note 4 15 5 2 2 2 2" xfId="31450"/>
    <cellStyle name="Note 4 15 5 2 2 2 3" xfId="45903"/>
    <cellStyle name="Note 4 15 5 2 2 3" xfId="16476"/>
    <cellStyle name="Note 4 15 5 2 2 3 2" xfId="33911"/>
    <cellStyle name="Note 4 15 5 2 2 3 3" xfId="48364"/>
    <cellStyle name="Note 4 15 5 2 2 4" xfId="21955"/>
    <cellStyle name="Note 4 15 5 2 2 5" xfId="36408"/>
    <cellStyle name="Note 4 15 5 2 3" xfId="6981"/>
    <cellStyle name="Note 4 15 5 2 3 2" xfId="24416"/>
    <cellStyle name="Note 4 15 5 2 3 3" xfId="38869"/>
    <cellStyle name="Note 4 15 5 2 4" xfId="9422"/>
    <cellStyle name="Note 4 15 5 2 4 2" xfId="26857"/>
    <cellStyle name="Note 4 15 5 2 4 3" xfId="41310"/>
    <cellStyle name="Note 4 15 5 2 5" xfId="11842"/>
    <cellStyle name="Note 4 15 5 2 5 2" xfId="29277"/>
    <cellStyle name="Note 4 15 5 2 5 3" xfId="43730"/>
    <cellStyle name="Note 4 15 5 2 6" xfId="18849"/>
    <cellStyle name="Note 4 15 5 3" xfId="2009"/>
    <cellStyle name="Note 4 15 5 3 2" xfId="4520"/>
    <cellStyle name="Note 4 15 5 3 2 2" xfId="14016"/>
    <cellStyle name="Note 4 15 5 3 2 2 2" xfId="31451"/>
    <cellStyle name="Note 4 15 5 3 2 2 3" xfId="45904"/>
    <cellStyle name="Note 4 15 5 3 2 3" xfId="16477"/>
    <cellStyle name="Note 4 15 5 3 2 3 2" xfId="33912"/>
    <cellStyle name="Note 4 15 5 3 2 3 3" xfId="48365"/>
    <cellStyle name="Note 4 15 5 3 2 4" xfId="21956"/>
    <cellStyle name="Note 4 15 5 3 2 5" xfId="36409"/>
    <cellStyle name="Note 4 15 5 3 3" xfId="6982"/>
    <cellStyle name="Note 4 15 5 3 3 2" xfId="24417"/>
    <cellStyle name="Note 4 15 5 3 3 3" xfId="38870"/>
    <cellStyle name="Note 4 15 5 3 4" xfId="9423"/>
    <cellStyle name="Note 4 15 5 3 4 2" xfId="26858"/>
    <cellStyle name="Note 4 15 5 3 4 3" xfId="41311"/>
    <cellStyle name="Note 4 15 5 3 5" xfId="11843"/>
    <cellStyle name="Note 4 15 5 3 5 2" xfId="29278"/>
    <cellStyle name="Note 4 15 5 3 5 3" xfId="43731"/>
    <cellStyle name="Note 4 15 5 3 6" xfId="18850"/>
    <cellStyle name="Note 4 15 5 4" xfId="2010"/>
    <cellStyle name="Note 4 15 5 4 2" xfId="4521"/>
    <cellStyle name="Note 4 15 5 4 2 2" xfId="21957"/>
    <cellStyle name="Note 4 15 5 4 2 3" xfId="36410"/>
    <cellStyle name="Note 4 15 5 4 3" xfId="6983"/>
    <cellStyle name="Note 4 15 5 4 3 2" xfId="24418"/>
    <cellStyle name="Note 4 15 5 4 3 3" xfId="38871"/>
    <cellStyle name="Note 4 15 5 4 4" xfId="9424"/>
    <cellStyle name="Note 4 15 5 4 4 2" xfId="26859"/>
    <cellStyle name="Note 4 15 5 4 4 3" xfId="41312"/>
    <cellStyle name="Note 4 15 5 4 5" xfId="11844"/>
    <cellStyle name="Note 4 15 5 4 5 2" xfId="29279"/>
    <cellStyle name="Note 4 15 5 4 5 3" xfId="43732"/>
    <cellStyle name="Note 4 15 5 4 6" xfId="15272"/>
    <cellStyle name="Note 4 15 5 4 6 2" xfId="32707"/>
    <cellStyle name="Note 4 15 5 4 6 3" xfId="47160"/>
    <cellStyle name="Note 4 15 5 4 7" xfId="18851"/>
    <cellStyle name="Note 4 15 5 4 8" xfId="20434"/>
    <cellStyle name="Note 4 15 5 5" xfId="4518"/>
    <cellStyle name="Note 4 15 5 5 2" xfId="14014"/>
    <cellStyle name="Note 4 15 5 5 2 2" xfId="31449"/>
    <cellStyle name="Note 4 15 5 5 2 3" xfId="45902"/>
    <cellStyle name="Note 4 15 5 5 3" xfId="16475"/>
    <cellStyle name="Note 4 15 5 5 3 2" xfId="33910"/>
    <cellStyle name="Note 4 15 5 5 3 3" xfId="48363"/>
    <cellStyle name="Note 4 15 5 5 4" xfId="21954"/>
    <cellStyle name="Note 4 15 5 5 5" xfId="36407"/>
    <cellStyle name="Note 4 15 5 6" xfId="6980"/>
    <cellStyle name="Note 4 15 5 6 2" xfId="24415"/>
    <cellStyle name="Note 4 15 5 6 3" xfId="38868"/>
    <cellStyle name="Note 4 15 5 7" xfId="9421"/>
    <cellStyle name="Note 4 15 5 7 2" xfId="26856"/>
    <cellStyle name="Note 4 15 5 7 3" xfId="41309"/>
    <cellStyle name="Note 4 15 5 8" xfId="11841"/>
    <cellStyle name="Note 4 15 5 8 2" xfId="29276"/>
    <cellStyle name="Note 4 15 5 8 3" xfId="43729"/>
    <cellStyle name="Note 4 15 5 9" xfId="18848"/>
    <cellStyle name="Note 4 15 6" xfId="2011"/>
    <cellStyle name="Note 4 15 6 2" xfId="4522"/>
    <cellStyle name="Note 4 15 6 2 2" xfId="14017"/>
    <cellStyle name="Note 4 15 6 2 2 2" xfId="31452"/>
    <cellStyle name="Note 4 15 6 2 2 3" xfId="45905"/>
    <cellStyle name="Note 4 15 6 2 3" xfId="16478"/>
    <cellStyle name="Note 4 15 6 2 3 2" xfId="33913"/>
    <cellStyle name="Note 4 15 6 2 3 3" xfId="48366"/>
    <cellStyle name="Note 4 15 6 2 4" xfId="21958"/>
    <cellStyle name="Note 4 15 6 2 5" xfId="36411"/>
    <cellStyle name="Note 4 15 6 3" xfId="6984"/>
    <cellStyle name="Note 4 15 6 3 2" xfId="24419"/>
    <cellStyle name="Note 4 15 6 3 3" xfId="38872"/>
    <cellStyle name="Note 4 15 6 4" xfId="9425"/>
    <cellStyle name="Note 4 15 6 4 2" xfId="26860"/>
    <cellStyle name="Note 4 15 6 4 3" xfId="41313"/>
    <cellStyle name="Note 4 15 6 5" xfId="11845"/>
    <cellStyle name="Note 4 15 6 5 2" xfId="29280"/>
    <cellStyle name="Note 4 15 6 5 3" xfId="43733"/>
    <cellStyle name="Note 4 15 6 6" xfId="18852"/>
    <cellStyle name="Note 4 15 7" xfId="2012"/>
    <cellStyle name="Note 4 15 7 2" xfId="4523"/>
    <cellStyle name="Note 4 15 7 2 2" xfId="14018"/>
    <cellStyle name="Note 4 15 7 2 2 2" xfId="31453"/>
    <cellStyle name="Note 4 15 7 2 2 3" xfId="45906"/>
    <cellStyle name="Note 4 15 7 2 3" xfId="16479"/>
    <cellStyle name="Note 4 15 7 2 3 2" xfId="33914"/>
    <cellStyle name="Note 4 15 7 2 3 3" xfId="48367"/>
    <cellStyle name="Note 4 15 7 2 4" xfId="21959"/>
    <cellStyle name="Note 4 15 7 2 5" xfId="36412"/>
    <cellStyle name="Note 4 15 7 3" xfId="6985"/>
    <cellStyle name="Note 4 15 7 3 2" xfId="24420"/>
    <cellStyle name="Note 4 15 7 3 3" xfId="38873"/>
    <cellStyle name="Note 4 15 7 4" xfId="9426"/>
    <cellStyle name="Note 4 15 7 4 2" xfId="26861"/>
    <cellStyle name="Note 4 15 7 4 3" xfId="41314"/>
    <cellStyle name="Note 4 15 7 5" xfId="11846"/>
    <cellStyle name="Note 4 15 7 5 2" xfId="29281"/>
    <cellStyle name="Note 4 15 7 5 3" xfId="43734"/>
    <cellStyle name="Note 4 15 7 6" xfId="18853"/>
    <cellStyle name="Note 4 15 8" xfId="2013"/>
    <cellStyle name="Note 4 15 8 2" xfId="4524"/>
    <cellStyle name="Note 4 15 8 2 2" xfId="21960"/>
    <cellStyle name="Note 4 15 8 2 3" xfId="36413"/>
    <cellStyle name="Note 4 15 8 3" xfId="6986"/>
    <cellStyle name="Note 4 15 8 3 2" xfId="24421"/>
    <cellStyle name="Note 4 15 8 3 3" xfId="38874"/>
    <cellStyle name="Note 4 15 8 4" xfId="9427"/>
    <cellStyle name="Note 4 15 8 4 2" xfId="26862"/>
    <cellStyle name="Note 4 15 8 4 3" xfId="41315"/>
    <cellStyle name="Note 4 15 8 5" xfId="11847"/>
    <cellStyle name="Note 4 15 8 5 2" xfId="29282"/>
    <cellStyle name="Note 4 15 8 5 3" xfId="43735"/>
    <cellStyle name="Note 4 15 8 6" xfId="15273"/>
    <cellStyle name="Note 4 15 8 6 2" xfId="32708"/>
    <cellStyle name="Note 4 15 8 6 3" xfId="47161"/>
    <cellStyle name="Note 4 15 8 7" xfId="18854"/>
    <cellStyle name="Note 4 15 8 8" xfId="20435"/>
    <cellStyle name="Note 4 15 9" xfId="4505"/>
    <cellStyle name="Note 4 15 9 2" xfId="14004"/>
    <cellStyle name="Note 4 15 9 2 2" xfId="31439"/>
    <cellStyle name="Note 4 15 9 2 3" xfId="45892"/>
    <cellStyle name="Note 4 15 9 3" xfId="16465"/>
    <cellStyle name="Note 4 15 9 3 2" xfId="33900"/>
    <cellStyle name="Note 4 15 9 3 3" xfId="48353"/>
    <cellStyle name="Note 4 15 9 4" xfId="21941"/>
    <cellStyle name="Note 4 15 9 5" xfId="36394"/>
    <cellStyle name="Note 4 16" xfId="2014"/>
    <cellStyle name="Note 4 16 10" xfId="6987"/>
    <cellStyle name="Note 4 16 10 2" xfId="24422"/>
    <cellStyle name="Note 4 16 10 3" xfId="38875"/>
    <cellStyle name="Note 4 16 11" xfId="9428"/>
    <cellStyle name="Note 4 16 11 2" xfId="26863"/>
    <cellStyle name="Note 4 16 11 3" xfId="41316"/>
    <cellStyle name="Note 4 16 12" xfId="11848"/>
    <cellStyle name="Note 4 16 12 2" xfId="29283"/>
    <cellStyle name="Note 4 16 12 3" xfId="43736"/>
    <cellStyle name="Note 4 16 13" xfId="18855"/>
    <cellStyle name="Note 4 16 2" xfId="2015"/>
    <cellStyle name="Note 4 16 2 2" xfId="2016"/>
    <cellStyle name="Note 4 16 2 2 2" xfId="4527"/>
    <cellStyle name="Note 4 16 2 2 2 2" xfId="14021"/>
    <cellStyle name="Note 4 16 2 2 2 2 2" xfId="31456"/>
    <cellStyle name="Note 4 16 2 2 2 2 3" xfId="45909"/>
    <cellStyle name="Note 4 16 2 2 2 3" xfId="16482"/>
    <cellStyle name="Note 4 16 2 2 2 3 2" xfId="33917"/>
    <cellStyle name="Note 4 16 2 2 2 3 3" xfId="48370"/>
    <cellStyle name="Note 4 16 2 2 2 4" xfId="21963"/>
    <cellStyle name="Note 4 16 2 2 2 5" xfId="36416"/>
    <cellStyle name="Note 4 16 2 2 3" xfId="6989"/>
    <cellStyle name="Note 4 16 2 2 3 2" xfId="24424"/>
    <cellStyle name="Note 4 16 2 2 3 3" xfId="38877"/>
    <cellStyle name="Note 4 16 2 2 4" xfId="9430"/>
    <cellStyle name="Note 4 16 2 2 4 2" xfId="26865"/>
    <cellStyle name="Note 4 16 2 2 4 3" xfId="41318"/>
    <cellStyle name="Note 4 16 2 2 5" xfId="11850"/>
    <cellStyle name="Note 4 16 2 2 5 2" xfId="29285"/>
    <cellStyle name="Note 4 16 2 2 5 3" xfId="43738"/>
    <cellStyle name="Note 4 16 2 2 6" xfId="18857"/>
    <cellStyle name="Note 4 16 2 3" xfId="2017"/>
    <cellStyle name="Note 4 16 2 3 2" xfId="4528"/>
    <cellStyle name="Note 4 16 2 3 2 2" xfId="14022"/>
    <cellStyle name="Note 4 16 2 3 2 2 2" xfId="31457"/>
    <cellStyle name="Note 4 16 2 3 2 2 3" xfId="45910"/>
    <cellStyle name="Note 4 16 2 3 2 3" xfId="16483"/>
    <cellStyle name="Note 4 16 2 3 2 3 2" xfId="33918"/>
    <cellStyle name="Note 4 16 2 3 2 3 3" xfId="48371"/>
    <cellStyle name="Note 4 16 2 3 2 4" xfId="21964"/>
    <cellStyle name="Note 4 16 2 3 2 5" xfId="36417"/>
    <cellStyle name="Note 4 16 2 3 3" xfId="6990"/>
    <cellStyle name="Note 4 16 2 3 3 2" xfId="24425"/>
    <cellStyle name="Note 4 16 2 3 3 3" xfId="38878"/>
    <cellStyle name="Note 4 16 2 3 4" xfId="9431"/>
    <cellStyle name="Note 4 16 2 3 4 2" xfId="26866"/>
    <cellStyle name="Note 4 16 2 3 4 3" xfId="41319"/>
    <cellStyle name="Note 4 16 2 3 5" xfId="11851"/>
    <cellStyle name="Note 4 16 2 3 5 2" xfId="29286"/>
    <cellStyle name="Note 4 16 2 3 5 3" xfId="43739"/>
    <cellStyle name="Note 4 16 2 3 6" xfId="18858"/>
    <cellStyle name="Note 4 16 2 4" xfId="2018"/>
    <cellStyle name="Note 4 16 2 4 2" xfId="4529"/>
    <cellStyle name="Note 4 16 2 4 2 2" xfId="21965"/>
    <cellStyle name="Note 4 16 2 4 2 3" xfId="36418"/>
    <cellStyle name="Note 4 16 2 4 3" xfId="6991"/>
    <cellStyle name="Note 4 16 2 4 3 2" xfId="24426"/>
    <cellStyle name="Note 4 16 2 4 3 3" xfId="38879"/>
    <cellStyle name="Note 4 16 2 4 4" xfId="9432"/>
    <cellStyle name="Note 4 16 2 4 4 2" xfId="26867"/>
    <cellStyle name="Note 4 16 2 4 4 3" xfId="41320"/>
    <cellStyle name="Note 4 16 2 4 5" xfId="11852"/>
    <cellStyle name="Note 4 16 2 4 5 2" xfId="29287"/>
    <cellStyle name="Note 4 16 2 4 5 3" xfId="43740"/>
    <cellStyle name="Note 4 16 2 4 6" xfId="15274"/>
    <cellStyle name="Note 4 16 2 4 6 2" xfId="32709"/>
    <cellStyle name="Note 4 16 2 4 6 3" xfId="47162"/>
    <cellStyle name="Note 4 16 2 4 7" xfId="18859"/>
    <cellStyle name="Note 4 16 2 4 8" xfId="20436"/>
    <cellStyle name="Note 4 16 2 5" xfId="4526"/>
    <cellStyle name="Note 4 16 2 5 2" xfId="14020"/>
    <cellStyle name="Note 4 16 2 5 2 2" xfId="31455"/>
    <cellStyle name="Note 4 16 2 5 2 3" xfId="45908"/>
    <cellStyle name="Note 4 16 2 5 3" xfId="16481"/>
    <cellStyle name="Note 4 16 2 5 3 2" xfId="33916"/>
    <cellStyle name="Note 4 16 2 5 3 3" xfId="48369"/>
    <cellStyle name="Note 4 16 2 5 4" xfId="21962"/>
    <cellStyle name="Note 4 16 2 5 5" xfId="36415"/>
    <cellStyle name="Note 4 16 2 6" xfId="6988"/>
    <cellStyle name="Note 4 16 2 6 2" xfId="24423"/>
    <cellStyle name="Note 4 16 2 6 3" xfId="38876"/>
    <cellStyle name="Note 4 16 2 7" xfId="9429"/>
    <cellStyle name="Note 4 16 2 7 2" xfId="26864"/>
    <cellStyle name="Note 4 16 2 7 3" xfId="41317"/>
    <cellStyle name="Note 4 16 2 8" xfId="11849"/>
    <cellStyle name="Note 4 16 2 8 2" xfId="29284"/>
    <cellStyle name="Note 4 16 2 8 3" xfId="43737"/>
    <cellStyle name="Note 4 16 2 9" xfId="18856"/>
    <cellStyle name="Note 4 16 3" xfId="2019"/>
    <cellStyle name="Note 4 16 3 2" xfId="2020"/>
    <cellStyle name="Note 4 16 3 2 2" xfId="4531"/>
    <cellStyle name="Note 4 16 3 2 2 2" xfId="14024"/>
    <cellStyle name="Note 4 16 3 2 2 2 2" xfId="31459"/>
    <cellStyle name="Note 4 16 3 2 2 2 3" xfId="45912"/>
    <cellStyle name="Note 4 16 3 2 2 3" xfId="16485"/>
    <cellStyle name="Note 4 16 3 2 2 3 2" xfId="33920"/>
    <cellStyle name="Note 4 16 3 2 2 3 3" xfId="48373"/>
    <cellStyle name="Note 4 16 3 2 2 4" xfId="21967"/>
    <cellStyle name="Note 4 16 3 2 2 5" xfId="36420"/>
    <cellStyle name="Note 4 16 3 2 3" xfId="6993"/>
    <cellStyle name="Note 4 16 3 2 3 2" xfId="24428"/>
    <cellStyle name="Note 4 16 3 2 3 3" xfId="38881"/>
    <cellStyle name="Note 4 16 3 2 4" xfId="9434"/>
    <cellStyle name="Note 4 16 3 2 4 2" xfId="26869"/>
    <cellStyle name="Note 4 16 3 2 4 3" xfId="41322"/>
    <cellStyle name="Note 4 16 3 2 5" xfId="11854"/>
    <cellStyle name="Note 4 16 3 2 5 2" xfId="29289"/>
    <cellStyle name="Note 4 16 3 2 5 3" xfId="43742"/>
    <cellStyle name="Note 4 16 3 2 6" xfId="18861"/>
    <cellStyle name="Note 4 16 3 3" xfId="2021"/>
    <cellStyle name="Note 4 16 3 3 2" xfId="4532"/>
    <cellStyle name="Note 4 16 3 3 2 2" xfId="14025"/>
    <cellStyle name="Note 4 16 3 3 2 2 2" xfId="31460"/>
    <cellStyle name="Note 4 16 3 3 2 2 3" xfId="45913"/>
    <cellStyle name="Note 4 16 3 3 2 3" xfId="16486"/>
    <cellStyle name="Note 4 16 3 3 2 3 2" xfId="33921"/>
    <cellStyle name="Note 4 16 3 3 2 3 3" xfId="48374"/>
    <cellStyle name="Note 4 16 3 3 2 4" xfId="21968"/>
    <cellStyle name="Note 4 16 3 3 2 5" xfId="36421"/>
    <cellStyle name="Note 4 16 3 3 3" xfId="6994"/>
    <cellStyle name="Note 4 16 3 3 3 2" xfId="24429"/>
    <cellStyle name="Note 4 16 3 3 3 3" xfId="38882"/>
    <cellStyle name="Note 4 16 3 3 4" xfId="9435"/>
    <cellStyle name="Note 4 16 3 3 4 2" xfId="26870"/>
    <cellStyle name="Note 4 16 3 3 4 3" xfId="41323"/>
    <cellStyle name="Note 4 16 3 3 5" xfId="11855"/>
    <cellStyle name="Note 4 16 3 3 5 2" xfId="29290"/>
    <cellStyle name="Note 4 16 3 3 5 3" xfId="43743"/>
    <cellStyle name="Note 4 16 3 3 6" xfId="18862"/>
    <cellStyle name="Note 4 16 3 4" xfId="2022"/>
    <cellStyle name="Note 4 16 3 4 2" xfId="4533"/>
    <cellStyle name="Note 4 16 3 4 2 2" xfId="21969"/>
    <cellStyle name="Note 4 16 3 4 2 3" xfId="36422"/>
    <cellStyle name="Note 4 16 3 4 3" xfId="6995"/>
    <cellStyle name="Note 4 16 3 4 3 2" xfId="24430"/>
    <cellStyle name="Note 4 16 3 4 3 3" xfId="38883"/>
    <cellStyle name="Note 4 16 3 4 4" xfId="9436"/>
    <cellStyle name="Note 4 16 3 4 4 2" xfId="26871"/>
    <cellStyle name="Note 4 16 3 4 4 3" xfId="41324"/>
    <cellStyle name="Note 4 16 3 4 5" xfId="11856"/>
    <cellStyle name="Note 4 16 3 4 5 2" xfId="29291"/>
    <cellStyle name="Note 4 16 3 4 5 3" xfId="43744"/>
    <cellStyle name="Note 4 16 3 4 6" xfId="15275"/>
    <cellStyle name="Note 4 16 3 4 6 2" xfId="32710"/>
    <cellStyle name="Note 4 16 3 4 6 3" xfId="47163"/>
    <cellStyle name="Note 4 16 3 4 7" xfId="18863"/>
    <cellStyle name="Note 4 16 3 4 8" xfId="20437"/>
    <cellStyle name="Note 4 16 3 5" xfId="4530"/>
    <cellStyle name="Note 4 16 3 5 2" xfId="14023"/>
    <cellStyle name="Note 4 16 3 5 2 2" xfId="31458"/>
    <cellStyle name="Note 4 16 3 5 2 3" xfId="45911"/>
    <cellStyle name="Note 4 16 3 5 3" xfId="16484"/>
    <cellStyle name="Note 4 16 3 5 3 2" xfId="33919"/>
    <cellStyle name="Note 4 16 3 5 3 3" xfId="48372"/>
    <cellStyle name="Note 4 16 3 5 4" xfId="21966"/>
    <cellStyle name="Note 4 16 3 5 5" xfId="36419"/>
    <cellStyle name="Note 4 16 3 6" xfId="6992"/>
    <cellStyle name="Note 4 16 3 6 2" xfId="24427"/>
    <cellStyle name="Note 4 16 3 6 3" xfId="38880"/>
    <cellStyle name="Note 4 16 3 7" xfId="9433"/>
    <cellStyle name="Note 4 16 3 7 2" xfId="26868"/>
    <cellStyle name="Note 4 16 3 7 3" xfId="41321"/>
    <cellStyle name="Note 4 16 3 8" xfId="11853"/>
    <cellStyle name="Note 4 16 3 8 2" xfId="29288"/>
    <cellStyle name="Note 4 16 3 8 3" xfId="43741"/>
    <cellStyle name="Note 4 16 3 9" xfId="18860"/>
    <cellStyle name="Note 4 16 4" xfId="2023"/>
    <cellStyle name="Note 4 16 4 2" xfId="2024"/>
    <cellStyle name="Note 4 16 4 2 2" xfId="4535"/>
    <cellStyle name="Note 4 16 4 2 2 2" xfId="14027"/>
    <cellStyle name="Note 4 16 4 2 2 2 2" xfId="31462"/>
    <cellStyle name="Note 4 16 4 2 2 2 3" xfId="45915"/>
    <cellStyle name="Note 4 16 4 2 2 3" xfId="16488"/>
    <cellStyle name="Note 4 16 4 2 2 3 2" xfId="33923"/>
    <cellStyle name="Note 4 16 4 2 2 3 3" xfId="48376"/>
    <cellStyle name="Note 4 16 4 2 2 4" xfId="21971"/>
    <cellStyle name="Note 4 16 4 2 2 5" xfId="36424"/>
    <cellStyle name="Note 4 16 4 2 3" xfId="6997"/>
    <cellStyle name="Note 4 16 4 2 3 2" xfId="24432"/>
    <cellStyle name="Note 4 16 4 2 3 3" xfId="38885"/>
    <cellStyle name="Note 4 16 4 2 4" xfId="9438"/>
    <cellStyle name="Note 4 16 4 2 4 2" xfId="26873"/>
    <cellStyle name="Note 4 16 4 2 4 3" xfId="41326"/>
    <cellStyle name="Note 4 16 4 2 5" xfId="11858"/>
    <cellStyle name="Note 4 16 4 2 5 2" xfId="29293"/>
    <cellStyle name="Note 4 16 4 2 5 3" xfId="43746"/>
    <cellStyle name="Note 4 16 4 2 6" xfId="18865"/>
    <cellStyle name="Note 4 16 4 3" xfId="2025"/>
    <cellStyle name="Note 4 16 4 3 2" xfId="4536"/>
    <cellStyle name="Note 4 16 4 3 2 2" xfId="14028"/>
    <cellStyle name="Note 4 16 4 3 2 2 2" xfId="31463"/>
    <cellStyle name="Note 4 16 4 3 2 2 3" xfId="45916"/>
    <cellStyle name="Note 4 16 4 3 2 3" xfId="16489"/>
    <cellStyle name="Note 4 16 4 3 2 3 2" xfId="33924"/>
    <cellStyle name="Note 4 16 4 3 2 3 3" xfId="48377"/>
    <cellStyle name="Note 4 16 4 3 2 4" xfId="21972"/>
    <cellStyle name="Note 4 16 4 3 2 5" xfId="36425"/>
    <cellStyle name="Note 4 16 4 3 3" xfId="6998"/>
    <cellStyle name="Note 4 16 4 3 3 2" xfId="24433"/>
    <cellStyle name="Note 4 16 4 3 3 3" xfId="38886"/>
    <cellStyle name="Note 4 16 4 3 4" xfId="9439"/>
    <cellStyle name="Note 4 16 4 3 4 2" xfId="26874"/>
    <cellStyle name="Note 4 16 4 3 4 3" xfId="41327"/>
    <cellStyle name="Note 4 16 4 3 5" xfId="11859"/>
    <cellStyle name="Note 4 16 4 3 5 2" xfId="29294"/>
    <cellStyle name="Note 4 16 4 3 5 3" xfId="43747"/>
    <cellStyle name="Note 4 16 4 3 6" xfId="18866"/>
    <cellStyle name="Note 4 16 4 4" xfId="2026"/>
    <cellStyle name="Note 4 16 4 4 2" xfId="4537"/>
    <cellStyle name="Note 4 16 4 4 2 2" xfId="21973"/>
    <cellStyle name="Note 4 16 4 4 2 3" xfId="36426"/>
    <cellStyle name="Note 4 16 4 4 3" xfId="6999"/>
    <cellStyle name="Note 4 16 4 4 3 2" xfId="24434"/>
    <cellStyle name="Note 4 16 4 4 3 3" xfId="38887"/>
    <cellStyle name="Note 4 16 4 4 4" xfId="9440"/>
    <cellStyle name="Note 4 16 4 4 4 2" xfId="26875"/>
    <cellStyle name="Note 4 16 4 4 4 3" xfId="41328"/>
    <cellStyle name="Note 4 16 4 4 5" xfId="11860"/>
    <cellStyle name="Note 4 16 4 4 5 2" xfId="29295"/>
    <cellStyle name="Note 4 16 4 4 5 3" xfId="43748"/>
    <cellStyle name="Note 4 16 4 4 6" xfId="15276"/>
    <cellStyle name="Note 4 16 4 4 6 2" xfId="32711"/>
    <cellStyle name="Note 4 16 4 4 6 3" xfId="47164"/>
    <cellStyle name="Note 4 16 4 4 7" xfId="18867"/>
    <cellStyle name="Note 4 16 4 4 8" xfId="20438"/>
    <cellStyle name="Note 4 16 4 5" xfId="4534"/>
    <cellStyle name="Note 4 16 4 5 2" xfId="14026"/>
    <cellStyle name="Note 4 16 4 5 2 2" xfId="31461"/>
    <cellStyle name="Note 4 16 4 5 2 3" xfId="45914"/>
    <cellStyle name="Note 4 16 4 5 3" xfId="16487"/>
    <cellStyle name="Note 4 16 4 5 3 2" xfId="33922"/>
    <cellStyle name="Note 4 16 4 5 3 3" xfId="48375"/>
    <cellStyle name="Note 4 16 4 5 4" xfId="21970"/>
    <cellStyle name="Note 4 16 4 5 5" xfId="36423"/>
    <cellStyle name="Note 4 16 4 6" xfId="6996"/>
    <cellStyle name="Note 4 16 4 6 2" xfId="24431"/>
    <cellStyle name="Note 4 16 4 6 3" xfId="38884"/>
    <cellStyle name="Note 4 16 4 7" xfId="9437"/>
    <cellStyle name="Note 4 16 4 7 2" xfId="26872"/>
    <cellStyle name="Note 4 16 4 7 3" xfId="41325"/>
    <cellStyle name="Note 4 16 4 8" xfId="11857"/>
    <cellStyle name="Note 4 16 4 8 2" xfId="29292"/>
    <cellStyle name="Note 4 16 4 8 3" xfId="43745"/>
    <cellStyle name="Note 4 16 4 9" xfId="18864"/>
    <cellStyle name="Note 4 16 5" xfId="2027"/>
    <cellStyle name="Note 4 16 5 2" xfId="2028"/>
    <cellStyle name="Note 4 16 5 2 2" xfId="4539"/>
    <cellStyle name="Note 4 16 5 2 2 2" xfId="14030"/>
    <cellStyle name="Note 4 16 5 2 2 2 2" xfId="31465"/>
    <cellStyle name="Note 4 16 5 2 2 2 3" xfId="45918"/>
    <cellStyle name="Note 4 16 5 2 2 3" xfId="16491"/>
    <cellStyle name="Note 4 16 5 2 2 3 2" xfId="33926"/>
    <cellStyle name="Note 4 16 5 2 2 3 3" xfId="48379"/>
    <cellStyle name="Note 4 16 5 2 2 4" xfId="21975"/>
    <cellStyle name="Note 4 16 5 2 2 5" xfId="36428"/>
    <cellStyle name="Note 4 16 5 2 3" xfId="7001"/>
    <cellStyle name="Note 4 16 5 2 3 2" xfId="24436"/>
    <cellStyle name="Note 4 16 5 2 3 3" xfId="38889"/>
    <cellStyle name="Note 4 16 5 2 4" xfId="9442"/>
    <cellStyle name="Note 4 16 5 2 4 2" xfId="26877"/>
    <cellStyle name="Note 4 16 5 2 4 3" xfId="41330"/>
    <cellStyle name="Note 4 16 5 2 5" xfId="11862"/>
    <cellStyle name="Note 4 16 5 2 5 2" xfId="29297"/>
    <cellStyle name="Note 4 16 5 2 5 3" xfId="43750"/>
    <cellStyle name="Note 4 16 5 2 6" xfId="18869"/>
    <cellStyle name="Note 4 16 5 3" xfId="2029"/>
    <cellStyle name="Note 4 16 5 3 2" xfId="4540"/>
    <cellStyle name="Note 4 16 5 3 2 2" xfId="14031"/>
    <cellStyle name="Note 4 16 5 3 2 2 2" xfId="31466"/>
    <cellStyle name="Note 4 16 5 3 2 2 3" xfId="45919"/>
    <cellStyle name="Note 4 16 5 3 2 3" xfId="16492"/>
    <cellStyle name="Note 4 16 5 3 2 3 2" xfId="33927"/>
    <cellStyle name="Note 4 16 5 3 2 3 3" xfId="48380"/>
    <cellStyle name="Note 4 16 5 3 2 4" xfId="21976"/>
    <cellStyle name="Note 4 16 5 3 2 5" xfId="36429"/>
    <cellStyle name="Note 4 16 5 3 3" xfId="7002"/>
    <cellStyle name="Note 4 16 5 3 3 2" xfId="24437"/>
    <cellStyle name="Note 4 16 5 3 3 3" xfId="38890"/>
    <cellStyle name="Note 4 16 5 3 4" xfId="9443"/>
    <cellStyle name="Note 4 16 5 3 4 2" xfId="26878"/>
    <cellStyle name="Note 4 16 5 3 4 3" xfId="41331"/>
    <cellStyle name="Note 4 16 5 3 5" xfId="11863"/>
    <cellStyle name="Note 4 16 5 3 5 2" xfId="29298"/>
    <cellStyle name="Note 4 16 5 3 5 3" xfId="43751"/>
    <cellStyle name="Note 4 16 5 3 6" xfId="18870"/>
    <cellStyle name="Note 4 16 5 4" xfId="2030"/>
    <cellStyle name="Note 4 16 5 4 2" xfId="4541"/>
    <cellStyle name="Note 4 16 5 4 2 2" xfId="21977"/>
    <cellStyle name="Note 4 16 5 4 2 3" xfId="36430"/>
    <cellStyle name="Note 4 16 5 4 3" xfId="7003"/>
    <cellStyle name="Note 4 16 5 4 3 2" xfId="24438"/>
    <cellStyle name="Note 4 16 5 4 3 3" xfId="38891"/>
    <cellStyle name="Note 4 16 5 4 4" xfId="9444"/>
    <cellStyle name="Note 4 16 5 4 4 2" xfId="26879"/>
    <cellStyle name="Note 4 16 5 4 4 3" xfId="41332"/>
    <cellStyle name="Note 4 16 5 4 5" xfId="11864"/>
    <cellStyle name="Note 4 16 5 4 5 2" xfId="29299"/>
    <cellStyle name="Note 4 16 5 4 5 3" xfId="43752"/>
    <cellStyle name="Note 4 16 5 4 6" xfId="15277"/>
    <cellStyle name="Note 4 16 5 4 6 2" xfId="32712"/>
    <cellStyle name="Note 4 16 5 4 6 3" xfId="47165"/>
    <cellStyle name="Note 4 16 5 4 7" xfId="18871"/>
    <cellStyle name="Note 4 16 5 4 8" xfId="20439"/>
    <cellStyle name="Note 4 16 5 5" xfId="4538"/>
    <cellStyle name="Note 4 16 5 5 2" xfId="14029"/>
    <cellStyle name="Note 4 16 5 5 2 2" xfId="31464"/>
    <cellStyle name="Note 4 16 5 5 2 3" xfId="45917"/>
    <cellStyle name="Note 4 16 5 5 3" xfId="16490"/>
    <cellStyle name="Note 4 16 5 5 3 2" xfId="33925"/>
    <cellStyle name="Note 4 16 5 5 3 3" xfId="48378"/>
    <cellStyle name="Note 4 16 5 5 4" xfId="21974"/>
    <cellStyle name="Note 4 16 5 5 5" xfId="36427"/>
    <cellStyle name="Note 4 16 5 6" xfId="7000"/>
    <cellStyle name="Note 4 16 5 6 2" xfId="24435"/>
    <cellStyle name="Note 4 16 5 6 3" xfId="38888"/>
    <cellStyle name="Note 4 16 5 7" xfId="9441"/>
    <cellStyle name="Note 4 16 5 7 2" xfId="26876"/>
    <cellStyle name="Note 4 16 5 7 3" xfId="41329"/>
    <cellStyle name="Note 4 16 5 8" xfId="11861"/>
    <cellStyle name="Note 4 16 5 8 2" xfId="29296"/>
    <cellStyle name="Note 4 16 5 8 3" xfId="43749"/>
    <cellStyle name="Note 4 16 5 9" xfId="18868"/>
    <cellStyle name="Note 4 16 6" xfId="2031"/>
    <cellStyle name="Note 4 16 6 2" xfId="4542"/>
    <cellStyle name="Note 4 16 6 2 2" xfId="14032"/>
    <cellStyle name="Note 4 16 6 2 2 2" xfId="31467"/>
    <cellStyle name="Note 4 16 6 2 2 3" xfId="45920"/>
    <cellStyle name="Note 4 16 6 2 3" xfId="16493"/>
    <cellStyle name="Note 4 16 6 2 3 2" xfId="33928"/>
    <cellStyle name="Note 4 16 6 2 3 3" xfId="48381"/>
    <cellStyle name="Note 4 16 6 2 4" xfId="21978"/>
    <cellStyle name="Note 4 16 6 2 5" xfId="36431"/>
    <cellStyle name="Note 4 16 6 3" xfId="7004"/>
    <cellStyle name="Note 4 16 6 3 2" xfId="24439"/>
    <cellStyle name="Note 4 16 6 3 3" xfId="38892"/>
    <cellStyle name="Note 4 16 6 4" xfId="9445"/>
    <cellStyle name="Note 4 16 6 4 2" xfId="26880"/>
    <cellStyle name="Note 4 16 6 4 3" xfId="41333"/>
    <cellStyle name="Note 4 16 6 5" xfId="11865"/>
    <cellStyle name="Note 4 16 6 5 2" xfId="29300"/>
    <cellStyle name="Note 4 16 6 5 3" xfId="43753"/>
    <cellStyle name="Note 4 16 6 6" xfId="18872"/>
    <cellStyle name="Note 4 16 7" xfId="2032"/>
    <cellStyle name="Note 4 16 7 2" xfId="4543"/>
    <cellStyle name="Note 4 16 7 2 2" xfId="14033"/>
    <cellStyle name="Note 4 16 7 2 2 2" xfId="31468"/>
    <cellStyle name="Note 4 16 7 2 2 3" xfId="45921"/>
    <cellStyle name="Note 4 16 7 2 3" xfId="16494"/>
    <cellStyle name="Note 4 16 7 2 3 2" xfId="33929"/>
    <cellStyle name="Note 4 16 7 2 3 3" xfId="48382"/>
    <cellStyle name="Note 4 16 7 2 4" xfId="21979"/>
    <cellStyle name="Note 4 16 7 2 5" xfId="36432"/>
    <cellStyle name="Note 4 16 7 3" xfId="7005"/>
    <cellStyle name="Note 4 16 7 3 2" xfId="24440"/>
    <cellStyle name="Note 4 16 7 3 3" xfId="38893"/>
    <cellStyle name="Note 4 16 7 4" xfId="9446"/>
    <cellStyle name="Note 4 16 7 4 2" xfId="26881"/>
    <cellStyle name="Note 4 16 7 4 3" xfId="41334"/>
    <cellStyle name="Note 4 16 7 5" xfId="11866"/>
    <cellStyle name="Note 4 16 7 5 2" xfId="29301"/>
    <cellStyle name="Note 4 16 7 5 3" xfId="43754"/>
    <cellStyle name="Note 4 16 7 6" xfId="18873"/>
    <cellStyle name="Note 4 16 8" xfId="2033"/>
    <cellStyle name="Note 4 16 8 2" xfId="4544"/>
    <cellStyle name="Note 4 16 8 2 2" xfId="21980"/>
    <cellStyle name="Note 4 16 8 2 3" xfId="36433"/>
    <cellStyle name="Note 4 16 8 3" xfId="7006"/>
    <cellStyle name="Note 4 16 8 3 2" xfId="24441"/>
    <cellStyle name="Note 4 16 8 3 3" xfId="38894"/>
    <cellStyle name="Note 4 16 8 4" xfId="9447"/>
    <cellStyle name="Note 4 16 8 4 2" xfId="26882"/>
    <cellStyle name="Note 4 16 8 4 3" xfId="41335"/>
    <cellStyle name="Note 4 16 8 5" xfId="11867"/>
    <cellStyle name="Note 4 16 8 5 2" xfId="29302"/>
    <cellStyle name="Note 4 16 8 5 3" xfId="43755"/>
    <cellStyle name="Note 4 16 8 6" xfId="15278"/>
    <cellStyle name="Note 4 16 8 6 2" xfId="32713"/>
    <cellStyle name="Note 4 16 8 6 3" xfId="47166"/>
    <cellStyle name="Note 4 16 8 7" xfId="18874"/>
    <cellStyle name="Note 4 16 8 8" xfId="20440"/>
    <cellStyle name="Note 4 16 9" xfId="4525"/>
    <cellStyle name="Note 4 16 9 2" xfId="14019"/>
    <cellStyle name="Note 4 16 9 2 2" xfId="31454"/>
    <cellStyle name="Note 4 16 9 2 3" xfId="45907"/>
    <cellStyle name="Note 4 16 9 3" xfId="16480"/>
    <cellStyle name="Note 4 16 9 3 2" xfId="33915"/>
    <cellStyle name="Note 4 16 9 3 3" xfId="48368"/>
    <cellStyle name="Note 4 16 9 4" xfId="21961"/>
    <cellStyle name="Note 4 16 9 5" xfId="36414"/>
    <cellStyle name="Note 4 17" xfId="2034"/>
    <cellStyle name="Note 4 17 10" xfId="7007"/>
    <cellStyle name="Note 4 17 10 2" xfId="24442"/>
    <cellStyle name="Note 4 17 10 3" xfId="38895"/>
    <cellStyle name="Note 4 17 11" xfId="9448"/>
    <cellStyle name="Note 4 17 11 2" xfId="26883"/>
    <cellStyle name="Note 4 17 11 3" xfId="41336"/>
    <cellStyle name="Note 4 17 12" xfId="11868"/>
    <cellStyle name="Note 4 17 12 2" xfId="29303"/>
    <cellStyle name="Note 4 17 12 3" xfId="43756"/>
    <cellStyle name="Note 4 17 13" xfId="18875"/>
    <cellStyle name="Note 4 17 2" xfId="2035"/>
    <cellStyle name="Note 4 17 2 2" xfId="2036"/>
    <cellStyle name="Note 4 17 2 2 2" xfId="4547"/>
    <cellStyle name="Note 4 17 2 2 2 2" xfId="14036"/>
    <cellStyle name="Note 4 17 2 2 2 2 2" xfId="31471"/>
    <cellStyle name="Note 4 17 2 2 2 2 3" xfId="45924"/>
    <cellStyle name="Note 4 17 2 2 2 3" xfId="16497"/>
    <cellStyle name="Note 4 17 2 2 2 3 2" xfId="33932"/>
    <cellStyle name="Note 4 17 2 2 2 3 3" xfId="48385"/>
    <cellStyle name="Note 4 17 2 2 2 4" xfId="21983"/>
    <cellStyle name="Note 4 17 2 2 2 5" xfId="36436"/>
    <cellStyle name="Note 4 17 2 2 3" xfId="7009"/>
    <cellStyle name="Note 4 17 2 2 3 2" xfId="24444"/>
    <cellStyle name="Note 4 17 2 2 3 3" xfId="38897"/>
    <cellStyle name="Note 4 17 2 2 4" xfId="9450"/>
    <cellStyle name="Note 4 17 2 2 4 2" xfId="26885"/>
    <cellStyle name="Note 4 17 2 2 4 3" xfId="41338"/>
    <cellStyle name="Note 4 17 2 2 5" xfId="11870"/>
    <cellStyle name="Note 4 17 2 2 5 2" xfId="29305"/>
    <cellStyle name="Note 4 17 2 2 5 3" xfId="43758"/>
    <cellStyle name="Note 4 17 2 2 6" xfId="18877"/>
    <cellStyle name="Note 4 17 2 3" xfId="2037"/>
    <cellStyle name="Note 4 17 2 3 2" xfId="4548"/>
    <cellStyle name="Note 4 17 2 3 2 2" xfId="14037"/>
    <cellStyle name="Note 4 17 2 3 2 2 2" xfId="31472"/>
    <cellStyle name="Note 4 17 2 3 2 2 3" xfId="45925"/>
    <cellStyle name="Note 4 17 2 3 2 3" xfId="16498"/>
    <cellStyle name="Note 4 17 2 3 2 3 2" xfId="33933"/>
    <cellStyle name="Note 4 17 2 3 2 3 3" xfId="48386"/>
    <cellStyle name="Note 4 17 2 3 2 4" xfId="21984"/>
    <cellStyle name="Note 4 17 2 3 2 5" xfId="36437"/>
    <cellStyle name="Note 4 17 2 3 3" xfId="7010"/>
    <cellStyle name="Note 4 17 2 3 3 2" xfId="24445"/>
    <cellStyle name="Note 4 17 2 3 3 3" xfId="38898"/>
    <cellStyle name="Note 4 17 2 3 4" xfId="9451"/>
    <cellStyle name="Note 4 17 2 3 4 2" xfId="26886"/>
    <cellStyle name="Note 4 17 2 3 4 3" xfId="41339"/>
    <cellStyle name="Note 4 17 2 3 5" xfId="11871"/>
    <cellStyle name="Note 4 17 2 3 5 2" xfId="29306"/>
    <cellStyle name="Note 4 17 2 3 5 3" xfId="43759"/>
    <cellStyle name="Note 4 17 2 3 6" xfId="18878"/>
    <cellStyle name="Note 4 17 2 4" xfId="2038"/>
    <cellStyle name="Note 4 17 2 4 2" xfId="4549"/>
    <cellStyle name="Note 4 17 2 4 2 2" xfId="21985"/>
    <cellStyle name="Note 4 17 2 4 2 3" xfId="36438"/>
    <cellStyle name="Note 4 17 2 4 3" xfId="7011"/>
    <cellStyle name="Note 4 17 2 4 3 2" xfId="24446"/>
    <cellStyle name="Note 4 17 2 4 3 3" xfId="38899"/>
    <cellStyle name="Note 4 17 2 4 4" xfId="9452"/>
    <cellStyle name="Note 4 17 2 4 4 2" xfId="26887"/>
    <cellStyle name="Note 4 17 2 4 4 3" xfId="41340"/>
    <cellStyle name="Note 4 17 2 4 5" xfId="11872"/>
    <cellStyle name="Note 4 17 2 4 5 2" xfId="29307"/>
    <cellStyle name="Note 4 17 2 4 5 3" xfId="43760"/>
    <cellStyle name="Note 4 17 2 4 6" xfId="15279"/>
    <cellStyle name="Note 4 17 2 4 6 2" xfId="32714"/>
    <cellStyle name="Note 4 17 2 4 6 3" xfId="47167"/>
    <cellStyle name="Note 4 17 2 4 7" xfId="18879"/>
    <cellStyle name="Note 4 17 2 4 8" xfId="20441"/>
    <cellStyle name="Note 4 17 2 5" xfId="4546"/>
    <cellStyle name="Note 4 17 2 5 2" xfId="14035"/>
    <cellStyle name="Note 4 17 2 5 2 2" xfId="31470"/>
    <cellStyle name="Note 4 17 2 5 2 3" xfId="45923"/>
    <cellStyle name="Note 4 17 2 5 3" xfId="16496"/>
    <cellStyle name="Note 4 17 2 5 3 2" xfId="33931"/>
    <cellStyle name="Note 4 17 2 5 3 3" xfId="48384"/>
    <cellStyle name="Note 4 17 2 5 4" xfId="21982"/>
    <cellStyle name="Note 4 17 2 5 5" xfId="36435"/>
    <cellStyle name="Note 4 17 2 6" xfId="7008"/>
    <cellStyle name="Note 4 17 2 6 2" xfId="24443"/>
    <cellStyle name="Note 4 17 2 6 3" xfId="38896"/>
    <cellStyle name="Note 4 17 2 7" xfId="9449"/>
    <cellStyle name="Note 4 17 2 7 2" xfId="26884"/>
    <cellStyle name="Note 4 17 2 7 3" xfId="41337"/>
    <cellStyle name="Note 4 17 2 8" xfId="11869"/>
    <cellStyle name="Note 4 17 2 8 2" xfId="29304"/>
    <cellStyle name="Note 4 17 2 8 3" xfId="43757"/>
    <cellStyle name="Note 4 17 2 9" xfId="18876"/>
    <cellStyle name="Note 4 17 3" xfId="2039"/>
    <cellStyle name="Note 4 17 3 2" xfId="2040"/>
    <cellStyle name="Note 4 17 3 2 2" xfId="4551"/>
    <cellStyle name="Note 4 17 3 2 2 2" xfId="14039"/>
    <cellStyle name="Note 4 17 3 2 2 2 2" xfId="31474"/>
    <cellStyle name="Note 4 17 3 2 2 2 3" xfId="45927"/>
    <cellStyle name="Note 4 17 3 2 2 3" xfId="16500"/>
    <cellStyle name="Note 4 17 3 2 2 3 2" xfId="33935"/>
    <cellStyle name="Note 4 17 3 2 2 3 3" xfId="48388"/>
    <cellStyle name="Note 4 17 3 2 2 4" xfId="21987"/>
    <cellStyle name="Note 4 17 3 2 2 5" xfId="36440"/>
    <cellStyle name="Note 4 17 3 2 3" xfId="7013"/>
    <cellStyle name="Note 4 17 3 2 3 2" xfId="24448"/>
    <cellStyle name="Note 4 17 3 2 3 3" xfId="38901"/>
    <cellStyle name="Note 4 17 3 2 4" xfId="9454"/>
    <cellStyle name="Note 4 17 3 2 4 2" xfId="26889"/>
    <cellStyle name="Note 4 17 3 2 4 3" xfId="41342"/>
    <cellStyle name="Note 4 17 3 2 5" xfId="11874"/>
    <cellStyle name="Note 4 17 3 2 5 2" xfId="29309"/>
    <cellStyle name="Note 4 17 3 2 5 3" xfId="43762"/>
    <cellStyle name="Note 4 17 3 2 6" xfId="18881"/>
    <cellStyle name="Note 4 17 3 3" xfId="2041"/>
    <cellStyle name="Note 4 17 3 3 2" xfId="4552"/>
    <cellStyle name="Note 4 17 3 3 2 2" xfId="14040"/>
    <cellStyle name="Note 4 17 3 3 2 2 2" xfId="31475"/>
    <cellStyle name="Note 4 17 3 3 2 2 3" xfId="45928"/>
    <cellStyle name="Note 4 17 3 3 2 3" xfId="16501"/>
    <cellStyle name="Note 4 17 3 3 2 3 2" xfId="33936"/>
    <cellStyle name="Note 4 17 3 3 2 3 3" xfId="48389"/>
    <cellStyle name="Note 4 17 3 3 2 4" xfId="21988"/>
    <cellStyle name="Note 4 17 3 3 2 5" xfId="36441"/>
    <cellStyle name="Note 4 17 3 3 3" xfId="7014"/>
    <cellStyle name="Note 4 17 3 3 3 2" xfId="24449"/>
    <cellStyle name="Note 4 17 3 3 3 3" xfId="38902"/>
    <cellStyle name="Note 4 17 3 3 4" xfId="9455"/>
    <cellStyle name="Note 4 17 3 3 4 2" xfId="26890"/>
    <cellStyle name="Note 4 17 3 3 4 3" xfId="41343"/>
    <cellStyle name="Note 4 17 3 3 5" xfId="11875"/>
    <cellStyle name="Note 4 17 3 3 5 2" xfId="29310"/>
    <cellStyle name="Note 4 17 3 3 5 3" xfId="43763"/>
    <cellStyle name="Note 4 17 3 3 6" xfId="18882"/>
    <cellStyle name="Note 4 17 3 4" xfId="2042"/>
    <cellStyle name="Note 4 17 3 4 2" xfId="4553"/>
    <cellStyle name="Note 4 17 3 4 2 2" xfId="21989"/>
    <cellStyle name="Note 4 17 3 4 2 3" xfId="36442"/>
    <cellStyle name="Note 4 17 3 4 3" xfId="7015"/>
    <cellStyle name="Note 4 17 3 4 3 2" xfId="24450"/>
    <cellStyle name="Note 4 17 3 4 3 3" xfId="38903"/>
    <cellStyle name="Note 4 17 3 4 4" xfId="9456"/>
    <cellStyle name="Note 4 17 3 4 4 2" xfId="26891"/>
    <cellStyle name="Note 4 17 3 4 4 3" xfId="41344"/>
    <cellStyle name="Note 4 17 3 4 5" xfId="11876"/>
    <cellStyle name="Note 4 17 3 4 5 2" xfId="29311"/>
    <cellStyle name="Note 4 17 3 4 5 3" xfId="43764"/>
    <cellStyle name="Note 4 17 3 4 6" xfId="15280"/>
    <cellStyle name="Note 4 17 3 4 6 2" xfId="32715"/>
    <cellStyle name="Note 4 17 3 4 6 3" xfId="47168"/>
    <cellStyle name="Note 4 17 3 4 7" xfId="18883"/>
    <cellStyle name="Note 4 17 3 4 8" xfId="20442"/>
    <cellStyle name="Note 4 17 3 5" xfId="4550"/>
    <cellStyle name="Note 4 17 3 5 2" xfId="14038"/>
    <cellStyle name="Note 4 17 3 5 2 2" xfId="31473"/>
    <cellStyle name="Note 4 17 3 5 2 3" xfId="45926"/>
    <cellStyle name="Note 4 17 3 5 3" xfId="16499"/>
    <cellStyle name="Note 4 17 3 5 3 2" xfId="33934"/>
    <cellStyle name="Note 4 17 3 5 3 3" xfId="48387"/>
    <cellStyle name="Note 4 17 3 5 4" xfId="21986"/>
    <cellStyle name="Note 4 17 3 5 5" xfId="36439"/>
    <cellStyle name="Note 4 17 3 6" xfId="7012"/>
    <cellStyle name="Note 4 17 3 6 2" xfId="24447"/>
    <cellStyle name="Note 4 17 3 6 3" xfId="38900"/>
    <cellStyle name="Note 4 17 3 7" xfId="9453"/>
    <cellStyle name="Note 4 17 3 7 2" xfId="26888"/>
    <cellStyle name="Note 4 17 3 7 3" xfId="41341"/>
    <cellStyle name="Note 4 17 3 8" xfId="11873"/>
    <cellStyle name="Note 4 17 3 8 2" xfId="29308"/>
    <cellStyle name="Note 4 17 3 8 3" xfId="43761"/>
    <cellStyle name="Note 4 17 3 9" xfId="18880"/>
    <cellStyle name="Note 4 17 4" xfId="2043"/>
    <cellStyle name="Note 4 17 4 2" xfId="2044"/>
    <cellStyle name="Note 4 17 4 2 2" xfId="4555"/>
    <cellStyle name="Note 4 17 4 2 2 2" xfId="14042"/>
    <cellStyle name="Note 4 17 4 2 2 2 2" xfId="31477"/>
    <cellStyle name="Note 4 17 4 2 2 2 3" xfId="45930"/>
    <cellStyle name="Note 4 17 4 2 2 3" xfId="16503"/>
    <cellStyle name="Note 4 17 4 2 2 3 2" xfId="33938"/>
    <cellStyle name="Note 4 17 4 2 2 3 3" xfId="48391"/>
    <cellStyle name="Note 4 17 4 2 2 4" xfId="21991"/>
    <cellStyle name="Note 4 17 4 2 2 5" xfId="36444"/>
    <cellStyle name="Note 4 17 4 2 3" xfId="7017"/>
    <cellStyle name="Note 4 17 4 2 3 2" xfId="24452"/>
    <cellStyle name="Note 4 17 4 2 3 3" xfId="38905"/>
    <cellStyle name="Note 4 17 4 2 4" xfId="9458"/>
    <cellStyle name="Note 4 17 4 2 4 2" xfId="26893"/>
    <cellStyle name="Note 4 17 4 2 4 3" xfId="41346"/>
    <cellStyle name="Note 4 17 4 2 5" xfId="11878"/>
    <cellStyle name="Note 4 17 4 2 5 2" xfId="29313"/>
    <cellStyle name="Note 4 17 4 2 5 3" xfId="43766"/>
    <cellStyle name="Note 4 17 4 2 6" xfId="18885"/>
    <cellStyle name="Note 4 17 4 3" xfId="2045"/>
    <cellStyle name="Note 4 17 4 3 2" xfId="4556"/>
    <cellStyle name="Note 4 17 4 3 2 2" xfId="14043"/>
    <cellStyle name="Note 4 17 4 3 2 2 2" xfId="31478"/>
    <cellStyle name="Note 4 17 4 3 2 2 3" xfId="45931"/>
    <cellStyle name="Note 4 17 4 3 2 3" xfId="16504"/>
    <cellStyle name="Note 4 17 4 3 2 3 2" xfId="33939"/>
    <cellStyle name="Note 4 17 4 3 2 3 3" xfId="48392"/>
    <cellStyle name="Note 4 17 4 3 2 4" xfId="21992"/>
    <cellStyle name="Note 4 17 4 3 2 5" xfId="36445"/>
    <cellStyle name="Note 4 17 4 3 3" xfId="7018"/>
    <cellStyle name="Note 4 17 4 3 3 2" xfId="24453"/>
    <cellStyle name="Note 4 17 4 3 3 3" xfId="38906"/>
    <cellStyle name="Note 4 17 4 3 4" xfId="9459"/>
    <cellStyle name="Note 4 17 4 3 4 2" xfId="26894"/>
    <cellStyle name="Note 4 17 4 3 4 3" xfId="41347"/>
    <cellStyle name="Note 4 17 4 3 5" xfId="11879"/>
    <cellStyle name="Note 4 17 4 3 5 2" xfId="29314"/>
    <cellStyle name="Note 4 17 4 3 5 3" xfId="43767"/>
    <cellStyle name="Note 4 17 4 3 6" xfId="18886"/>
    <cellStyle name="Note 4 17 4 4" xfId="2046"/>
    <cellStyle name="Note 4 17 4 4 2" xfId="4557"/>
    <cellStyle name="Note 4 17 4 4 2 2" xfId="21993"/>
    <cellStyle name="Note 4 17 4 4 2 3" xfId="36446"/>
    <cellStyle name="Note 4 17 4 4 3" xfId="7019"/>
    <cellStyle name="Note 4 17 4 4 3 2" xfId="24454"/>
    <cellStyle name="Note 4 17 4 4 3 3" xfId="38907"/>
    <cellStyle name="Note 4 17 4 4 4" xfId="9460"/>
    <cellStyle name="Note 4 17 4 4 4 2" xfId="26895"/>
    <cellStyle name="Note 4 17 4 4 4 3" xfId="41348"/>
    <cellStyle name="Note 4 17 4 4 5" xfId="11880"/>
    <cellStyle name="Note 4 17 4 4 5 2" xfId="29315"/>
    <cellStyle name="Note 4 17 4 4 5 3" xfId="43768"/>
    <cellStyle name="Note 4 17 4 4 6" xfId="15281"/>
    <cellStyle name="Note 4 17 4 4 6 2" xfId="32716"/>
    <cellStyle name="Note 4 17 4 4 6 3" xfId="47169"/>
    <cellStyle name="Note 4 17 4 4 7" xfId="18887"/>
    <cellStyle name="Note 4 17 4 4 8" xfId="20443"/>
    <cellStyle name="Note 4 17 4 5" xfId="4554"/>
    <cellStyle name="Note 4 17 4 5 2" xfId="14041"/>
    <cellStyle name="Note 4 17 4 5 2 2" xfId="31476"/>
    <cellStyle name="Note 4 17 4 5 2 3" xfId="45929"/>
    <cellStyle name="Note 4 17 4 5 3" xfId="16502"/>
    <cellStyle name="Note 4 17 4 5 3 2" xfId="33937"/>
    <cellStyle name="Note 4 17 4 5 3 3" xfId="48390"/>
    <cellStyle name="Note 4 17 4 5 4" xfId="21990"/>
    <cellStyle name="Note 4 17 4 5 5" xfId="36443"/>
    <cellStyle name="Note 4 17 4 6" xfId="7016"/>
    <cellStyle name="Note 4 17 4 6 2" xfId="24451"/>
    <cellStyle name="Note 4 17 4 6 3" xfId="38904"/>
    <cellStyle name="Note 4 17 4 7" xfId="9457"/>
    <cellStyle name="Note 4 17 4 7 2" xfId="26892"/>
    <cellStyle name="Note 4 17 4 7 3" xfId="41345"/>
    <cellStyle name="Note 4 17 4 8" xfId="11877"/>
    <cellStyle name="Note 4 17 4 8 2" xfId="29312"/>
    <cellStyle name="Note 4 17 4 8 3" xfId="43765"/>
    <cellStyle name="Note 4 17 4 9" xfId="18884"/>
    <cellStyle name="Note 4 17 5" xfId="2047"/>
    <cellStyle name="Note 4 17 5 2" xfId="2048"/>
    <cellStyle name="Note 4 17 5 2 2" xfId="4559"/>
    <cellStyle name="Note 4 17 5 2 2 2" xfId="14045"/>
    <cellStyle name="Note 4 17 5 2 2 2 2" xfId="31480"/>
    <cellStyle name="Note 4 17 5 2 2 2 3" xfId="45933"/>
    <cellStyle name="Note 4 17 5 2 2 3" xfId="16506"/>
    <cellStyle name="Note 4 17 5 2 2 3 2" xfId="33941"/>
    <cellStyle name="Note 4 17 5 2 2 3 3" xfId="48394"/>
    <cellStyle name="Note 4 17 5 2 2 4" xfId="21995"/>
    <cellStyle name="Note 4 17 5 2 2 5" xfId="36448"/>
    <cellStyle name="Note 4 17 5 2 3" xfId="7021"/>
    <cellStyle name="Note 4 17 5 2 3 2" xfId="24456"/>
    <cellStyle name="Note 4 17 5 2 3 3" xfId="38909"/>
    <cellStyle name="Note 4 17 5 2 4" xfId="9462"/>
    <cellStyle name="Note 4 17 5 2 4 2" xfId="26897"/>
    <cellStyle name="Note 4 17 5 2 4 3" xfId="41350"/>
    <cellStyle name="Note 4 17 5 2 5" xfId="11882"/>
    <cellStyle name="Note 4 17 5 2 5 2" xfId="29317"/>
    <cellStyle name="Note 4 17 5 2 5 3" xfId="43770"/>
    <cellStyle name="Note 4 17 5 2 6" xfId="18889"/>
    <cellStyle name="Note 4 17 5 3" xfId="2049"/>
    <cellStyle name="Note 4 17 5 3 2" xfId="4560"/>
    <cellStyle name="Note 4 17 5 3 2 2" xfId="14046"/>
    <cellStyle name="Note 4 17 5 3 2 2 2" xfId="31481"/>
    <cellStyle name="Note 4 17 5 3 2 2 3" xfId="45934"/>
    <cellStyle name="Note 4 17 5 3 2 3" xfId="16507"/>
    <cellStyle name="Note 4 17 5 3 2 3 2" xfId="33942"/>
    <cellStyle name="Note 4 17 5 3 2 3 3" xfId="48395"/>
    <cellStyle name="Note 4 17 5 3 2 4" xfId="21996"/>
    <cellStyle name="Note 4 17 5 3 2 5" xfId="36449"/>
    <cellStyle name="Note 4 17 5 3 3" xfId="7022"/>
    <cellStyle name="Note 4 17 5 3 3 2" xfId="24457"/>
    <cellStyle name="Note 4 17 5 3 3 3" xfId="38910"/>
    <cellStyle name="Note 4 17 5 3 4" xfId="9463"/>
    <cellStyle name="Note 4 17 5 3 4 2" xfId="26898"/>
    <cellStyle name="Note 4 17 5 3 4 3" xfId="41351"/>
    <cellStyle name="Note 4 17 5 3 5" xfId="11883"/>
    <cellStyle name="Note 4 17 5 3 5 2" xfId="29318"/>
    <cellStyle name="Note 4 17 5 3 5 3" xfId="43771"/>
    <cellStyle name="Note 4 17 5 3 6" xfId="18890"/>
    <cellStyle name="Note 4 17 5 4" xfId="2050"/>
    <cellStyle name="Note 4 17 5 4 2" xfId="4561"/>
    <cellStyle name="Note 4 17 5 4 2 2" xfId="21997"/>
    <cellStyle name="Note 4 17 5 4 2 3" xfId="36450"/>
    <cellStyle name="Note 4 17 5 4 3" xfId="7023"/>
    <cellStyle name="Note 4 17 5 4 3 2" xfId="24458"/>
    <cellStyle name="Note 4 17 5 4 3 3" xfId="38911"/>
    <cellStyle name="Note 4 17 5 4 4" xfId="9464"/>
    <cellStyle name="Note 4 17 5 4 4 2" xfId="26899"/>
    <cellStyle name="Note 4 17 5 4 4 3" xfId="41352"/>
    <cellStyle name="Note 4 17 5 4 5" xfId="11884"/>
    <cellStyle name="Note 4 17 5 4 5 2" xfId="29319"/>
    <cellStyle name="Note 4 17 5 4 5 3" xfId="43772"/>
    <cellStyle name="Note 4 17 5 4 6" xfId="15282"/>
    <cellStyle name="Note 4 17 5 4 6 2" xfId="32717"/>
    <cellStyle name="Note 4 17 5 4 6 3" xfId="47170"/>
    <cellStyle name="Note 4 17 5 4 7" xfId="18891"/>
    <cellStyle name="Note 4 17 5 4 8" xfId="20444"/>
    <cellStyle name="Note 4 17 5 5" xfId="4558"/>
    <cellStyle name="Note 4 17 5 5 2" xfId="14044"/>
    <cellStyle name="Note 4 17 5 5 2 2" xfId="31479"/>
    <cellStyle name="Note 4 17 5 5 2 3" xfId="45932"/>
    <cellStyle name="Note 4 17 5 5 3" xfId="16505"/>
    <cellStyle name="Note 4 17 5 5 3 2" xfId="33940"/>
    <cellStyle name="Note 4 17 5 5 3 3" xfId="48393"/>
    <cellStyle name="Note 4 17 5 5 4" xfId="21994"/>
    <cellStyle name="Note 4 17 5 5 5" xfId="36447"/>
    <cellStyle name="Note 4 17 5 6" xfId="7020"/>
    <cellStyle name="Note 4 17 5 6 2" xfId="24455"/>
    <cellStyle name="Note 4 17 5 6 3" xfId="38908"/>
    <cellStyle name="Note 4 17 5 7" xfId="9461"/>
    <cellStyle name="Note 4 17 5 7 2" xfId="26896"/>
    <cellStyle name="Note 4 17 5 7 3" xfId="41349"/>
    <cellStyle name="Note 4 17 5 8" xfId="11881"/>
    <cellStyle name="Note 4 17 5 8 2" xfId="29316"/>
    <cellStyle name="Note 4 17 5 8 3" xfId="43769"/>
    <cellStyle name="Note 4 17 5 9" xfId="18888"/>
    <cellStyle name="Note 4 17 6" xfId="2051"/>
    <cellStyle name="Note 4 17 6 2" xfId="4562"/>
    <cellStyle name="Note 4 17 6 2 2" xfId="14047"/>
    <cellStyle name="Note 4 17 6 2 2 2" xfId="31482"/>
    <cellStyle name="Note 4 17 6 2 2 3" xfId="45935"/>
    <cellStyle name="Note 4 17 6 2 3" xfId="16508"/>
    <cellStyle name="Note 4 17 6 2 3 2" xfId="33943"/>
    <cellStyle name="Note 4 17 6 2 3 3" xfId="48396"/>
    <cellStyle name="Note 4 17 6 2 4" xfId="21998"/>
    <cellStyle name="Note 4 17 6 2 5" xfId="36451"/>
    <cellStyle name="Note 4 17 6 3" xfId="7024"/>
    <cellStyle name="Note 4 17 6 3 2" xfId="24459"/>
    <cellStyle name="Note 4 17 6 3 3" xfId="38912"/>
    <cellStyle name="Note 4 17 6 4" xfId="9465"/>
    <cellStyle name="Note 4 17 6 4 2" xfId="26900"/>
    <cellStyle name="Note 4 17 6 4 3" xfId="41353"/>
    <cellStyle name="Note 4 17 6 5" xfId="11885"/>
    <cellStyle name="Note 4 17 6 5 2" xfId="29320"/>
    <cellStyle name="Note 4 17 6 5 3" xfId="43773"/>
    <cellStyle name="Note 4 17 6 6" xfId="18892"/>
    <cellStyle name="Note 4 17 7" xfId="2052"/>
    <cellStyle name="Note 4 17 7 2" xfId="4563"/>
    <cellStyle name="Note 4 17 7 2 2" xfId="14048"/>
    <cellStyle name="Note 4 17 7 2 2 2" xfId="31483"/>
    <cellStyle name="Note 4 17 7 2 2 3" xfId="45936"/>
    <cellStyle name="Note 4 17 7 2 3" xfId="16509"/>
    <cellStyle name="Note 4 17 7 2 3 2" xfId="33944"/>
    <cellStyle name="Note 4 17 7 2 3 3" xfId="48397"/>
    <cellStyle name="Note 4 17 7 2 4" xfId="21999"/>
    <cellStyle name="Note 4 17 7 2 5" xfId="36452"/>
    <cellStyle name="Note 4 17 7 3" xfId="7025"/>
    <cellStyle name="Note 4 17 7 3 2" xfId="24460"/>
    <cellStyle name="Note 4 17 7 3 3" xfId="38913"/>
    <cellStyle name="Note 4 17 7 4" xfId="9466"/>
    <cellStyle name="Note 4 17 7 4 2" xfId="26901"/>
    <cellStyle name="Note 4 17 7 4 3" xfId="41354"/>
    <cellStyle name="Note 4 17 7 5" xfId="11886"/>
    <cellStyle name="Note 4 17 7 5 2" xfId="29321"/>
    <cellStyle name="Note 4 17 7 5 3" xfId="43774"/>
    <cellStyle name="Note 4 17 7 6" xfId="18893"/>
    <cellStyle name="Note 4 17 8" xfId="2053"/>
    <cellStyle name="Note 4 17 8 2" xfId="4564"/>
    <cellStyle name="Note 4 17 8 2 2" xfId="22000"/>
    <cellStyle name="Note 4 17 8 2 3" xfId="36453"/>
    <cellStyle name="Note 4 17 8 3" xfId="7026"/>
    <cellStyle name="Note 4 17 8 3 2" xfId="24461"/>
    <cellStyle name="Note 4 17 8 3 3" xfId="38914"/>
    <cellStyle name="Note 4 17 8 4" xfId="9467"/>
    <cellStyle name="Note 4 17 8 4 2" xfId="26902"/>
    <cellStyle name="Note 4 17 8 4 3" xfId="41355"/>
    <cellStyle name="Note 4 17 8 5" xfId="11887"/>
    <cellStyle name="Note 4 17 8 5 2" xfId="29322"/>
    <cellStyle name="Note 4 17 8 5 3" xfId="43775"/>
    <cellStyle name="Note 4 17 8 6" xfId="15283"/>
    <cellStyle name="Note 4 17 8 6 2" xfId="32718"/>
    <cellStyle name="Note 4 17 8 6 3" xfId="47171"/>
    <cellStyle name="Note 4 17 8 7" xfId="18894"/>
    <cellStyle name="Note 4 17 8 8" xfId="20445"/>
    <cellStyle name="Note 4 17 9" xfId="4545"/>
    <cellStyle name="Note 4 17 9 2" xfId="14034"/>
    <cellStyle name="Note 4 17 9 2 2" xfId="31469"/>
    <cellStyle name="Note 4 17 9 2 3" xfId="45922"/>
    <cellStyle name="Note 4 17 9 3" xfId="16495"/>
    <cellStyle name="Note 4 17 9 3 2" xfId="33930"/>
    <cellStyle name="Note 4 17 9 3 3" xfId="48383"/>
    <cellStyle name="Note 4 17 9 4" xfId="21981"/>
    <cellStyle name="Note 4 17 9 5" xfId="36434"/>
    <cellStyle name="Note 4 18" xfId="2054"/>
    <cellStyle name="Note 4 18 10" xfId="7027"/>
    <cellStyle name="Note 4 18 10 2" xfId="24462"/>
    <cellStyle name="Note 4 18 10 3" xfId="38915"/>
    <cellStyle name="Note 4 18 11" xfId="9468"/>
    <cellStyle name="Note 4 18 11 2" xfId="26903"/>
    <cellStyle name="Note 4 18 11 3" xfId="41356"/>
    <cellStyle name="Note 4 18 12" xfId="11888"/>
    <cellStyle name="Note 4 18 12 2" xfId="29323"/>
    <cellStyle name="Note 4 18 12 3" xfId="43776"/>
    <cellStyle name="Note 4 18 13" xfId="18895"/>
    <cellStyle name="Note 4 18 2" xfId="2055"/>
    <cellStyle name="Note 4 18 2 2" xfId="2056"/>
    <cellStyle name="Note 4 18 2 2 2" xfId="4567"/>
    <cellStyle name="Note 4 18 2 2 2 2" xfId="14051"/>
    <cellStyle name="Note 4 18 2 2 2 2 2" xfId="31486"/>
    <cellStyle name="Note 4 18 2 2 2 2 3" xfId="45939"/>
    <cellStyle name="Note 4 18 2 2 2 3" xfId="16512"/>
    <cellStyle name="Note 4 18 2 2 2 3 2" xfId="33947"/>
    <cellStyle name="Note 4 18 2 2 2 3 3" xfId="48400"/>
    <cellStyle name="Note 4 18 2 2 2 4" xfId="22003"/>
    <cellStyle name="Note 4 18 2 2 2 5" xfId="36456"/>
    <cellStyle name="Note 4 18 2 2 3" xfId="7029"/>
    <cellStyle name="Note 4 18 2 2 3 2" xfId="24464"/>
    <cellStyle name="Note 4 18 2 2 3 3" xfId="38917"/>
    <cellStyle name="Note 4 18 2 2 4" xfId="9470"/>
    <cellStyle name="Note 4 18 2 2 4 2" xfId="26905"/>
    <cellStyle name="Note 4 18 2 2 4 3" xfId="41358"/>
    <cellStyle name="Note 4 18 2 2 5" xfId="11890"/>
    <cellStyle name="Note 4 18 2 2 5 2" xfId="29325"/>
    <cellStyle name="Note 4 18 2 2 5 3" xfId="43778"/>
    <cellStyle name="Note 4 18 2 2 6" xfId="18897"/>
    <cellStyle name="Note 4 18 2 3" xfId="2057"/>
    <cellStyle name="Note 4 18 2 3 2" xfId="4568"/>
    <cellStyle name="Note 4 18 2 3 2 2" xfId="14052"/>
    <cellStyle name="Note 4 18 2 3 2 2 2" xfId="31487"/>
    <cellStyle name="Note 4 18 2 3 2 2 3" xfId="45940"/>
    <cellStyle name="Note 4 18 2 3 2 3" xfId="16513"/>
    <cellStyle name="Note 4 18 2 3 2 3 2" xfId="33948"/>
    <cellStyle name="Note 4 18 2 3 2 3 3" xfId="48401"/>
    <cellStyle name="Note 4 18 2 3 2 4" xfId="22004"/>
    <cellStyle name="Note 4 18 2 3 2 5" xfId="36457"/>
    <cellStyle name="Note 4 18 2 3 3" xfId="7030"/>
    <cellStyle name="Note 4 18 2 3 3 2" xfId="24465"/>
    <cellStyle name="Note 4 18 2 3 3 3" xfId="38918"/>
    <cellStyle name="Note 4 18 2 3 4" xfId="9471"/>
    <cellStyle name="Note 4 18 2 3 4 2" xfId="26906"/>
    <cellStyle name="Note 4 18 2 3 4 3" xfId="41359"/>
    <cellStyle name="Note 4 18 2 3 5" xfId="11891"/>
    <cellStyle name="Note 4 18 2 3 5 2" xfId="29326"/>
    <cellStyle name="Note 4 18 2 3 5 3" xfId="43779"/>
    <cellStyle name="Note 4 18 2 3 6" xfId="18898"/>
    <cellStyle name="Note 4 18 2 4" xfId="2058"/>
    <cellStyle name="Note 4 18 2 4 2" xfId="4569"/>
    <cellStyle name="Note 4 18 2 4 2 2" xfId="22005"/>
    <cellStyle name="Note 4 18 2 4 2 3" xfId="36458"/>
    <cellStyle name="Note 4 18 2 4 3" xfId="7031"/>
    <cellStyle name="Note 4 18 2 4 3 2" xfId="24466"/>
    <cellStyle name="Note 4 18 2 4 3 3" xfId="38919"/>
    <cellStyle name="Note 4 18 2 4 4" xfId="9472"/>
    <cellStyle name="Note 4 18 2 4 4 2" xfId="26907"/>
    <cellStyle name="Note 4 18 2 4 4 3" xfId="41360"/>
    <cellStyle name="Note 4 18 2 4 5" xfId="11892"/>
    <cellStyle name="Note 4 18 2 4 5 2" xfId="29327"/>
    <cellStyle name="Note 4 18 2 4 5 3" xfId="43780"/>
    <cellStyle name="Note 4 18 2 4 6" xfId="15284"/>
    <cellStyle name="Note 4 18 2 4 6 2" xfId="32719"/>
    <cellStyle name="Note 4 18 2 4 6 3" xfId="47172"/>
    <cellStyle name="Note 4 18 2 4 7" xfId="18899"/>
    <cellStyle name="Note 4 18 2 4 8" xfId="20446"/>
    <cellStyle name="Note 4 18 2 5" xfId="4566"/>
    <cellStyle name="Note 4 18 2 5 2" xfId="14050"/>
    <cellStyle name="Note 4 18 2 5 2 2" xfId="31485"/>
    <cellStyle name="Note 4 18 2 5 2 3" xfId="45938"/>
    <cellStyle name="Note 4 18 2 5 3" xfId="16511"/>
    <cellStyle name="Note 4 18 2 5 3 2" xfId="33946"/>
    <cellStyle name="Note 4 18 2 5 3 3" xfId="48399"/>
    <cellStyle name="Note 4 18 2 5 4" xfId="22002"/>
    <cellStyle name="Note 4 18 2 5 5" xfId="36455"/>
    <cellStyle name="Note 4 18 2 6" xfId="7028"/>
    <cellStyle name="Note 4 18 2 6 2" xfId="24463"/>
    <cellStyle name="Note 4 18 2 6 3" xfId="38916"/>
    <cellStyle name="Note 4 18 2 7" xfId="9469"/>
    <cellStyle name="Note 4 18 2 7 2" xfId="26904"/>
    <cellStyle name="Note 4 18 2 7 3" xfId="41357"/>
    <cellStyle name="Note 4 18 2 8" xfId="11889"/>
    <cellStyle name="Note 4 18 2 8 2" xfId="29324"/>
    <cellStyle name="Note 4 18 2 8 3" xfId="43777"/>
    <cellStyle name="Note 4 18 2 9" xfId="18896"/>
    <cellStyle name="Note 4 18 3" xfId="2059"/>
    <cellStyle name="Note 4 18 3 2" xfId="2060"/>
    <cellStyle name="Note 4 18 3 2 2" xfId="4571"/>
    <cellStyle name="Note 4 18 3 2 2 2" xfId="14054"/>
    <cellStyle name="Note 4 18 3 2 2 2 2" xfId="31489"/>
    <cellStyle name="Note 4 18 3 2 2 2 3" xfId="45942"/>
    <cellStyle name="Note 4 18 3 2 2 3" xfId="16515"/>
    <cellStyle name="Note 4 18 3 2 2 3 2" xfId="33950"/>
    <cellStyle name="Note 4 18 3 2 2 3 3" xfId="48403"/>
    <cellStyle name="Note 4 18 3 2 2 4" xfId="22007"/>
    <cellStyle name="Note 4 18 3 2 2 5" xfId="36460"/>
    <cellStyle name="Note 4 18 3 2 3" xfId="7033"/>
    <cellStyle name="Note 4 18 3 2 3 2" xfId="24468"/>
    <cellStyle name="Note 4 18 3 2 3 3" xfId="38921"/>
    <cellStyle name="Note 4 18 3 2 4" xfId="9474"/>
    <cellStyle name="Note 4 18 3 2 4 2" xfId="26909"/>
    <cellStyle name="Note 4 18 3 2 4 3" xfId="41362"/>
    <cellStyle name="Note 4 18 3 2 5" xfId="11894"/>
    <cellStyle name="Note 4 18 3 2 5 2" xfId="29329"/>
    <cellStyle name="Note 4 18 3 2 5 3" xfId="43782"/>
    <cellStyle name="Note 4 18 3 2 6" xfId="18901"/>
    <cellStyle name="Note 4 18 3 3" xfId="2061"/>
    <cellStyle name="Note 4 18 3 3 2" xfId="4572"/>
    <cellStyle name="Note 4 18 3 3 2 2" xfId="14055"/>
    <cellStyle name="Note 4 18 3 3 2 2 2" xfId="31490"/>
    <cellStyle name="Note 4 18 3 3 2 2 3" xfId="45943"/>
    <cellStyle name="Note 4 18 3 3 2 3" xfId="16516"/>
    <cellStyle name="Note 4 18 3 3 2 3 2" xfId="33951"/>
    <cellStyle name="Note 4 18 3 3 2 3 3" xfId="48404"/>
    <cellStyle name="Note 4 18 3 3 2 4" xfId="22008"/>
    <cellStyle name="Note 4 18 3 3 2 5" xfId="36461"/>
    <cellStyle name="Note 4 18 3 3 3" xfId="7034"/>
    <cellStyle name="Note 4 18 3 3 3 2" xfId="24469"/>
    <cellStyle name="Note 4 18 3 3 3 3" xfId="38922"/>
    <cellStyle name="Note 4 18 3 3 4" xfId="9475"/>
    <cellStyle name="Note 4 18 3 3 4 2" xfId="26910"/>
    <cellStyle name="Note 4 18 3 3 4 3" xfId="41363"/>
    <cellStyle name="Note 4 18 3 3 5" xfId="11895"/>
    <cellStyle name="Note 4 18 3 3 5 2" xfId="29330"/>
    <cellStyle name="Note 4 18 3 3 5 3" xfId="43783"/>
    <cellStyle name="Note 4 18 3 3 6" xfId="18902"/>
    <cellStyle name="Note 4 18 3 4" xfId="2062"/>
    <cellStyle name="Note 4 18 3 4 2" xfId="4573"/>
    <cellStyle name="Note 4 18 3 4 2 2" xfId="22009"/>
    <cellStyle name="Note 4 18 3 4 2 3" xfId="36462"/>
    <cellStyle name="Note 4 18 3 4 3" xfId="7035"/>
    <cellStyle name="Note 4 18 3 4 3 2" xfId="24470"/>
    <cellStyle name="Note 4 18 3 4 3 3" xfId="38923"/>
    <cellStyle name="Note 4 18 3 4 4" xfId="9476"/>
    <cellStyle name="Note 4 18 3 4 4 2" xfId="26911"/>
    <cellStyle name="Note 4 18 3 4 4 3" xfId="41364"/>
    <cellStyle name="Note 4 18 3 4 5" xfId="11896"/>
    <cellStyle name="Note 4 18 3 4 5 2" xfId="29331"/>
    <cellStyle name="Note 4 18 3 4 5 3" xfId="43784"/>
    <cellStyle name="Note 4 18 3 4 6" xfId="15285"/>
    <cellStyle name="Note 4 18 3 4 6 2" xfId="32720"/>
    <cellStyle name="Note 4 18 3 4 6 3" xfId="47173"/>
    <cellStyle name="Note 4 18 3 4 7" xfId="18903"/>
    <cellStyle name="Note 4 18 3 4 8" xfId="20447"/>
    <cellStyle name="Note 4 18 3 5" xfId="4570"/>
    <cellStyle name="Note 4 18 3 5 2" xfId="14053"/>
    <cellStyle name="Note 4 18 3 5 2 2" xfId="31488"/>
    <cellStyle name="Note 4 18 3 5 2 3" xfId="45941"/>
    <cellStyle name="Note 4 18 3 5 3" xfId="16514"/>
    <cellStyle name="Note 4 18 3 5 3 2" xfId="33949"/>
    <cellStyle name="Note 4 18 3 5 3 3" xfId="48402"/>
    <cellStyle name="Note 4 18 3 5 4" xfId="22006"/>
    <cellStyle name="Note 4 18 3 5 5" xfId="36459"/>
    <cellStyle name="Note 4 18 3 6" xfId="7032"/>
    <cellStyle name="Note 4 18 3 6 2" xfId="24467"/>
    <cellStyle name="Note 4 18 3 6 3" xfId="38920"/>
    <cellStyle name="Note 4 18 3 7" xfId="9473"/>
    <cellStyle name="Note 4 18 3 7 2" xfId="26908"/>
    <cellStyle name="Note 4 18 3 7 3" xfId="41361"/>
    <cellStyle name="Note 4 18 3 8" xfId="11893"/>
    <cellStyle name="Note 4 18 3 8 2" xfId="29328"/>
    <cellStyle name="Note 4 18 3 8 3" xfId="43781"/>
    <cellStyle name="Note 4 18 3 9" xfId="18900"/>
    <cellStyle name="Note 4 18 4" xfId="2063"/>
    <cellStyle name="Note 4 18 4 2" xfId="2064"/>
    <cellStyle name="Note 4 18 4 2 2" xfId="4575"/>
    <cellStyle name="Note 4 18 4 2 2 2" xfId="14057"/>
    <cellStyle name="Note 4 18 4 2 2 2 2" xfId="31492"/>
    <cellStyle name="Note 4 18 4 2 2 2 3" xfId="45945"/>
    <cellStyle name="Note 4 18 4 2 2 3" xfId="16518"/>
    <cellStyle name="Note 4 18 4 2 2 3 2" xfId="33953"/>
    <cellStyle name="Note 4 18 4 2 2 3 3" xfId="48406"/>
    <cellStyle name="Note 4 18 4 2 2 4" xfId="22011"/>
    <cellStyle name="Note 4 18 4 2 2 5" xfId="36464"/>
    <cellStyle name="Note 4 18 4 2 3" xfId="7037"/>
    <cellStyle name="Note 4 18 4 2 3 2" xfId="24472"/>
    <cellStyle name="Note 4 18 4 2 3 3" xfId="38925"/>
    <cellStyle name="Note 4 18 4 2 4" xfId="9478"/>
    <cellStyle name="Note 4 18 4 2 4 2" xfId="26913"/>
    <cellStyle name="Note 4 18 4 2 4 3" xfId="41366"/>
    <cellStyle name="Note 4 18 4 2 5" xfId="11898"/>
    <cellStyle name="Note 4 18 4 2 5 2" xfId="29333"/>
    <cellStyle name="Note 4 18 4 2 5 3" xfId="43786"/>
    <cellStyle name="Note 4 18 4 2 6" xfId="18905"/>
    <cellStyle name="Note 4 18 4 3" xfId="2065"/>
    <cellStyle name="Note 4 18 4 3 2" xfId="4576"/>
    <cellStyle name="Note 4 18 4 3 2 2" xfId="14058"/>
    <cellStyle name="Note 4 18 4 3 2 2 2" xfId="31493"/>
    <cellStyle name="Note 4 18 4 3 2 2 3" xfId="45946"/>
    <cellStyle name="Note 4 18 4 3 2 3" xfId="16519"/>
    <cellStyle name="Note 4 18 4 3 2 3 2" xfId="33954"/>
    <cellStyle name="Note 4 18 4 3 2 3 3" xfId="48407"/>
    <cellStyle name="Note 4 18 4 3 2 4" xfId="22012"/>
    <cellStyle name="Note 4 18 4 3 2 5" xfId="36465"/>
    <cellStyle name="Note 4 18 4 3 3" xfId="7038"/>
    <cellStyle name="Note 4 18 4 3 3 2" xfId="24473"/>
    <cellStyle name="Note 4 18 4 3 3 3" xfId="38926"/>
    <cellStyle name="Note 4 18 4 3 4" xfId="9479"/>
    <cellStyle name="Note 4 18 4 3 4 2" xfId="26914"/>
    <cellStyle name="Note 4 18 4 3 4 3" xfId="41367"/>
    <cellStyle name="Note 4 18 4 3 5" xfId="11899"/>
    <cellStyle name="Note 4 18 4 3 5 2" xfId="29334"/>
    <cellStyle name="Note 4 18 4 3 5 3" xfId="43787"/>
    <cellStyle name="Note 4 18 4 3 6" xfId="18906"/>
    <cellStyle name="Note 4 18 4 4" xfId="2066"/>
    <cellStyle name="Note 4 18 4 4 2" xfId="4577"/>
    <cellStyle name="Note 4 18 4 4 2 2" xfId="22013"/>
    <cellStyle name="Note 4 18 4 4 2 3" xfId="36466"/>
    <cellStyle name="Note 4 18 4 4 3" xfId="7039"/>
    <cellStyle name="Note 4 18 4 4 3 2" xfId="24474"/>
    <cellStyle name="Note 4 18 4 4 3 3" xfId="38927"/>
    <cellStyle name="Note 4 18 4 4 4" xfId="9480"/>
    <cellStyle name="Note 4 18 4 4 4 2" xfId="26915"/>
    <cellStyle name="Note 4 18 4 4 4 3" xfId="41368"/>
    <cellStyle name="Note 4 18 4 4 5" xfId="11900"/>
    <cellStyle name="Note 4 18 4 4 5 2" xfId="29335"/>
    <cellStyle name="Note 4 18 4 4 5 3" xfId="43788"/>
    <cellStyle name="Note 4 18 4 4 6" xfId="15286"/>
    <cellStyle name="Note 4 18 4 4 6 2" xfId="32721"/>
    <cellStyle name="Note 4 18 4 4 6 3" xfId="47174"/>
    <cellStyle name="Note 4 18 4 4 7" xfId="18907"/>
    <cellStyle name="Note 4 18 4 4 8" xfId="20448"/>
    <cellStyle name="Note 4 18 4 5" xfId="4574"/>
    <cellStyle name="Note 4 18 4 5 2" xfId="14056"/>
    <cellStyle name="Note 4 18 4 5 2 2" xfId="31491"/>
    <cellStyle name="Note 4 18 4 5 2 3" xfId="45944"/>
    <cellStyle name="Note 4 18 4 5 3" xfId="16517"/>
    <cellStyle name="Note 4 18 4 5 3 2" xfId="33952"/>
    <cellStyle name="Note 4 18 4 5 3 3" xfId="48405"/>
    <cellStyle name="Note 4 18 4 5 4" xfId="22010"/>
    <cellStyle name="Note 4 18 4 5 5" xfId="36463"/>
    <cellStyle name="Note 4 18 4 6" xfId="7036"/>
    <cellStyle name="Note 4 18 4 6 2" xfId="24471"/>
    <cellStyle name="Note 4 18 4 6 3" xfId="38924"/>
    <cellStyle name="Note 4 18 4 7" xfId="9477"/>
    <cellStyle name="Note 4 18 4 7 2" xfId="26912"/>
    <cellStyle name="Note 4 18 4 7 3" xfId="41365"/>
    <cellStyle name="Note 4 18 4 8" xfId="11897"/>
    <cellStyle name="Note 4 18 4 8 2" xfId="29332"/>
    <cellStyle name="Note 4 18 4 8 3" xfId="43785"/>
    <cellStyle name="Note 4 18 4 9" xfId="18904"/>
    <cellStyle name="Note 4 18 5" xfId="2067"/>
    <cellStyle name="Note 4 18 5 2" xfId="2068"/>
    <cellStyle name="Note 4 18 5 2 2" xfId="4579"/>
    <cellStyle name="Note 4 18 5 2 2 2" xfId="14060"/>
    <cellStyle name="Note 4 18 5 2 2 2 2" xfId="31495"/>
    <cellStyle name="Note 4 18 5 2 2 2 3" xfId="45948"/>
    <cellStyle name="Note 4 18 5 2 2 3" xfId="16521"/>
    <cellStyle name="Note 4 18 5 2 2 3 2" xfId="33956"/>
    <cellStyle name="Note 4 18 5 2 2 3 3" xfId="48409"/>
    <cellStyle name="Note 4 18 5 2 2 4" xfId="22015"/>
    <cellStyle name="Note 4 18 5 2 2 5" xfId="36468"/>
    <cellStyle name="Note 4 18 5 2 3" xfId="7041"/>
    <cellStyle name="Note 4 18 5 2 3 2" xfId="24476"/>
    <cellStyle name="Note 4 18 5 2 3 3" xfId="38929"/>
    <cellStyle name="Note 4 18 5 2 4" xfId="9482"/>
    <cellStyle name="Note 4 18 5 2 4 2" xfId="26917"/>
    <cellStyle name="Note 4 18 5 2 4 3" xfId="41370"/>
    <cellStyle name="Note 4 18 5 2 5" xfId="11902"/>
    <cellStyle name="Note 4 18 5 2 5 2" xfId="29337"/>
    <cellStyle name="Note 4 18 5 2 5 3" xfId="43790"/>
    <cellStyle name="Note 4 18 5 2 6" xfId="18909"/>
    <cellStyle name="Note 4 18 5 3" xfId="2069"/>
    <cellStyle name="Note 4 18 5 3 2" xfId="4580"/>
    <cellStyle name="Note 4 18 5 3 2 2" xfId="14061"/>
    <cellStyle name="Note 4 18 5 3 2 2 2" xfId="31496"/>
    <cellStyle name="Note 4 18 5 3 2 2 3" xfId="45949"/>
    <cellStyle name="Note 4 18 5 3 2 3" xfId="16522"/>
    <cellStyle name="Note 4 18 5 3 2 3 2" xfId="33957"/>
    <cellStyle name="Note 4 18 5 3 2 3 3" xfId="48410"/>
    <cellStyle name="Note 4 18 5 3 2 4" xfId="22016"/>
    <cellStyle name="Note 4 18 5 3 2 5" xfId="36469"/>
    <cellStyle name="Note 4 18 5 3 3" xfId="7042"/>
    <cellStyle name="Note 4 18 5 3 3 2" xfId="24477"/>
    <cellStyle name="Note 4 18 5 3 3 3" xfId="38930"/>
    <cellStyle name="Note 4 18 5 3 4" xfId="9483"/>
    <cellStyle name="Note 4 18 5 3 4 2" xfId="26918"/>
    <cellStyle name="Note 4 18 5 3 4 3" xfId="41371"/>
    <cellStyle name="Note 4 18 5 3 5" xfId="11903"/>
    <cellStyle name="Note 4 18 5 3 5 2" xfId="29338"/>
    <cellStyle name="Note 4 18 5 3 5 3" xfId="43791"/>
    <cellStyle name="Note 4 18 5 3 6" xfId="18910"/>
    <cellStyle name="Note 4 18 5 4" xfId="2070"/>
    <cellStyle name="Note 4 18 5 4 2" xfId="4581"/>
    <cellStyle name="Note 4 18 5 4 2 2" xfId="22017"/>
    <cellStyle name="Note 4 18 5 4 2 3" xfId="36470"/>
    <cellStyle name="Note 4 18 5 4 3" xfId="7043"/>
    <cellStyle name="Note 4 18 5 4 3 2" xfId="24478"/>
    <cellStyle name="Note 4 18 5 4 3 3" xfId="38931"/>
    <cellStyle name="Note 4 18 5 4 4" xfId="9484"/>
    <cellStyle name="Note 4 18 5 4 4 2" xfId="26919"/>
    <cellStyle name="Note 4 18 5 4 4 3" xfId="41372"/>
    <cellStyle name="Note 4 18 5 4 5" xfId="11904"/>
    <cellStyle name="Note 4 18 5 4 5 2" xfId="29339"/>
    <cellStyle name="Note 4 18 5 4 5 3" xfId="43792"/>
    <cellStyle name="Note 4 18 5 4 6" xfId="15287"/>
    <cellStyle name="Note 4 18 5 4 6 2" xfId="32722"/>
    <cellStyle name="Note 4 18 5 4 6 3" xfId="47175"/>
    <cellStyle name="Note 4 18 5 4 7" xfId="18911"/>
    <cellStyle name="Note 4 18 5 4 8" xfId="20449"/>
    <cellStyle name="Note 4 18 5 5" xfId="4578"/>
    <cellStyle name="Note 4 18 5 5 2" xfId="14059"/>
    <cellStyle name="Note 4 18 5 5 2 2" xfId="31494"/>
    <cellStyle name="Note 4 18 5 5 2 3" xfId="45947"/>
    <cellStyle name="Note 4 18 5 5 3" xfId="16520"/>
    <cellStyle name="Note 4 18 5 5 3 2" xfId="33955"/>
    <cellStyle name="Note 4 18 5 5 3 3" xfId="48408"/>
    <cellStyle name="Note 4 18 5 5 4" xfId="22014"/>
    <cellStyle name="Note 4 18 5 5 5" xfId="36467"/>
    <cellStyle name="Note 4 18 5 6" xfId="7040"/>
    <cellStyle name="Note 4 18 5 6 2" xfId="24475"/>
    <cellStyle name="Note 4 18 5 6 3" xfId="38928"/>
    <cellStyle name="Note 4 18 5 7" xfId="9481"/>
    <cellStyle name="Note 4 18 5 7 2" xfId="26916"/>
    <cellStyle name="Note 4 18 5 7 3" xfId="41369"/>
    <cellStyle name="Note 4 18 5 8" xfId="11901"/>
    <cellStyle name="Note 4 18 5 8 2" xfId="29336"/>
    <cellStyle name="Note 4 18 5 8 3" xfId="43789"/>
    <cellStyle name="Note 4 18 5 9" xfId="18908"/>
    <cellStyle name="Note 4 18 6" xfId="2071"/>
    <cellStyle name="Note 4 18 6 2" xfId="4582"/>
    <cellStyle name="Note 4 18 6 2 2" xfId="14062"/>
    <cellStyle name="Note 4 18 6 2 2 2" xfId="31497"/>
    <cellStyle name="Note 4 18 6 2 2 3" xfId="45950"/>
    <cellStyle name="Note 4 18 6 2 3" xfId="16523"/>
    <cellStyle name="Note 4 18 6 2 3 2" xfId="33958"/>
    <cellStyle name="Note 4 18 6 2 3 3" xfId="48411"/>
    <cellStyle name="Note 4 18 6 2 4" xfId="22018"/>
    <cellStyle name="Note 4 18 6 2 5" xfId="36471"/>
    <cellStyle name="Note 4 18 6 3" xfId="7044"/>
    <cellStyle name="Note 4 18 6 3 2" xfId="24479"/>
    <cellStyle name="Note 4 18 6 3 3" xfId="38932"/>
    <cellStyle name="Note 4 18 6 4" xfId="9485"/>
    <cellStyle name="Note 4 18 6 4 2" xfId="26920"/>
    <cellStyle name="Note 4 18 6 4 3" xfId="41373"/>
    <cellStyle name="Note 4 18 6 5" xfId="11905"/>
    <cellStyle name="Note 4 18 6 5 2" xfId="29340"/>
    <cellStyle name="Note 4 18 6 5 3" xfId="43793"/>
    <cellStyle name="Note 4 18 6 6" xfId="18912"/>
    <cellStyle name="Note 4 18 7" xfId="2072"/>
    <cellStyle name="Note 4 18 7 2" xfId="4583"/>
    <cellStyle name="Note 4 18 7 2 2" xfId="14063"/>
    <cellStyle name="Note 4 18 7 2 2 2" xfId="31498"/>
    <cellStyle name="Note 4 18 7 2 2 3" xfId="45951"/>
    <cellStyle name="Note 4 18 7 2 3" xfId="16524"/>
    <cellStyle name="Note 4 18 7 2 3 2" xfId="33959"/>
    <cellStyle name="Note 4 18 7 2 3 3" xfId="48412"/>
    <cellStyle name="Note 4 18 7 2 4" xfId="22019"/>
    <cellStyle name="Note 4 18 7 2 5" xfId="36472"/>
    <cellStyle name="Note 4 18 7 3" xfId="7045"/>
    <cellStyle name="Note 4 18 7 3 2" xfId="24480"/>
    <cellStyle name="Note 4 18 7 3 3" xfId="38933"/>
    <cellStyle name="Note 4 18 7 4" xfId="9486"/>
    <cellStyle name="Note 4 18 7 4 2" xfId="26921"/>
    <cellStyle name="Note 4 18 7 4 3" xfId="41374"/>
    <cellStyle name="Note 4 18 7 5" xfId="11906"/>
    <cellStyle name="Note 4 18 7 5 2" xfId="29341"/>
    <cellStyle name="Note 4 18 7 5 3" xfId="43794"/>
    <cellStyle name="Note 4 18 7 6" xfId="18913"/>
    <cellStyle name="Note 4 18 8" xfId="2073"/>
    <cellStyle name="Note 4 18 8 2" xfId="4584"/>
    <cellStyle name="Note 4 18 8 2 2" xfId="22020"/>
    <cellStyle name="Note 4 18 8 2 3" xfId="36473"/>
    <cellStyle name="Note 4 18 8 3" xfId="7046"/>
    <cellStyle name="Note 4 18 8 3 2" xfId="24481"/>
    <cellStyle name="Note 4 18 8 3 3" xfId="38934"/>
    <cellStyle name="Note 4 18 8 4" xfId="9487"/>
    <cellStyle name="Note 4 18 8 4 2" xfId="26922"/>
    <cellStyle name="Note 4 18 8 4 3" xfId="41375"/>
    <cellStyle name="Note 4 18 8 5" xfId="11907"/>
    <cellStyle name="Note 4 18 8 5 2" xfId="29342"/>
    <cellStyle name="Note 4 18 8 5 3" xfId="43795"/>
    <cellStyle name="Note 4 18 8 6" xfId="15288"/>
    <cellStyle name="Note 4 18 8 6 2" xfId="32723"/>
    <cellStyle name="Note 4 18 8 6 3" xfId="47176"/>
    <cellStyle name="Note 4 18 8 7" xfId="18914"/>
    <cellStyle name="Note 4 18 8 8" xfId="20450"/>
    <cellStyle name="Note 4 18 9" xfId="4565"/>
    <cellStyle name="Note 4 18 9 2" xfId="14049"/>
    <cellStyle name="Note 4 18 9 2 2" xfId="31484"/>
    <cellStyle name="Note 4 18 9 2 3" xfId="45937"/>
    <cellStyle name="Note 4 18 9 3" xfId="16510"/>
    <cellStyle name="Note 4 18 9 3 2" xfId="33945"/>
    <cellStyle name="Note 4 18 9 3 3" xfId="48398"/>
    <cellStyle name="Note 4 18 9 4" xfId="22001"/>
    <cellStyle name="Note 4 18 9 5" xfId="36454"/>
    <cellStyle name="Note 4 19" xfId="2074"/>
    <cellStyle name="Note 4 19 10" xfId="7047"/>
    <cellStyle name="Note 4 19 10 2" xfId="24482"/>
    <cellStyle name="Note 4 19 10 3" xfId="38935"/>
    <cellStyle name="Note 4 19 11" xfId="9488"/>
    <cellStyle name="Note 4 19 11 2" xfId="26923"/>
    <cellStyle name="Note 4 19 11 3" xfId="41376"/>
    <cellStyle name="Note 4 19 12" xfId="11908"/>
    <cellStyle name="Note 4 19 12 2" xfId="29343"/>
    <cellStyle name="Note 4 19 12 3" xfId="43796"/>
    <cellStyle name="Note 4 19 13" xfId="18915"/>
    <cellStyle name="Note 4 19 2" xfId="2075"/>
    <cellStyle name="Note 4 19 2 2" xfId="2076"/>
    <cellStyle name="Note 4 19 2 2 2" xfId="4587"/>
    <cellStyle name="Note 4 19 2 2 2 2" xfId="14066"/>
    <cellStyle name="Note 4 19 2 2 2 2 2" xfId="31501"/>
    <cellStyle name="Note 4 19 2 2 2 2 3" xfId="45954"/>
    <cellStyle name="Note 4 19 2 2 2 3" xfId="16527"/>
    <cellStyle name="Note 4 19 2 2 2 3 2" xfId="33962"/>
    <cellStyle name="Note 4 19 2 2 2 3 3" xfId="48415"/>
    <cellStyle name="Note 4 19 2 2 2 4" xfId="22023"/>
    <cellStyle name="Note 4 19 2 2 2 5" xfId="36476"/>
    <cellStyle name="Note 4 19 2 2 3" xfId="7049"/>
    <cellStyle name="Note 4 19 2 2 3 2" xfId="24484"/>
    <cellStyle name="Note 4 19 2 2 3 3" xfId="38937"/>
    <cellStyle name="Note 4 19 2 2 4" xfId="9490"/>
    <cellStyle name="Note 4 19 2 2 4 2" xfId="26925"/>
    <cellStyle name="Note 4 19 2 2 4 3" xfId="41378"/>
    <cellStyle name="Note 4 19 2 2 5" xfId="11910"/>
    <cellStyle name="Note 4 19 2 2 5 2" xfId="29345"/>
    <cellStyle name="Note 4 19 2 2 5 3" xfId="43798"/>
    <cellStyle name="Note 4 19 2 2 6" xfId="18917"/>
    <cellStyle name="Note 4 19 2 3" xfId="2077"/>
    <cellStyle name="Note 4 19 2 3 2" xfId="4588"/>
    <cellStyle name="Note 4 19 2 3 2 2" xfId="14067"/>
    <cellStyle name="Note 4 19 2 3 2 2 2" xfId="31502"/>
    <cellStyle name="Note 4 19 2 3 2 2 3" xfId="45955"/>
    <cellStyle name="Note 4 19 2 3 2 3" xfId="16528"/>
    <cellStyle name="Note 4 19 2 3 2 3 2" xfId="33963"/>
    <cellStyle name="Note 4 19 2 3 2 3 3" xfId="48416"/>
    <cellStyle name="Note 4 19 2 3 2 4" xfId="22024"/>
    <cellStyle name="Note 4 19 2 3 2 5" xfId="36477"/>
    <cellStyle name="Note 4 19 2 3 3" xfId="7050"/>
    <cellStyle name="Note 4 19 2 3 3 2" xfId="24485"/>
    <cellStyle name="Note 4 19 2 3 3 3" xfId="38938"/>
    <cellStyle name="Note 4 19 2 3 4" xfId="9491"/>
    <cellStyle name="Note 4 19 2 3 4 2" xfId="26926"/>
    <cellStyle name="Note 4 19 2 3 4 3" xfId="41379"/>
    <cellStyle name="Note 4 19 2 3 5" xfId="11911"/>
    <cellStyle name="Note 4 19 2 3 5 2" xfId="29346"/>
    <cellStyle name="Note 4 19 2 3 5 3" xfId="43799"/>
    <cellStyle name="Note 4 19 2 3 6" xfId="18918"/>
    <cellStyle name="Note 4 19 2 4" xfId="2078"/>
    <cellStyle name="Note 4 19 2 4 2" xfId="4589"/>
    <cellStyle name="Note 4 19 2 4 2 2" xfId="22025"/>
    <cellStyle name="Note 4 19 2 4 2 3" xfId="36478"/>
    <cellStyle name="Note 4 19 2 4 3" xfId="7051"/>
    <cellStyle name="Note 4 19 2 4 3 2" xfId="24486"/>
    <cellStyle name="Note 4 19 2 4 3 3" xfId="38939"/>
    <cellStyle name="Note 4 19 2 4 4" xfId="9492"/>
    <cellStyle name="Note 4 19 2 4 4 2" xfId="26927"/>
    <cellStyle name="Note 4 19 2 4 4 3" xfId="41380"/>
    <cellStyle name="Note 4 19 2 4 5" xfId="11912"/>
    <cellStyle name="Note 4 19 2 4 5 2" xfId="29347"/>
    <cellStyle name="Note 4 19 2 4 5 3" xfId="43800"/>
    <cellStyle name="Note 4 19 2 4 6" xfId="15289"/>
    <cellStyle name="Note 4 19 2 4 6 2" xfId="32724"/>
    <cellStyle name="Note 4 19 2 4 6 3" xfId="47177"/>
    <cellStyle name="Note 4 19 2 4 7" xfId="18919"/>
    <cellStyle name="Note 4 19 2 4 8" xfId="20451"/>
    <cellStyle name="Note 4 19 2 5" xfId="4586"/>
    <cellStyle name="Note 4 19 2 5 2" xfId="14065"/>
    <cellStyle name="Note 4 19 2 5 2 2" xfId="31500"/>
    <cellStyle name="Note 4 19 2 5 2 3" xfId="45953"/>
    <cellStyle name="Note 4 19 2 5 3" xfId="16526"/>
    <cellStyle name="Note 4 19 2 5 3 2" xfId="33961"/>
    <cellStyle name="Note 4 19 2 5 3 3" xfId="48414"/>
    <cellStyle name="Note 4 19 2 5 4" xfId="22022"/>
    <cellStyle name="Note 4 19 2 5 5" xfId="36475"/>
    <cellStyle name="Note 4 19 2 6" xfId="7048"/>
    <cellStyle name="Note 4 19 2 6 2" xfId="24483"/>
    <cellStyle name="Note 4 19 2 6 3" xfId="38936"/>
    <cellStyle name="Note 4 19 2 7" xfId="9489"/>
    <cellStyle name="Note 4 19 2 7 2" xfId="26924"/>
    <cellStyle name="Note 4 19 2 7 3" xfId="41377"/>
    <cellStyle name="Note 4 19 2 8" xfId="11909"/>
    <cellStyle name="Note 4 19 2 8 2" xfId="29344"/>
    <cellStyle name="Note 4 19 2 8 3" xfId="43797"/>
    <cellStyle name="Note 4 19 2 9" xfId="18916"/>
    <cellStyle name="Note 4 19 3" xfId="2079"/>
    <cellStyle name="Note 4 19 3 2" xfId="2080"/>
    <cellStyle name="Note 4 19 3 2 2" xfId="4591"/>
    <cellStyle name="Note 4 19 3 2 2 2" xfId="14069"/>
    <cellStyle name="Note 4 19 3 2 2 2 2" xfId="31504"/>
    <cellStyle name="Note 4 19 3 2 2 2 3" xfId="45957"/>
    <cellStyle name="Note 4 19 3 2 2 3" xfId="16530"/>
    <cellStyle name="Note 4 19 3 2 2 3 2" xfId="33965"/>
    <cellStyle name="Note 4 19 3 2 2 3 3" xfId="48418"/>
    <cellStyle name="Note 4 19 3 2 2 4" xfId="22027"/>
    <cellStyle name="Note 4 19 3 2 2 5" xfId="36480"/>
    <cellStyle name="Note 4 19 3 2 3" xfId="7053"/>
    <cellStyle name="Note 4 19 3 2 3 2" xfId="24488"/>
    <cellStyle name="Note 4 19 3 2 3 3" xfId="38941"/>
    <cellStyle name="Note 4 19 3 2 4" xfId="9494"/>
    <cellStyle name="Note 4 19 3 2 4 2" xfId="26929"/>
    <cellStyle name="Note 4 19 3 2 4 3" xfId="41382"/>
    <cellStyle name="Note 4 19 3 2 5" xfId="11914"/>
    <cellStyle name="Note 4 19 3 2 5 2" xfId="29349"/>
    <cellStyle name="Note 4 19 3 2 5 3" xfId="43802"/>
    <cellStyle name="Note 4 19 3 2 6" xfId="18921"/>
    <cellStyle name="Note 4 19 3 3" xfId="2081"/>
    <cellStyle name="Note 4 19 3 3 2" xfId="4592"/>
    <cellStyle name="Note 4 19 3 3 2 2" xfId="14070"/>
    <cellStyle name="Note 4 19 3 3 2 2 2" xfId="31505"/>
    <cellStyle name="Note 4 19 3 3 2 2 3" xfId="45958"/>
    <cellStyle name="Note 4 19 3 3 2 3" xfId="16531"/>
    <cellStyle name="Note 4 19 3 3 2 3 2" xfId="33966"/>
    <cellStyle name="Note 4 19 3 3 2 3 3" xfId="48419"/>
    <cellStyle name="Note 4 19 3 3 2 4" xfId="22028"/>
    <cellStyle name="Note 4 19 3 3 2 5" xfId="36481"/>
    <cellStyle name="Note 4 19 3 3 3" xfId="7054"/>
    <cellStyle name="Note 4 19 3 3 3 2" xfId="24489"/>
    <cellStyle name="Note 4 19 3 3 3 3" xfId="38942"/>
    <cellStyle name="Note 4 19 3 3 4" xfId="9495"/>
    <cellStyle name="Note 4 19 3 3 4 2" xfId="26930"/>
    <cellStyle name="Note 4 19 3 3 4 3" xfId="41383"/>
    <cellStyle name="Note 4 19 3 3 5" xfId="11915"/>
    <cellStyle name="Note 4 19 3 3 5 2" xfId="29350"/>
    <cellStyle name="Note 4 19 3 3 5 3" xfId="43803"/>
    <cellStyle name="Note 4 19 3 3 6" xfId="18922"/>
    <cellStyle name="Note 4 19 3 4" xfId="2082"/>
    <cellStyle name="Note 4 19 3 4 2" xfId="4593"/>
    <cellStyle name="Note 4 19 3 4 2 2" xfId="22029"/>
    <cellStyle name="Note 4 19 3 4 2 3" xfId="36482"/>
    <cellStyle name="Note 4 19 3 4 3" xfId="7055"/>
    <cellStyle name="Note 4 19 3 4 3 2" xfId="24490"/>
    <cellStyle name="Note 4 19 3 4 3 3" xfId="38943"/>
    <cellStyle name="Note 4 19 3 4 4" xfId="9496"/>
    <cellStyle name="Note 4 19 3 4 4 2" xfId="26931"/>
    <cellStyle name="Note 4 19 3 4 4 3" xfId="41384"/>
    <cellStyle name="Note 4 19 3 4 5" xfId="11916"/>
    <cellStyle name="Note 4 19 3 4 5 2" xfId="29351"/>
    <cellStyle name="Note 4 19 3 4 5 3" xfId="43804"/>
    <cellStyle name="Note 4 19 3 4 6" xfId="15290"/>
    <cellStyle name="Note 4 19 3 4 6 2" xfId="32725"/>
    <cellStyle name="Note 4 19 3 4 6 3" xfId="47178"/>
    <cellStyle name="Note 4 19 3 4 7" xfId="18923"/>
    <cellStyle name="Note 4 19 3 4 8" xfId="20452"/>
    <cellStyle name="Note 4 19 3 5" xfId="4590"/>
    <cellStyle name="Note 4 19 3 5 2" xfId="14068"/>
    <cellStyle name="Note 4 19 3 5 2 2" xfId="31503"/>
    <cellStyle name="Note 4 19 3 5 2 3" xfId="45956"/>
    <cellStyle name="Note 4 19 3 5 3" xfId="16529"/>
    <cellStyle name="Note 4 19 3 5 3 2" xfId="33964"/>
    <cellStyle name="Note 4 19 3 5 3 3" xfId="48417"/>
    <cellStyle name="Note 4 19 3 5 4" xfId="22026"/>
    <cellStyle name="Note 4 19 3 5 5" xfId="36479"/>
    <cellStyle name="Note 4 19 3 6" xfId="7052"/>
    <cellStyle name="Note 4 19 3 6 2" xfId="24487"/>
    <cellStyle name="Note 4 19 3 6 3" xfId="38940"/>
    <cellStyle name="Note 4 19 3 7" xfId="9493"/>
    <cellStyle name="Note 4 19 3 7 2" xfId="26928"/>
    <cellStyle name="Note 4 19 3 7 3" xfId="41381"/>
    <cellStyle name="Note 4 19 3 8" xfId="11913"/>
    <cellStyle name="Note 4 19 3 8 2" xfId="29348"/>
    <cellStyle name="Note 4 19 3 8 3" xfId="43801"/>
    <cellStyle name="Note 4 19 3 9" xfId="18920"/>
    <cellStyle name="Note 4 19 4" xfId="2083"/>
    <cellStyle name="Note 4 19 4 2" xfId="2084"/>
    <cellStyle name="Note 4 19 4 2 2" xfId="4595"/>
    <cellStyle name="Note 4 19 4 2 2 2" xfId="14072"/>
    <cellStyle name="Note 4 19 4 2 2 2 2" xfId="31507"/>
    <cellStyle name="Note 4 19 4 2 2 2 3" xfId="45960"/>
    <cellStyle name="Note 4 19 4 2 2 3" xfId="16533"/>
    <cellStyle name="Note 4 19 4 2 2 3 2" xfId="33968"/>
    <cellStyle name="Note 4 19 4 2 2 3 3" xfId="48421"/>
    <cellStyle name="Note 4 19 4 2 2 4" xfId="22031"/>
    <cellStyle name="Note 4 19 4 2 2 5" xfId="36484"/>
    <cellStyle name="Note 4 19 4 2 3" xfId="7057"/>
    <cellStyle name="Note 4 19 4 2 3 2" xfId="24492"/>
    <cellStyle name="Note 4 19 4 2 3 3" xfId="38945"/>
    <cellStyle name="Note 4 19 4 2 4" xfId="9498"/>
    <cellStyle name="Note 4 19 4 2 4 2" xfId="26933"/>
    <cellStyle name="Note 4 19 4 2 4 3" xfId="41386"/>
    <cellStyle name="Note 4 19 4 2 5" xfId="11918"/>
    <cellStyle name="Note 4 19 4 2 5 2" xfId="29353"/>
    <cellStyle name="Note 4 19 4 2 5 3" xfId="43806"/>
    <cellStyle name="Note 4 19 4 2 6" xfId="18925"/>
    <cellStyle name="Note 4 19 4 3" xfId="2085"/>
    <cellStyle name="Note 4 19 4 3 2" xfId="4596"/>
    <cellStyle name="Note 4 19 4 3 2 2" xfId="14073"/>
    <cellStyle name="Note 4 19 4 3 2 2 2" xfId="31508"/>
    <cellStyle name="Note 4 19 4 3 2 2 3" xfId="45961"/>
    <cellStyle name="Note 4 19 4 3 2 3" xfId="16534"/>
    <cellStyle name="Note 4 19 4 3 2 3 2" xfId="33969"/>
    <cellStyle name="Note 4 19 4 3 2 3 3" xfId="48422"/>
    <cellStyle name="Note 4 19 4 3 2 4" xfId="22032"/>
    <cellStyle name="Note 4 19 4 3 2 5" xfId="36485"/>
    <cellStyle name="Note 4 19 4 3 3" xfId="7058"/>
    <cellStyle name="Note 4 19 4 3 3 2" xfId="24493"/>
    <cellStyle name="Note 4 19 4 3 3 3" xfId="38946"/>
    <cellStyle name="Note 4 19 4 3 4" xfId="9499"/>
    <cellStyle name="Note 4 19 4 3 4 2" xfId="26934"/>
    <cellStyle name="Note 4 19 4 3 4 3" xfId="41387"/>
    <cellStyle name="Note 4 19 4 3 5" xfId="11919"/>
    <cellStyle name="Note 4 19 4 3 5 2" xfId="29354"/>
    <cellStyle name="Note 4 19 4 3 5 3" xfId="43807"/>
    <cellStyle name="Note 4 19 4 3 6" xfId="18926"/>
    <cellStyle name="Note 4 19 4 4" xfId="2086"/>
    <cellStyle name="Note 4 19 4 4 2" xfId="4597"/>
    <cellStyle name="Note 4 19 4 4 2 2" xfId="22033"/>
    <cellStyle name="Note 4 19 4 4 2 3" xfId="36486"/>
    <cellStyle name="Note 4 19 4 4 3" xfId="7059"/>
    <cellStyle name="Note 4 19 4 4 3 2" xfId="24494"/>
    <cellStyle name="Note 4 19 4 4 3 3" xfId="38947"/>
    <cellStyle name="Note 4 19 4 4 4" xfId="9500"/>
    <cellStyle name="Note 4 19 4 4 4 2" xfId="26935"/>
    <cellStyle name="Note 4 19 4 4 4 3" xfId="41388"/>
    <cellStyle name="Note 4 19 4 4 5" xfId="11920"/>
    <cellStyle name="Note 4 19 4 4 5 2" xfId="29355"/>
    <cellStyle name="Note 4 19 4 4 5 3" xfId="43808"/>
    <cellStyle name="Note 4 19 4 4 6" xfId="15291"/>
    <cellStyle name="Note 4 19 4 4 6 2" xfId="32726"/>
    <cellStyle name="Note 4 19 4 4 6 3" xfId="47179"/>
    <cellStyle name="Note 4 19 4 4 7" xfId="18927"/>
    <cellStyle name="Note 4 19 4 4 8" xfId="20453"/>
    <cellStyle name="Note 4 19 4 5" xfId="4594"/>
    <cellStyle name="Note 4 19 4 5 2" xfId="14071"/>
    <cellStyle name="Note 4 19 4 5 2 2" xfId="31506"/>
    <cellStyle name="Note 4 19 4 5 2 3" xfId="45959"/>
    <cellStyle name="Note 4 19 4 5 3" xfId="16532"/>
    <cellStyle name="Note 4 19 4 5 3 2" xfId="33967"/>
    <cellStyle name="Note 4 19 4 5 3 3" xfId="48420"/>
    <cellStyle name="Note 4 19 4 5 4" xfId="22030"/>
    <cellStyle name="Note 4 19 4 5 5" xfId="36483"/>
    <cellStyle name="Note 4 19 4 6" xfId="7056"/>
    <cellStyle name="Note 4 19 4 6 2" xfId="24491"/>
    <cellStyle name="Note 4 19 4 6 3" xfId="38944"/>
    <cellStyle name="Note 4 19 4 7" xfId="9497"/>
    <cellStyle name="Note 4 19 4 7 2" xfId="26932"/>
    <cellStyle name="Note 4 19 4 7 3" xfId="41385"/>
    <cellStyle name="Note 4 19 4 8" xfId="11917"/>
    <cellStyle name="Note 4 19 4 8 2" xfId="29352"/>
    <cellStyle name="Note 4 19 4 8 3" xfId="43805"/>
    <cellStyle name="Note 4 19 4 9" xfId="18924"/>
    <cellStyle name="Note 4 19 5" xfId="2087"/>
    <cellStyle name="Note 4 19 5 2" xfId="2088"/>
    <cellStyle name="Note 4 19 5 2 2" xfId="4599"/>
    <cellStyle name="Note 4 19 5 2 2 2" xfId="14075"/>
    <cellStyle name="Note 4 19 5 2 2 2 2" xfId="31510"/>
    <cellStyle name="Note 4 19 5 2 2 2 3" xfId="45963"/>
    <cellStyle name="Note 4 19 5 2 2 3" xfId="16536"/>
    <cellStyle name="Note 4 19 5 2 2 3 2" xfId="33971"/>
    <cellStyle name="Note 4 19 5 2 2 3 3" xfId="48424"/>
    <cellStyle name="Note 4 19 5 2 2 4" xfId="22035"/>
    <cellStyle name="Note 4 19 5 2 2 5" xfId="36488"/>
    <cellStyle name="Note 4 19 5 2 3" xfId="7061"/>
    <cellStyle name="Note 4 19 5 2 3 2" xfId="24496"/>
    <cellStyle name="Note 4 19 5 2 3 3" xfId="38949"/>
    <cellStyle name="Note 4 19 5 2 4" xfId="9502"/>
    <cellStyle name="Note 4 19 5 2 4 2" xfId="26937"/>
    <cellStyle name="Note 4 19 5 2 4 3" xfId="41390"/>
    <cellStyle name="Note 4 19 5 2 5" xfId="11922"/>
    <cellStyle name="Note 4 19 5 2 5 2" xfId="29357"/>
    <cellStyle name="Note 4 19 5 2 5 3" xfId="43810"/>
    <cellStyle name="Note 4 19 5 2 6" xfId="18929"/>
    <cellStyle name="Note 4 19 5 3" xfId="2089"/>
    <cellStyle name="Note 4 19 5 3 2" xfId="4600"/>
    <cellStyle name="Note 4 19 5 3 2 2" xfId="14076"/>
    <cellStyle name="Note 4 19 5 3 2 2 2" xfId="31511"/>
    <cellStyle name="Note 4 19 5 3 2 2 3" xfId="45964"/>
    <cellStyle name="Note 4 19 5 3 2 3" xfId="16537"/>
    <cellStyle name="Note 4 19 5 3 2 3 2" xfId="33972"/>
    <cellStyle name="Note 4 19 5 3 2 3 3" xfId="48425"/>
    <cellStyle name="Note 4 19 5 3 2 4" xfId="22036"/>
    <cellStyle name="Note 4 19 5 3 2 5" xfId="36489"/>
    <cellStyle name="Note 4 19 5 3 3" xfId="7062"/>
    <cellStyle name="Note 4 19 5 3 3 2" xfId="24497"/>
    <cellStyle name="Note 4 19 5 3 3 3" xfId="38950"/>
    <cellStyle name="Note 4 19 5 3 4" xfId="9503"/>
    <cellStyle name="Note 4 19 5 3 4 2" xfId="26938"/>
    <cellStyle name="Note 4 19 5 3 4 3" xfId="41391"/>
    <cellStyle name="Note 4 19 5 3 5" xfId="11923"/>
    <cellStyle name="Note 4 19 5 3 5 2" xfId="29358"/>
    <cellStyle name="Note 4 19 5 3 5 3" xfId="43811"/>
    <cellStyle name="Note 4 19 5 3 6" xfId="18930"/>
    <cellStyle name="Note 4 19 5 4" xfId="2090"/>
    <cellStyle name="Note 4 19 5 4 2" xfId="4601"/>
    <cellStyle name="Note 4 19 5 4 2 2" xfId="22037"/>
    <cellStyle name="Note 4 19 5 4 2 3" xfId="36490"/>
    <cellStyle name="Note 4 19 5 4 3" xfId="7063"/>
    <cellStyle name="Note 4 19 5 4 3 2" xfId="24498"/>
    <cellStyle name="Note 4 19 5 4 3 3" xfId="38951"/>
    <cellStyle name="Note 4 19 5 4 4" xfId="9504"/>
    <cellStyle name="Note 4 19 5 4 4 2" xfId="26939"/>
    <cellStyle name="Note 4 19 5 4 4 3" xfId="41392"/>
    <cellStyle name="Note 4 19 5 4 5" xfId="11924"/>
    <cellStyle name="Note 4 19 5 4 5 2" xfId="29359"/>
    <cellStyle name="Note 4 19 5 4 5 3" xfId="43812"/>
    <cellStyle name="Note 4 19 5 4 6" xfId="15292"/>
    <cellStyle name="Note 4 19 5 4 6 2" xfId="32727"/>
    <cellStyle name="Note 4 19 5 4 6 3" xfId="47180"/>
    <cellStyle name="Note 4 19 5 4 7" xfId="18931"/>
    <cellStyle name="Note 4 19 5 4 8" xfId="20454"/>
    <cellStyle name="Note 4 19 5 5" xfId="4598"/>
    <cellStyle name="Note 4 19 5 5 2" xfId="14074"/>
    <cellStyle name="Note 4 19 5 5 2 2" xfId="31509"/>
    <cellStyle name="Note 4 19 5 5 2 3" xfId="45962"/>
    <cellStyle name="Note 4 19 5 5 3" xfId="16535"/>
    <cellStyle name="Note 4 19 5 5 3 2" xfId="33970"/>
    <cellStyle name="Note 4 19 5 5 3 3" xfId="48423"/>
    <cellStyle name="Note 4 19 5 5 4" xfId="22034"/>
    <cellStyle name="Note 4 19 5 5 5" xfId="36487"/>
    <cellStyle name="Note 4 19 5 6" xfId="7060"/>
    <cellStyle name="Note 4 19 5 6 2" xfId="24495"/>
    <cellStyle name="Note 4 19 5 6 3" xfId="38948"/>
    <cellStyle name="Note 4 19 5 7" xfId="9501"/>
    <cellStyle name="Note 4 19 5 7 2" xfId="26936"/>
    <cellStyle name="Note 4 19 5 7 3" xfId="41389"/>
    <cellStyle name="Note 4 19 5 8" xfId="11921"/>
    <cellStyle name="Note 4 19 5 8 2" xfId="29356"/>
    <cellStyle name="Note 4 19 5 8 3" xfId="43809"/>
    <cellStyle name="Note 4 19 5 9" xfId="18928"/>
    <cellStyle name="Note 4 19 6" xfId="2091"/>
    <cellStyle name="Note 4 19 6 2" xfId="4602"/>
    <cellStyle name="Note 4 19 6 2 2" xfId="14077"/>
    <cellStyle name="Note 4 19 6 2 2 2" xfId="31512"/>
    <cellStyle name="Note 4 19 6 2 2 3" xfId="45965"/>
    <cellStyle name="Note 4 19 6 2 3" xfId="16538"/>
    <cellStyle name="Note 4 19 6 2 3 2" xfId="33973"/>
    <cellStyle name="Note 4 19 6 2 3 3" xfId="48426"/>
    <cellStyle name="Note 4 19 6 2 4" xfId="22038"/>
    <cellStyle name="Note 4 19 6 2 5" xfId="36491"/>
    <cellStyle name="Note 4 19 6 3" xfId="7064"/>
    <cellStyle name="Note 4 19 6 3 2" xfId="24499"/>
    <cellStyle name="Note 4 19 6 3 3" xfId="38952"/>
    <cellStyle name="Note 4 19 6 4" xfId="9505"/>
    <cellStyle name="Note 4 19 6 4 2" xfId="26940"/>
    <cellStyle name="Note 4 19 6 4 3" xfId="41393"/>
    <cellStyle name="Note 4 19 6 5" xfId="11925"/>
    <cellStyle name="Note 4 19 6 5 2" xfId="29360"/>
    <cellStyle name="Note 4 19 6 5 3" xfId="43813"/>
    <cellStyle name="Note 4 19 6 6" xfId="18932"/>
    <cellStyle name="Note 4 19 7" xfId="2092"/>
    <cellStyle name="Note 4 19 7 2" xfId="4603"/>
    <cellStyle name="Note 4 19 7 2 2" xfId="14078"/>
    <cellStyle name="Note 4 19 7 2 2 2" xfId="31513"/>
    <cellStyle name="Note 4 19 7 2 2 3" xfId="45966"/>
    <cellStyle name="Note 4 19 7 2 3" xfId="16539"/>
    <cellStyle name="Note 4 19 7 2 3 2" xfId="33974"/>
    <cellStyle name="Note 4 19 7 2 3 3" xfId="48427"/>
    <cellStyle name="Note 4 19 7 2 4" xfId="22039"/>
    <cellStyle name="Note 4 19 7 2 5" xfId="36492"/>
    <cellStyle name="Note 4 19 7 3" xfId="7065"/>
    <cellStyle name="Note 4 19 7 3 2" xfId="24500"/>
    <cellStyle name="Note 4 19 7 3 3" xfId="38953"/>
    <cellStyle name="Note 4 19 7 4" xfId="9506"/>
    <cellStyle name="Note 4 19 7 4 2" xfId="26941"/>
    <cellStyle name="Note 4 19 7 4 3" xfId="41394"/>
    <cellStyle name="Note 4 19 7 5" xfId="11926"/>
    <cellStyle name="Note 4 19 7 5 2" xfId="29361"/>
    <cellStyle name="Note 4 19 7 5 3" xfId="43814"/>
    <cellStyle name="Note 4 19 7 6" xfId="18933"/>
    <cellStyle name="Note 4 19 8" xfId="2093"/>
    <cellStyle name="Note 4 19 8 2" xfId="4604"/>
    <cellStyle name="Note 4 19 8 2 2" xfId="22040"/>
    <cellStyle name="Note 4 19 8 2 3" xfId="36493"/>
    <cellStyle name="Note 4 19 8 3" xfId="7066"/>
    <cellStyle name="Note 4 19 8 3 2" xfId="24501"/>
    <cellStyle name="Note 4 19 8 3 3" xfId="38954"/>
    <cellStyle name="Note 4 19 8 4" xfId="9507"/>
    <cellStyle name="Note 4 19 8 4 2" xfId="26942"/>
    <cellStyle name="Note 4 19 8 4 3" xfId="41395"/>
    <cellStyle name="Note 4 19 8 5" xfId="11927"/>
    <cellStyle name="Note 4 19 8 5 2" xfId="29362"/>
    <cellStyle name="Note 4 19 8 5 3" xfId="43815"/>
    <cellStyle name="Note 4 19 8 6" xfId="15293"/>
    <cellStyle name="Note 4 19 8 6 2" xfId="32728"/>
    <cellStyle name="Note 4 19 8 6 3" xfId="47181"/>
    <cellStyle name="Note 4 19 8 7" xfId="18934"/>
    <cellStyle name="Note 4 19 8 8" xfId="20455"/>
    <cellStyle name="Note 4 19 9" xfId="4585"/>
    <cellStyle name="Note 4 19 9 2" xfId="14064"/>
    <cellStyle name="Note 4 19 9 2 2" xfId="31499"/>
    <cellStyle name="Note 4 19 9 2 3" xfId="45952"/>
    <cellStyle name="Note 4 19 9 3" xfId="16525"/>
    <cellStyle name="Note 4 19 9 3 2" xfId="33960"/>
    <cellStyle name="Note 4 19 9 3 3" xfId="48413"/>
    <cellStyle name="Note 4 19 9 4" xfId="22021"/>
    <cellStyle name="Note 4 19 9 5" xfId="36474"/>
    <cellStyle name="Note 4 2" xfId="2094"/>
    <cellStyle name="Note 4 2 10" xfId="7067"/>
    <cellStyle name="Note 4 2 10 2" xfId="24502"/>
    <cellStyle name="Note 4 2 10 3" xfId="38955"/>
    <cellStyle name="Note 4 2 11" xfId="9508"/>
    <cellStyle name="Note 4 2 11 2" xfId="26943"/>
    <cellStyle name="Note 4 2 11 3" xfId="41396"/>
    <cellStyle name="Note 4 2 12" xfId="11928"/>
    <cellStyle name="Note 4 2 12 2" xfId="29363"/>
    <cellStyle name="Note 4 2 12 3" xfId="43816"/>
    <cellStyle name="Note 4 2 13" xfId="18935"/>
    <cellStyle name="Note 4 2 2" xfId="2095"/>
    <cellStyle name="Note 4 2 2 2" xfId="2096"/>
    <cellStyle name="Note 4 2 2 2 2" xfId="4607"/>
    <cellStyle name="Note 4 2 2 2 2 2" xfId="14081"/>
    <cellStyle name="Note 4 2 2 2 2 2 2" xfId="31516"/>
    <cellStyle name="Note 4 2 2 2 2 2 3" xfId="45969"/>
    <cellStyle name="Note 4 2 2 2 2 3" xfId="16542"/>
    <cellStyle name="Note 4 2 2 2 2 3 2" xfId="33977"/>
    <cellStyle name="Note 4 2 2 2 2 3 3" xfId="48430"/>
    <cellStyle name="Note 4 2 2 2 2 4" xfId="22043"/>
    <cellStyle name="Note 4 2 2 2 2 5" xfId="36496"/>
    <cellStyle name="Note 4 2 2 2 3" xfId="7069"/>
    <cellStyle name="Note 4 2 2 2 3 2" xfId="24504"/>
    <cellStyle name="Note 4 2 2 2 3 3" xfId="38957"/>
    <cellStyle name="Note 4 2 2 2 4" xfId="9510"/>
    <cellStyle name="Note 4 2 2 2 4 2" xfId="26945"/>
    <cellStyle name="Note 4 2 2 2 4 3" xfId="41398"/>
    <cellStyle name="Note 4 2 2 2 5" xfId="11930"/>
    <cellStyle name="Note 4 2 2 2 5 2" xfId="29365"/>
    <cellStyle name="Note 4 2 2 2 5 3" xfId="43818"/>
    <cellStyle name="Note 4 2 2 2 6" xfId="18937"/>
    <cellStyle name="Note 4 2 2 3" xfId="2097"/>
    <cellStyle name="Note 4 2 2 3 2" xfId="4608"/>
    <cellStyle name="Note 4 2 2 3 2 2" xfId="14082"/>
    <cellStyle name="Note 4 2 2 3 2 2 2" xfId="31517"/>
    <cellStyle name="Note 4 2 2 3 2 2 3" xfId="45970"/>
    <cellStyle name="Note 4 2 2 3 2 3" xfId="16543"/>
    <cellStyle name="Note 4 2 2 3 2 3 2" xfId="33978"/>
    <cellStyle name="Note 4 2 2 3 2 3 3" xfId="48431"/>
    <cellStyle name="Note 4 2 2 3 2 4" xfId="22044"/>
    <cellStyle name="Note 4 2 2 3 2 5" xfId="36497"/>
    <cellStyle name="Note 4 2 2 3 3" xfId="7070"/>
    <cellStyle name="Note 4 2 2 3 3 2" xfId="24505"/>
    <cellStyle name="Note 4 2 2 3 3 3" xfId="38958"/>
    <cellStyle name="Note 4 2 2 3 4" xfId="9511"/>
    <cellStyle name="Note 4 2 2 3 4 2" xfId="26946"/>
    <cellStyle name="Note 4 2 2 3 4 3" xfId="41399"/>
    <cellStyle name="Note 4 2 2 3 5" xfId="11931"/>
    <cellStyle name="Note 4 2 2 3 5 2" xfId="29366"/>
    <cellStyle name="Note 4 2 2 3 5 3" xfId="43819"/>
    <cellStyle name="Note 4 2 2 3 6" xfId="18938"/>
    <cellStyle name="Note 4 2 2 4" xfId="2098"/>
    <cellStyle name="Note 4 2 2 4 2" xfId="4609"/>
    <cellStyle name="Note 4 2 2 4 2 2" xfId="22045"/>
    <cellStyle name="Note 4 2 2 4 2 3" xfId="36498"/>
    <cellStyle name="Note 4 2 2 4 3" xfId="7071"/>
    <cellStyle name="Note 4 2 2 4 3 2" xfId="24506"/>
    <cellStyle name="Note 4 2 2 4 3 3" xfId="38959"/>
    <cellStyle name="Note 4 2 2 4 4" xfId="9512"/>
    <cellStyle name="Note 4 2 2 4 4 2" xfId="26947"/>
    <cellStyle name="Note 4 2 2 4 4 3" xfId="41400"/>
    <cellStyle name="Note 4 2 2 4 5" xfId="11932"/>
    <cellStyle name="Note 4 2 2 4 5 2" xfId="29367"/>
    <cellStyle name="Note 4 2 2 4 5 3" xfId="43820"/>
    <cellStyle name="Note 4 2 2 4 6" xfId="15294"/>
    <cellStyle name="Note 4 2 2 4 6 2" xfId="32729"/>
    <cellStyle name="Note 4 2 2 4 6 3" xfId="47182"/>
    <cellStyle name="Note 4 2 2 4 7" xfId="18939"/>
    <cellStyle name="Note 4 2 2 4 8" xfId="20456"/>
    <cellStyle name="Note 4 2 2 5" xfId="4606"/>
    <cellStyle name="Note 4 2 2 5 2" xfId="14080"/>
    <cellStyle name="Note 4 2 2 5 2 2" xfId="31515"/>
    <cellStyle name="Note 4 2 2 5 2 3" xfId="45968"/>
    <cellStyle name="Note 4 2 2 5 3" xfId="16541"/>
    <cellStyle name="Note 4 2 2 5 3 2" xfId="33976"/>
    <cellStyle name="Note 4 2 2 5 3 3" xfId="48429"/>
    <cellStyle name="Note 4 2 2 5 4" xfId="22042"/>
    <cellStyle name="Note 4 2 2 5 5" xfId="36495"/>
    <cellStyle name="Note 4 2 2 6" xfId="7068"/>
    <cellStyle name="Note 4 2 2 6 2" xfId="24503"/>
    <cellStyle name="Note 4 2 2 6 3" xfId="38956"/>
    <cellStyle name="Note 4 2 2 7" xfId="9509"/>
    <cellStyle name="Note 4 2 2 7 2" xfId="26944"/>
    <cellStyle name="Note 4 2 2 7 3" xfId="41397"/>
    <cellStyle name="Note 4 2 2 8" xfId="11929"/>
    <cellStyle name="Note 4 2 2 8 2" xfId="29364"/>
    <cellStyle name="Note 4 2 2 8 3" xfId="43817"/>
    <cellStyle name="Note 4 2 2 9" xfId="18936"/>
    <cellStyle name="Note 4 2 3" xfId="2099"/>
    <cellStyle name="Note 4 2 3 2" xfId="2100"/>
    <cellStyle name="Note 4 2 3 2 2" xfId="4611"/>
    <cellStyle name="Note 4 2 3 2 2 2" xfId="14084"/>
    <cellStyle name="Note 4 2 3 2 2 2 2" xfId="31519"/>
    <cellStyle name="Note 4 2 3 2 2 2 3" xfId="45972"/>
    <cellStyle name="Note 4 2 3 2 2 3" xfId="16545"/>
    <cellStyle name="Note 4 2 3 2 2 3 2" xfId="33980"/>
    <cellStyle name="Note 4 2 3 2 2 3 3" xfId="48433"/>
    <cellStyle name="Note 4 2 3 2 2 4" xfId="22047"/>
    <cellStyle name="Note 4 2 3 2 2 5" xfId="36500"/>
    <cellStyle name="Note 4 2 3 2 3" xfId="7073"/>
    <cellStyle name="Note 4 2 3 2 3 2" xfId="24508"/>
    <cellStyle name="Note 4 2 3 2 3 3" xfId="38961"/>
    <cellStyle name="Note 4 2 3 2 4" xfId="9514"/>
    <cellStyle name="Note 4 2 3 2 4 2" xfId="26949"/>
    <cellStyle name="Note 4 2 3 2 4 3" xfId="41402"/>
    <cellStyle name="Note 4 2 3 2 5" xfId="11934"/>
    <cellStyle name="Note 4 2 3 2 5 2" xfId="29369"/>
    <cellStyle name="Note 4 2 3 2 5 3" xfId="43822"/>
    <cellStyle name="Note 4 2 3 2 6" xfId="18941"/>
    <cellStyle name="Note 4 2 3 3" xfId="2101"/>
    <cellStyle name="Note 4 2 3 3 2" xfId="4612"/>
    <cellStyle name="Note 4 2 3 3 2 2" xfId="14085"/>
    <cellStyle name="Note 4 2 3 3 2 2 2" xfId="31520"/>
    <cellStyle name="Note 4 2 3 3 2 2 3" xfId="45973"/>
    <cellStyle name="Note 4 2 3 3 2 3" xfId="16546"/>
    <cellStyle name="Note 4 2 3 3 2 3 2" xfId="33981"/>
    <cellStyle name="Note 4 2 3 3 2 3 3" xfId="48434"/>
    <cellStyle name="Note 4 2 3 3 2 4" xfId="22048"/>
    <cellStyle name="Note 4 2 3 3 2 5" xfId="36501"/>
    <cellStyle name="Note 4 2 3 3 3" xfId="7074"/>
    <cellStyle name="Note 4 2 3 3 3 2" xfId="24509"/>
    <cellStyle name="Note 4 2 3 3 3 3" xfId="38962"/>
    <cellStyle name="Note 4 2 3 3 4" xfId="9515"/>
    <cellStyle name="Note 4 2 3 3 4 2" xfId="26950"/>
    <cellStyle name="Note 4 2 3 3 4 3" xfId="41403"/>
    <cellStyle name="Note 4 2 3 3 5" xfId="11935"/>
    <cellStyle name="Note 4 2 3 3 5 2" xfId="29370"/>
    <cellStyle name="Note 4 2 3 3 5 3" xfId="43823"/>
    <cellStyle name="Note 4 2 3 3 6" xfId="18942"/>
    <cellStyle name="Note 4 2 3 4" xfId="2102"/>
    <cellStyle name="Note 4 2 3 4 2" xfId="4613"/>
    <cellStyle name="Note 4 2 3 4 2 2" xfId="22049"/>
    <cellStyle name="Note 4 2 3 4 2 3" xfId="36502"/>
    <cellStyle name="Note 4 2 3 4 3" xfId="7075"/>
    <cellStyle name="Note 4 2 3 4 3 2" xfId="24510"/>
    <cellStyle name="Note 4 2 3 4 3 3" xfId="38963"/>
    <cellStyle name="Note 4 2 3 4 4" xfId="9516"/>
    <cellStyle name="Note 4 2 3 4 4 2" xfId="26951"/>
    <cellStyle name="Note 4 2 3 4 4 3" xfId="41404"/>
    <cellStyle name="Note 4 2 3 4 5" xfId="11936"/>
    <cellStyle name="Note 4 2 3 4 5 2" xfId="29371"/>
    <cellStyle name="Note 4 2 3 4 5 3" xfId="43824"/>
    <cellStyle name="Note 4 2 3 4 6" xfId="15295"/>
    <cellStyle name="Note 4 2 3 4 6 2" xfId="32730"/>
    <cellStyle name="Note 4 2 3 4 6 3" xfId="47183"/>
    <cellStyle name="Note 4 2 3 4 7" xfId="18943"/>
    <cellStyle name="Note 4 2 3 4 8" xfId="20457"/>
    <cellStyle name="Note 4 2 3 5" xfId="4610"/>
    <cellStyle name="Note 4 2 3 5 2" xfId="14083"/>
    <cellStyle name="Note 4 2 3 5 2 2" xfId="31518"/>
    <cellStyle name="Note 4 2 3 5 2 3" xfId="45971"/>
    <cellStyle name="Note 4 2 3 5 3" xfId="16544"/>
    <cellStyle name="Note 4 2 3 5 3 2" xfId="33979"/>
    <cellStyle name="Note 4 2 3 5 3 3" xfId="48432"/>
    <cellStyle name="Note 4 2 3 5 4" xfId="22046"/>
    <cellStyle name="Note 4 2 3 5 5" xfId="36499"/>
    <cellStyle name="Note 4 2 3 6" xfId="7072"/>
    <cellStyle name="Note 4 2 3 6 2" xfId="24507"/>
    <cellStyle name="Note 4 2 3 6 3" xfId="38960"/>
    <cellStyle name="Note 4 2 3 7" xfId="9513"/>
    <cellStyle name="Note 4 2 3 7 2" xfId="26948"/>
    <cellStyle name="Note 4 2 3 7 3" xfId="41401"/>
    <cellStyle name="Note 4 2 3 8" xfId="11933"/>
    <cellStyle name="Note 4 2 3 8 2" xfId="29368"/>
    <cellStyle name="Note 4 2 3 8 3" xfId="43821"/>
    <cellStyle name="Note 4 2 3 9" xfId="18940"/>
    <cellStyle name="Note 4 2 4" xfId="2103"/>
    <cellStyle name="Note 4 2 4 2" xfId="2104"/>
    <cellStyle name="Note 4 2 4 2 2" xfId="4615"/>
    <cellStyle name="Note 4 2 4 2 2 2" xfId="14087"/>
    <cellStyle name="Note 4 2 4 2 2 2 2" xfId="31522"/>
    <cellStyle name="Note 4 2 4 2 2 2 3" xfId="45975"/>
    <cellStyle name="Note 4 2 4 2 2 3" xfId="16548"/>
    <cellStyle name="Note 4 2 4 2 2 3 2" xfId="33983"/>
    <cellStyle name="Note 4 2 4 2 2 3 3" xfId="48436"/>
    <cellStyle name="Note 4 2 4 2 2 4" xfId="22051"/>
    <cellStyle name="Note 4 2 4 2 2 5" xfId="36504"/>
    <cellStyle name="Note 4 2 4 2 3" xfId="7077"/>
    <cellStyle name="Note 4 2 4 2 3 2" xfId="24512"/>
    <cellStyle name="Note 4 2 4 2 3 3" xfId="38965"/>
    <cellStyle name="Note 4 2 4 2 4" xfId="9518"/>
    <cellStyle name="Note 4 2 4 2 4 2" xfId="26953"/>
    <cellStyle name="Note 4 2 4 2 4 3" xfId="41406"/>
    <cellStyle name="Note 4 2 4 2 5" xfId="11938"/>
    <cellStyle name="Note 4 2 4 2 5 2" xfId="29373"/>
    <cellStyle name="Note 4 2 4 2 5 3" xfId="43826"/>
    <cellStyle name="Note 4 2 4 2 6" xfId="18945"/>
    <cellStyle name="Note 4 2 4 3" xfId="2105"/>
    <cellStyle name="Note 4 2 4 3 2" xfId="4616"/>
    <cellStyle name="Note 4 2 4 3 2 2" xfId="14088"/>
    <cellStyle name="Note 4 2 4 3 2 2 2" xfId="31523"/>
    <cellStyle name="Note 4 2 4 3 2 2 3" xfId="45976"/>
    <cellStyle name="Note 4 2 4 3 2 3" xfId="16549"/>
    <cellStyle name="Note 4 2 4 3 2 3 2" xfId="33984"/>
    <cellStyle name="Note 4 2 4 3 2 3 3" xfId="48437"/>
    <cellStyle name="Note 4 2 4 3 2 4" xfId="22052"/>
    <cellStyle name="Note 4 2 4 3 2 5" xfId="36505"/>
    <cellStyle name="Note 4 2 4 3 3" xfId="7078"/>
    <cellStyle name="Note 4 2 4 3 3 2" xfId="24513"/>
    <cellStyle name="Note 4 2 4 3 3 3" xfId="38966"/>
    <cellStyle name="Note 4 2 4 3 4" xfId="9519"/>
    <cellStyle name="Note 4 2 4 3 4 2" xfId="26954"/>
    <cellStyle name="Note 4 2 4 3 4 3" xfId="41407"/>
    <cellStyle name="Note 4 2 4 3 5" xfId="11939"/>
    <cellStyle name="Note 4 2 4 3 5 2" xfId="29374"/>
    <cellStyle name="Note 4 2 4 3 5 3" xfId="43827"/>
    <cellStyle name="Note 4 2 4 3 6" xfId="18946"/>
    <cellStyle name="Note 4 2 4 4" xfId="2106"/>
    <cellStyle name="Note 4 2 4 4 2" xfId="4617"/>
    <cellStyle name="Note 4 2 4 4 2 2" xfId="22053"/>
    <cellStyle name="Note 4 2 4 4 2 3" xfId="36506"/>
    <cellStyle name="Note 4 2 4 4 3" xfId="7079"/>
    <cellStyle name="Note 4 2 4 4 3 2" xfId="24514"/>
    <cellStyle name="Note 4 2 4 4 3 3" xfId="38967"/>
    <cellStyle name="Note 4 2 4 4 4" xfId="9520"/>
    <cellStyle name="Note 4 2 4 4 4 2" xfId="26955"/>
    <cellStyle name="Note 4 2 4 4 4 3" xfId="41408"/>
    <cellStyle name="Note 4 2 4 4 5" xfId="11940"/>
    <cellStyle name="Note 4 2 4 4 5 2" xfId="29375"/>
    <cellStyle name="Note 4 2 4 4 5 3" xfId="43828"/>
    <cellStyle name="Note 4 2 4 4 6" xfId="15296"/>
    <cellStyle name="Note 4 2 4 4 6 2" xfId="32731"/>
    <cellStyle name="Note 4 2 4 4 6 3" xfId="47184"/>
    <cellStyle name="Note 4 2 4 4 7" xfId="18947"/>
    <cellStyle name="Note 4 2 4 4 8" xfId="20458"/>
    <cellStyle name="Note 4 2 4 5" xfId="4614"/>
    <cellStyle name="Note 4 2 4 5 2" xfId="14086"/>
    <cellStyle name="Note 4 2 4 5 2 2" xfId="31521"/>
    <cellStyle name="Note 4 2 4 5 2 3" xfId="45974"/>
    <cellStyle name="Note 4 2 4 5 3" xfId="16547"/>
    <cellStyle name="Note 4 2 4 5 3 2" xfId="33982"/>
    <cellStyle name="Note 4 2 4 5 3 3" xfId="48435"/>
    <cellStyle name="Note 4 2 4 5 4" xfId="22050"/>
    <cellStyle name="Note 4 2 4 5 5" xfId="36503"/>
    <cellStyle name="Note 4 2 4 6" xfId="7076"/>
    <cellStyle name="Note 4 2 4 6 2" xfId="24511"/>
    <cellStyle name="Note 4 2 4 6 3" xfId="38964"/>
    <cellStyle name="Note 4 2 4 7" xfId="9517"/>
    <cellStyle name="Note 4 2 4 7 2" xfId="26952"/>
    <cellStyle name="Note 4 2 4 7 3" xfId="41405"/>
    <cellStyle name="Note 4 2 4 8" xfId="11937"/>
    <cellStyle name="Note 4 2 4 8 2" xfId="29372"/>
    <cellStyle name="Note 4 2 4 8 3" xfId="43825"/>
    <cellStyle name="Note 4 2 4 9" xfId="18944"/>
    <cellStyle name="Note 4 2 5" xfId="2107"/>
    <cellStyle name="Note 4 2 5 2" xfId="2108"/>
    <cellStyle name="Note 4 2 5 2 2" xfId="4619"/>
    <cellStyle name="Note 4 2 5 2 2 2" xfId="14090"/>
    <cellStyle name="Note 4 2 5 2 2 2 2" xfId="31525"/>
    <cellStyle name="Note 4 2 5 2 2 2 3" xfId="45978"/>
    <cellStyle name="Note 4 2 5 2 2 3" xfId="16551"/>
    <cellStyle name="Note 4 2 5 2 2 3 2" xfId="33986"/>
    <cellStyle name="Note 4 2 5 2 2 3 3" xfId="48439"/>
    <cellStyle name="Note 4 2 5 2 2 4" xfId="22055"/>
    <cellStyle name="Note 4 2 5 2 2 5" xfId="36508"/>
    <cellStyle name="Note 4 2 5 2 3" xfId="7081"/>
    <cellStyle name="Note 4 2 5 2 3 2" xfId="24516"/>
    <cellStyle name="Note 4 2 5 2 3 3" xfId="38969"/>
    <cellStyle name="Note 4 2 5 2 4" xfId="9522"/>
    <cellStyle name="Note 4 2 5 2 4 2" xfId="26957"/>
    <cellStyle name="Note 4 2 5 2 4 3" xfId="41410"/>
    <cellStyle name="Note 4 2 5 2 5" xfId="11942"/>
    <cellStyle name="Note 4 2 5 2 5 2" xfId="29377"/>
    <cellStyle name="Note 4 2 5 2 5 3" xfId="43830"/>
    <cellStyle name="Note 4 2 5 2 6" xfId="18949"/>
    <cellStyle name="Note 4 2 5 3" xfId="2109"/>
    <cellStyle name="Note 4 2 5 3 2" xfId="4620"/>
    <cellStyle name="Note 4 2 5 3 2 2" xfId="14091"/>
    <cellStyle name="Note 4 2 5 3 2 2 2" xfId="31526"/>
    <cellStyle name="Note 4 2 5 3 2 2 3" xfId="45979"/>
    <cellStyle name="Note 4 2 5 3 2 3" xfId="16552"/>
    <cellStyle name="Note 4 2 5 3 2 3 2" xfId="33987"/>
    <cellStyle name="Note 4 2 5 3 2 3 3" xfId="48440"/>
    <cellStyle name="Note 4 2 5 3 2 4" xfId="22056"/>
    <cellStyle name="Note 4 2 5 3 2 5" xfId="36509"/>
    <cellStyle name="Note 4 2 5 3 3" xfId="7082"/>
    <cellStyle name="Note 4 2 5 3 3 2" xfId="24517"/>
    <cellStyle name="Note 4 2 5 3 3 3" xfId="38970"/>
    <cellStyle name="Note 4 2 5 3 4" xfId="9523"/>
    <cellStyle name="Note 4 2 5 3 4 2" xfId="26958"/>
    <cellStyle name="Note 4 2 5 3 4 3" xfId="41411"/>
    <cellStyle name="Note 4 2 5 3 5" xfId="11943"/>
    <cellStyle name="Note 4 2 5 3 5 2" xfId="29378"/>
    <cellStyle name="Note 4 2 5 3 5 3" xfId="43831"/>
    <cellStyle name="Note 4 2 5 3 6" xfId="18950"/>
    <cellStyle name="Note 4 2 5 4" xfId="2110"/>
    <cellStyle name="Note 4 2 5 4 2" xfId="4621"/>
    <cellStyle name="Note 4 2 5 4 2 2" xfId="22057"/>
    <cellStyle name="Note 4 2 5 4 2 3" xfId="36510"/>
    <cellStyle name="Note 4 2 5 4 3" xfId="7083"/>
    <cellStyle name="Note 4 2 5 4 3 2" xfId="24518"/>
    <cellStyle name="Note 4 2 5 4 3 3" xfId="38971"/>
    <cellStyle name="Note 4 2 5 4 4" xfId="9524"/>
    <cellStyle name="Note 4 2 5 4 4 2" xfId="26959"/>
    <cellStyle name="Note 4 2 5 4 4 3" xfId="41412"/>
    <cellStyle name="Note 4 2 5 4 5" xfId="11944"/>
    <cellStyle name="Note 4 2 5 4 5 2" xfId="29379"/>
    <cellStyle name="Note 4 2 5 4 5 3" xfId="43832"/>
    <cellStyle name="Note 4 2 5 4 6" xfId="15297"/>
    <cellStyle name="Note 4 2 5 4 6 2" xfId="32732"/>
    <cellStyle name="Note 4 2 5 4 6 3" xfId="47185"/>
    <cellStyle name="Note 4 2 5 4 7" xfId="18951"/>
    <cellStyle name="Note 4 2 5 4 8" xfId="20459"/>
    <cellStyle name="Note 4 2 5 5" xfId="4618"/>
    <cellStyle name="Note 4 2 5 5 2" xfId="14089"/>
    <cellStyle name="Note 4 2 5 5 2 2" xfId="31524"/>
    <cellStyle name="Note 4 2 5 5 2 3" xfId="45977"/>
    <cellStyle name="Note 4 2 5 5 3" xfId="16550"/>
    <cellStyle name="Note 4 2 5 5 3 2" xfId="33985"/>
    <cellStyle name="Note 4 2 5 5 3 3" xfId="48438"/>
    <cellStyle name="Note 4 2 5 5 4" xfId="22054"/>
    <cellStyle name="Note 4 2 5 5 5" xfId="36507"/>
    <cellStyle name="Note 4 2 5 6" xfId="7080"/>
    <cellStyle name="Note 4 2 5 6 2" xfId="24515"/>
    <cellStyle name="Note 4 2 5 6 3" xfId="38968"/>
    <cellStyle name="Note 4 2 5 7" xfId="9521"/>
    <cellStyle name="Note 4 2 5 7 2" xfId="26956"/>
    <cellStyle name="Note 4 2 5 7 3" xfId="41409"/>
    <cellStyle name="Note 4 2 5 8" xfId="11941"/>
    <cellStyle name="Note 4 2 5 8 2" xfId="29376"/>
    <cellStyle name="Note 4 2 5 8 3" xfId="43829"/>
    <cellStyle name="Note 4 2 5 9" xfId="18948"/>
    <cellStyle name="Note 4 2 6" xfId="2111"/>
    <cellStyle name="Note 4 2 6 2" xfId="4622"/>
    <cellStyle name="Note 4 2 6 2 2" xfId="14092"/>
    <cellStyle name="Note 4 2 6 2 2 2" xfId="31527"/>
    <cellStyle name="Note 4 2 6 2 2 3" xfId="45980"/>
    <cellStyle name="Note 4 2 6 2 3" xfId="16553"/>
    <cellStyle name="Note 4 2 6 2 3 2" xfId="33988"/>
    <cellStyle name="Note 4 2 6 2 3 3" xfId="48441"/>
    <cellStyle name="Note 4 2 6 2 4" xfId="22058"/>
    <cellStyle name="Note 4 2 6 2 5" xfId="36511"/>
    <cellStyle name="Note 4 2 6 3" xfId="7084"/>
    <cellStyle name="Note 4 2 6 3 2" xfId="24519"/>
    <cellStyle name="Note 4 2 6 3 3" xfId="38972"/>
    <cellStyle name="Note 4 2 6 4" xfId="9525"/>
    <cellStyle name="Note 4 2 6 4 2" xfId="26960"/>
    <cellStyle name="Note 4 2 6 4 3" xfId="41413"/>
    <cellStyle name="Note 4 2 6 5" xfId="11945"/>
    <cellStyle name="Note 4 2 6 5 2" xfId="29380"/>
    <cellStyle name="Note 4 2 6 5 3" xfId="43833"/>
    <cellStyle name="Note 4 2 6 6" xfId="18952"/>
    <cellStyle name="Note 4 2 7" xfId="2112"/>
    <cellStyle name="Note 4 2 7 2" xfId="4623"/>
    <cellStyle name="Note 4 2 7 2 2" xfId="14093"/>
    <cellStyle name="Note 4 2 7 2 2 2" xfId="31528"/>
    <cellStyle name="Note 4 2 7 2 2 3" xfId="45981"/>
    <cellStyle name="Note 4 2 7 2 3" xfId="16554"/>
    <cellStyle name="Note 4 2 7 2 3 2" xfId="33989"/>
    <cellStyle name="Note 4 2 7 2 3 3" xfId="48442"/>
    <cellStyle name="Note 4 2 7 2 4" xfId="22059"/>
    <cellStyle name="Note 4 2 7 2 5" xfId="36512"/>
    <cellStyle name="Note 4 2 7 3" xfId="7085"/>
    <cellStyle name="Note 4 2 7 3 2" xfId="24520"/>
    <cellStyle name="Note 4 2 7 3 3" xfId="38973"/>
    <cellStyle name="Note 4 2 7 4" xfId="9526"/>
    <cellStyle name="Note 4 2 7 4 2" xfId="26961"/>
    <cellStyle name="Note 4 2 7 4 3" xfId="41414"/>
    <cellStyle name="Note 4 2 7 5" xfId="11946"/>
    <cellStyle name="Note 4 2 7 5 2" xfId="29381"/>
    <cellStyle name="Note 4 2 7 5 3" xfId="43834"/>
    <cellStyle name="Note 4 2 7 6" xfId="18953"/>
    <cellStyle name="Note 4 2 8" xfId="2113"/>
    <cellStyle name="Note 4 2 8 2" xfId="4624"/>
    <cellStyle name="Note 4 2 8 2 2" xfId="22060"/>
    <cellStyle name="Note 4 2 8 2 3" xfId="36513"/>
    <cellStyle name="Note 4 2 8 3" xfId="7086"/>
    <cellStyle name="Note 4 2 8 3 2" xfId="24521"/>
    <cellStyle name="Note 4 2 8 3 3" xfId="38974"/>
    <cellStyle name="Note 4 2 8 4" xfId="9527"/>
    <cellStyle name="Note 4 2 8 4 2" xfId="26962"/>
    <cellStyle name="Note 4 2 8 4 3" xfId="41415"/>
    <cellStyle name="Note 4 2 8 5" xfId="11947"/>
    <cellStyle name="Note 4 2 8 5 2" xfId="29382"/>
    <cellStyle name="Note 4 2 8 5 3" xfId="43835"/>
    <cellStyle name="Note 4 2 8 6" xfId="15298"/>
    <cellStyle name="Note 4 2 8 6 2" xfId="32733"/>
    <cellStyle name="Note 4 2 8 6 3" xfId="47186"/>
    <cellStyle name="Note 4 2 8 7" xfId="18954"/>
    <cellStyle name="Note 4 2 8 8" xfId="20460"/>
    <cellStyle name="Note 4 2 9" xfId="4605"/>
    <cellStyle name="Note 4 2 9 2" xfId="14079"/>
    <cellStyle name="Note 4 2 9 2 2" xfId="31514"/>
    <cellStyle name="Note 4 2 9 2 3" xfId="45967"/>
    <cellStyle name="Note 4 2 9 3" xfId="16540"/>
    <cellStyle name="Note 4 2 9 3 2" xfId="33975"/>
    <cellStyle name="Note 4 2 9 3 3" xfId="48428"/>
    <cellStyle name="Note 4 2 9 4" xfId="22041"/>
    <cellStyle name="Note 4 2 9 5" xfId="36494"/>
    <cellStyle name="Note 4 20" xfId="2114"/>
    <cellStyle name="Note 4 20 10" xfId="18955"/>
    <cellStyle name="Note 4 20 2" xfId="2115"/>
    <cellStyle name="Note 4 20 2 10" xfId="9529"/>
    <cellStyle name="Note 4 20 2 10 2" xfId="26964"/>
    <cellStyle name="Note 4 20 2 10 3" xfId="41417"/>
    <cellStyle name="Note 4 20 2 11" xfId="11949"/>
    <cellStyle name="Note 4 20 2 11 2" xfId="29384"/>
    <cellStyle name="Note 4 20 2 11 3" xfId="43837"/>
    <cellStyle name="Note 4 20 2 12" xfId="18956"/>
    <cellStyle name="Note 4 20 2 2" xfId="2116"/>
    <cellStyle name="Note 4 20 2 2 2" xfId="2117"/>
    <cellStyle name="Note 4 20 2 2 2 2" xfId="4628"/>
    <cellStyle name="Note 4 20 2 2 2 2 2" xfId="14097"/>
    <cellStyle name="Note 4 20 2 2 2 2 2 2" xfId="31532"/>
    <cellStyle name="Note 4 20 2 2 2 2 2 3" xfId="45985"/>
    <cellStyle name="Note 4 20 2 2 2 2 3" xfId="16558"/>
    <cellStyle name="Note 4 20 2 2 2 2 3 2" xfId="33993"/>
    <cellStyle name="Note 4 20 2 2 2 2 3 3" xfId="48446"/>
    <cellStyle name="Note 4 20 2 2 2 2 4" xfId="22064"/>
    <cellStyle name="Note 4 20 2 2 2 2 5" xfId="36517"/>
    <cellStyle name="Note 4 20 2 2 2 3" xfId="7090"/>
    <cellStyle name="Note 4 20 2 2 2 3 2" xfId="24525"/>
    <cellStyle name="Note 4 20 2 2 2 3 3" xfId="38978"/>
    <cellStyle name="Note 4 20 2 2 2 4" xfId="9531"/>
    <cellStyle name="Note 4 20 2 2 2 4 2" xfId="26966"/>
    <cellStyle name="Note 4 20 2 2 2 4 3" xfId="41419"/>
    <cellStyle name="Note 4 20 2 2 2 5" xfId="11951"/>
    <cellStyle name="Note 4 20 2 2 2 5 2" xfId="29386"/>
    <cellStyle name="Note 4 20 2 2 2 5 3" xfId="43839"/>
    <cellStyle name="Note 4 20 2 2 2 6" xfId="18958"/>
    <cellStyle name="Note 4 20 2 2 3" xfId="2118"/>
    <cellStyle name="Note 4 20 2 2 3 2" xfId="4629"/>
    <cellStyle name="Note 4 20 2 2 3 2 2" xfId="14098"/>
    <cellStyle name="Note 4 20 2 2 3 2 2 2" xfId="31533"/>
    <cellStyle name="Note 4 20 2 2 3 2 2 3" xfId="45986"/>
    <cellStyle name="Note 4 20 2 2 3 2 3" xfId="16559"/>
    <cellStyle name="Note 4 20 2 2 3 2 3 2" xfId="33994"/>
    <cellStyle name="Note 4 20 2 2 3 2 3 3" xfId="48447"/>
    <cellStyle name="Note 4 20 2 2 3 2 4" xfId="22065"/>
    <cellStyle name="Note 4 20 2 2 3 2 5" xfId="36518"/>
    <cellStyle name="Note 4 20 2 2 3 3" xfId="7091"/>
    <cellStyle name="Note 4 20 2 2 3 3 2" xfId="24526"/>
    <cellStyle name="Note 4 20 2 2 3 3 3" xfId="38979"/>
    <cellStyle name="Note 4 20 2 2 3 4" xfId="9532"/>
    <cellStyle name="Note 4 20 2 2 3 4 2" xfId="26967"/>
    <cellStyle name="Note 4 20 2 2 3 4 3" xfId="41420"/>
    <cellStyle name="Note 4 20 2 2 3 5" xfId="11952"/>
    <cellStyle name="Note 4 20 2 2 3 5 2" xfId="29387"/>
    <cellStyle name="Note 4 20 2 2 3 5 3" xfId="43840"/>
    <cellStyle name="Note 4 20 2 2 3 6" xfId="18959"/>
    <cellStyle name="Note 4 20 2 2 4" xfId="2119"/>
    <cellStyle name="Note 4 20 2 2 4 2" xfId="4630"/>
    <cellStyle name="Note 4 20 2 2 4 2 2" xfId="22066"/>
    <cellStyle name="Note 4 20 2 2 4 2 3" xfId="36519"/>
    <cellStyle name="Note 4 20 2 2 4 3" xfId="7092"/>
    <cellStyle name="Note 4 20 2 2 4 3 2" xfId="24527"/>
    <cellStyle name="Note 4 20 2 2 4 3 3" xfId="38980"/>
    <cellStyle name="Note 4 20 2 2 4 4" xfId="9533"/>
    <cellStyle name="Note 4 20 2 2 4 4 2" xfId="26968"/>
    <cellStyle name="Note 4 20 2 2 4 4 3" xfId="41421"/>
    <cellStyle name="Note 4 20 2 2 4 5" xfId="11953"/>
    <cellStyle name="Note 4 20 2 2 4 5 2" xfId="29388"/>
    <cellStyle name="Note 4 20 2 2 4 5 3" xfId="43841"/>
    <cellStyle name="Note 4 20 2 2 4 6" xfId="15299"/>
    <cellStyle name="Note 4 20 2 2 4 6 2" xfId="32734"/>
    <cellStyle name="Note 4 20 2 2 4 6 3" xfId="47187"/>
    <cellStyle name="Note 4 20 2 2 4 7" xfId="18960"/>
    <cellStyle name="Note 4 20 2 2 4 8" xfId="20461"/>
    <cellStyle name="Note 4 20 2 2 5" xfId="4627"/>
    <cellStyle name="Note 4 20 2 2 5 2" xfId="14096"/>
    <cellStyle name="Note 4 20 2 2 5 2 2" xfId="31531"/>
    <cellStyle name="Note 4 20 2 2 5 2 3" xfId="45984"/>
    <cellStyle name="Note 4 20 2 2 5 3" xfId="16557"/>
    <cellStyle name="Note 4 20 2 2 5 3 2" xfId="33992"/>
    <cellStyle name="Note 4 20 2 2 5 3 3" xfId="48445"/>
    <cellStyle name="Note 4 20 2 2 5 4" xfId="22063"/>
    <cellStyle name="Note 4 20 2 2 5 5" xfId="36516"/>
    <cellStyle name="Note 4 20 2 2 6" xfId="7089"/>
    <cellStyle name="Note 4 20 2 2 6 2" xfId="24524"/>
    <cellStyle name="Note 4 20 2 2 6 3" xfId="38977"/>
    <cellStyle name="Note 4 20 2 2 7" xfId="9530"/>
    <cellStyle name="Note 4 20 2 2 7 2" xfId="26965"/>
    <cellStyle name="Note 4 20 2 2 7 3" xfId="41418"/>
    <cellStyle name="Note 4 20 2 2 8" xfId="11950"/>
    <cellStyle name="Note 4 20 2 2 8 2" xfId="29385"/>
    <cellStyle name="Note 4 20 2 2 8 3" xfId="43838"/>
    <cellStyle name="Note 4 20 2 2 9" xfId="18957"/>
    <cellStyle name="Note 4 20 2 3" xfId="2120"/>
    <cellStyle name="Note 4 20 2 3 2" xfId="2121"/>
    <cellStyle name="Note 4 20 2 3 2 2" xfId="4632"/>
    <cellStyle name="Note 4 20 2 3 2 2 2" xfId="14100"/>
    <cellStyle name="Note 4 20 2 3 2 2 2 2" xfId="31535"/>
    <cellStyle name="Note 4 20 2 3 2 2 2 3" xfId="45988"/>
    <cellStyle name="Note 4 20 2 3 2 2 3" xfId="16561"/>
    <cellStyle name="Note 4 20 2 3 2 2 3 2" xfId="33996"/>
    <cellStyle name="Note 4 20 2 3 2 2 3 3" xfId="48449"/>
    <cellStyle name="Note 4 20 2 3 2 2 4" xfId="22068"/>
    <cellStyle name="Note 4 20 2 3 2 2 5" xfId="36521"/>
    <cellStyle name="Note 4 20 2 3 2 3" xfId="7094"/>
    <cellStyle name="Note 4 20 2 3 2 3 2" xfId="24529"/>
    <cellStyle name="Note 4 20 2 3 2 3 3" xfId="38982"/>
    <cellStyle name="Note 4 20 2 3 2 4" xfId="9535"/>
    <cellStyle name="Note 4 20 2 3 2 4 2" xfId="26970"/>
    <cellStyle name="Note 4 20 2 3 2 4 3" xfId="41423"/>
    <cellStyle name="Note 4 20 2 3 2 5" xfId="11955"/>
    <cellStyle name="Note 4 20 2 3 2 5 2" xfId="29390"/>
    <cellStyle name="Note 4 20 2 3 2 5 3" xfId="43843"/>
    <cellStyle name="Note 4 20 2 3 2 6" xfId="18962"/>
    <cellStyle name="Note 4 20 2 3 3" xfId="2122"/>
    <cellStyle name="Note 4 20 2 3 3 2" xfId="4633"/>
    <cellStyle name="Note 4 20 2 3 3 2 2" xfId="14101"/>
    <cellStyle name="Note 4 20 2 3 3 2 2 2" xfId="31536"/>
    <cellStyle name="Note 4 20 2 3 3 2 2 3" xfId="45989"/>
    <cellStyle name="Note 4 20 2 3 3 2 3" xfId="16562"/>
    <cellStyle name="Note 4 20 2 3 3 2 3 2" xfId="33997"/>
    <cellStyle name="Note 4 20 2 3 3 2 3 3" xfId="48450"/>
    <cellStyle name="Note 4 20 2 3 3 2 4" xfId="22069"/>
    <cellStyle name="Note 4 20 2 3 3 2 5" xfId="36522"/>
    <cellStyle name="Note 4 20 2 3 3 3" xfId="7095"/>
    <cellStyle name="Note 4 20 2 3 3 3 2" xfId="24530"/>
    <cellStyle name="Note 4 20 2 3 3 3 3" xfId="38983"/>
    <cellStyle name="Note 4 20 2 3 3 4" xfId="9536"/>
    <cellStyle name="Note 4 20 2 3 3 4 2" xfId="26971"/>
    <cellStyle name="Note 4 20 2 3 3 4 3" xfId="41424"/>
    <cellStyle name="Note 4 20 2 3 3 5" xfId="11956"/>
    <cellStyle name="Note 4 20 2 3 3 5 2" xfId="29391"/>
    <cellStyle name="Note 4 20 2 3 3 5 3" xfId="43844"/>
    <cellStyle name="Note 4 20 2 3 3 6" xfId="18963"/>
    <cellStyle name="Note 4 20 2 3 4" xfId="2123"/>
    <cellStyle name="Note 4 20 2 3 4 2" xfId="4634"/>
    <cellStyle name="Note 4 20 2 3 4 2 2" xfId="22070"/>
    <cellStyle name="Note 4 20 2 3 4 2 3" xfId="36523"/>
    <cellStyle name="Note 4 20 2 3 4 3" xfId="7096"/>
    <cellStyle name="Note 4 20 2 3 4 3 2" xfId="24531"/>
    <cellStyle name="Note 4 20 2 3 4 3 3" xfId="38984"/>
    <cellStyle name="Note 4 20 2 3 4 4" xfId="9537"/>
    <cellStyle name="Note 4 20 2 3 4 4 2" xfId="26972"/>
    <cellStyle name="Note 4 20 2 3 4 4 3" xfId="41425"/>
    <cellStyle name="Note 4 20 2 3 4 5" xfId="11957"/>
    <cellStyle name="Note 4 20 2 3 4 5 2" xfId="29392"/>
    <cellStyle name="Note 4 20 2 3 4 5 3" xfId="43845"/>
    <cellStyle name="Note 4 20 2 3 4 6" xfId="15300"/>
    <cellStyle name="Note 4 20 2 3 4 6 2" xfId="32735"/>
    <cellStyle name="Note 4 20 2 3 4 6 3" xfId="47188"/>
    <cellStyle name="Note 4 20 2 3 4 7" xfId="18964"/>
    <cellStyle name="Note 4 20 2 3 4 8" xfId="20462"/>
    <cellStyle name="Note 4 20 2 3 5" xfId="4631"/>
    <cellStyle name="Note 4 20 2 3 5 2" xfId="14099"/>
    <cellStyle name="Note 4 20 2 3 5 2 2" xfId="31534"/>
    <cellStyle name="Note 4 20 2 3 5 2 3" xfId="45987"/>
    <cellStyle name="Note 4 20 2 3 5 3" xfId="16560"/>
    <cellStyle name="Note 4 20 2 3 5 3 2" xfId="33995"/>
    <cellStyle name="Note 4 20 2 3 5 3 3" xfId="48448"/>
    <cellStyle name="Note 4 20 2 3 5 4" xfId="22067"/>
    <cellStyle name="Note 4 20 2 3 5 5" xfId="36520"/>
    <cellStyle name="Note 4 20 2 3 6" xfId="7093"/>
    <cellStyle name="Note 4 20 2 3 6 2" xfId="24528"/>
    <cellStyle name="Note 4 20 2 3 6 3" xfId="38981"/>
    <cellStyle name="Note 4 20 2 3 7" xfId="9534"/>
    <cellStyle name="Note 4 20 2 3 7 2" xfId="26969"/>
    <cellStyle name="Note 4 20 2 3 7 3" xfId="41422"/>
    <cellStyle name="Note 4 20 2 3 8" xfId="11954"/>
    <cellStyle name="Note 4 20 2 3 8 2" xfId="29389"/>
    <cellStyle name="Note 4 20 2 3 8 3" xfId="43842"/>
    <cellStyle name="Note 4 20 2 3 9" xfId="18961"/>
    <cellStyle name="Note 4 20 2 4" xfId="2124"/>
    <cellStyle name="Note 4 20 2 4 2" xfId="2125"/>
    <cellStyle name="Note 4 20 2 4 2 2" xfId="4636"/>
    <cellStyle name="Note 4 20 2 4 2 2 2" xfId="14103"/>
    <cellStyle name="Note 4 20 2 4 2 2 2 2" xfId="31538"/>
    <cellStyle name="Note 4 20 2 4 2 2 2 3" xfId="45991"/>
    <cellStyle name="Note 4 20 2 4 2 2 3" xfId="16564"/>
    <cellStyle name="Note 4 20 2 4 2 2 3 2" xfId="33999"/>
    <cellStyle name="Note 4 20 2 4 2 2 3 3" xfId="48452"/>
    <cellStyle name="Note 4 20 2 4 2 2 4" xfId="22072"/>
    <cellStyle name="Note 4 20 2 4 2 2 5" xfId="36525"/>
    <cellStyle name="Note 4 20 2 4 2 3" xfId="7098"/>
    <cellStyle name="Note 4 20 2 4 2 3 2" xfId="24533"/>
    <cellStyle name="Note 4 20 2 4 2 3 3" xfId="38986"/>
    <cellStyle name="Note 4 20 2 4 2 4" xfId="9539"/>
    <cellStyle name="Note 4 20 2 4 2 4 2" xfId="26974"/>
    <cellStyle name="Note 4 20 2 4 2 4 3" xfId="41427"/>
    <cellStyle name="Note 4 20 2 4 2 5" xfId="11959"/>
    <cellStyle name="Note 4 20 2 4 2 5 2" xfId="29394"/>
    <cellStyle name="Note 4 20 2 4 2 5 3" xfId="43847"/>
    <cellStyle name="Note 4 20 2 4 2 6" xfId="18966"/>
    <cellStyle name="Note 4 20 2 4 3" xfId="2126"/>
    <cellStyle name="Note 4 20 2 4 3 2" xfId="4637"/>
    <cellStyle name="Note 4 20 2 4 3 2 2" xfId="14104"/>
    <cellStyle name="Note 4 20 2 4 3 2 2 2" xfId="31539"/>
    <cellStyle name="Note 4 20 2 4 3 2 2 3" xfId="45992"/>
    <cellStyle name="Note 4 20 2 4 3 2 3" xfId="16565"/>
    <cellStyle name="Note 4 20 2 4 3 2 3 2" xfId="34000"/>
    <cellStyle name="Note 4 20 2 4 3 2 3 3" xfId="48453"/>
    <cellStyle name="Note 4 20 2 4 3 2 4" xfId="22073"/>
    <cellStyle name="Note 4 20 2 4 3 2 5" xfId="36526"/>
    <cellStyle name="Note 4 20 2 4 3 3" xfId="7099"/>
    <cellStyle name="Note 4 20 2 4 3 3 2" xfId="24534"/>
    <cellStyle name="Note 4 20 2 4 3 3 3" xfId="38987"/>
    <cellStyle name="Note 4 20 2 4 3 4" xfId="9540"/>
    <cellStyle name="Note 4 20 2 4 3 4 2" xfId="26975"/>
    <cellStyle name="Note 4 20 2 4 3 4 3" xfId="41428"/>
    <cellStyle name="Note 4 20 2 4 3 5" xfId="11960"/>
    <cellStyle name="Note 4 20 2 4 3 5 2" xfId="29395"/>
    <cellStyle name="Note 4 20 2 4 3 5 3" xfId="43848"/>
    <cellStyle name="Note 4 20 2 4 3 6" xfId="18967"/>
    <cellStyle name="Note 4 20 2 4 4" xfId="2127"/>
    <cellStyle name="Note 4 20 2 4 4 2" xfId="4638"/>
    <cellStyle name="Note 4 20 2 4 4 2 2" xfId="22074"/>
    <cellStyle name="Note 4 20 2 4 4 2 3" xfId="36527"/>
    <cellStyle name="Note 4 20 2 4 4 3" xfId="7100"/>
    <cellStyle name="Note 4 20 2 4 4 3 2" xfId="24535"/>
    <cellStyle name="Note 4 20 2 4 4 3 3" xfId="38988"/>
    <cellStyle name="Note 4 20 2 4 4 4" xfId="9541"/>
    <cellStyle name="Note 4 20 2 4 4 4 2" xfId="26976"/>
    <cellStyle name="Note 4 20 2 4 4 4 3" xfId="41429"/>
    <cellStyle name="Note 4 20 2 4 4 5" xfId="11961"/>
    <cellStyle name="Note 4 20 2 4 4 5 2" xfId="29396"/>
    <cellStyle name="Note 4 20 2 4 4 5 3" xfId="43849"/>
    <cellStyle name="Note 4 20 2 4 4 6" xfId="15301"/>
    <cellStyle name="Note 4 20 2 4 4 6 2" xfId="32736"/>
    <cellStyle name="Note 4 20 2 4 4 6 3" xfId="47189"/>
    <cellStyle name="Note 4 20 2 4 4 7" xfId="18968"/>
    <cellStyle name="Note 4 20 2 4 4 8" xfId="20463"/>
    <cellStyle name="Note 4 20 2 4 5" xfId="4635"/>
    <cellStyle name="Note 4 20 2 4 5 2" xfId="14102"/>
    <cellStyle name="Note 4 20 2 4 5 2 2" xfId="31537"/>
    <cellStyle name="Note 4 20 2 4 5 2 3" xfId="45990"/>
    <cellStyle name="Note 4 20 2 4 5 3" xfId="16563"/>
    <cellStyle name="Note 4 20 2 4 5 3 2" xfId="33998"/>
    <cellStyle name="Note 4 20 2 4 5 3 3" xfId="48451"/>
    <cellStyle name="Note 4 20 2 4 5 4" xfId="22071"/>
    <cellStyle name="Note 4 20 2 4 5 5" xfId="36524"/>
    <cellStyle name="Note 4 20 2 4 6" xfId="7097"/>
    <cellStyle name="Note 4 20 2 4 6 2" xfId="24532"/>
    <cellStyle name="Note 4 20 2 4 6 3" xfId="38985"/>
    <cellStyle name="Note 4 20 2 4 7" xfId="9538"/>
    <cellStyle name="Note 4 20 2 4 7 2" xfId="26973"/>
    <cellStyle name="Note 4 20 2 4 7 3" xfId="41426"/>
    <cellStyle name="Note 4 20 2 4 8" xfId="11958"/>
    <cellStyle name="Note 4 20 2 4 8 2" xfId="29393"/>
    <cellStyle name="Note 4 20 2 4 8 3" xfId="43846"/>
    <cellStyle name="Note 4 20 2 4 9" xfId="18965"/>
    <cellStyle name="Note 4 20 2 5" xfId="2128"/>
    <cellStyle name="Note 4 20 2 5 2" xfId="4639"/>
    <cellStyle name="Note 4 20 2 5 2 2" xfId="14105"/>
    <cellStyle name="Note 4 20 2 5 2 2 2" xfId="31540"/>
    <cellStyle name="Note 4 20 2 5 2 2 3" xfId="45993"/>
    <cellStyle name="Note 4 20 2 5 2 3" xfId="16566"/>
    <cellStyle name="Note 4 20 2 5 2 3 2" xfId="34001"/>
    <cellStyle name="Note 4 20 2 5 2 3 3" xfId="48454"/>
    <cellStyle name="Note 4 20 2 5 2 4" xfId="22075"/>
    <cellStyle name="Note 4 20 2 5 2 5" xfId="36528"/>
    <cellStyle name="Note 4 20 2 5 3" xfId="7101"/>
    <cellStyle name="Note 4 20 2 5 3 2" xfId="24536"/>
    <cellStyle name="Note 4 20 2 5 3 3" xfId="38989"/>
    <cellStyle name="Note 4 20 2 5 4" xfId="9542"/>
    <cellStyle name="Note 4 20 2 5 4 2" xfId="26977"/>
    <cellStyle name="Note 4 20 2 5 4 3" xfId="41430"/>
    <cellStyle name="Note 4 20 2 5 5" xfId="11962"/>
    <cellStyle name="Note 4 20 2 5 5 2" xfId="29397"/>
    <cellStyle name="Note 4 20 2 5 5 3" xfId="43850"/>
    <cellStyle name="Note 4 20 2 5 6" xfId="18969"/>
    <cellStyle name="Note 4 20 2 6" xfId="2129"/>
    <cellStyle name="Note 4 20 2 6 2" xfId="4640"/>
    <cellStyle name="Note 4 20 2 6 2 2" xfId="14106"/>
    <cellStyle name="Note 4 20 2 6 2 2 2" xfId="31541"/>
    <cellStyle name="Note 4 20 2 6 2 2 3" xfId="45994"/>
    <cellStyle name="Note 4 20 2 6 2 3" xfId="16567"/>
    <cellStyle name="Note 4 20 2 6 2 3 2" xfId="34002"/>
    <cellStyle name="Note 4 20 2 6 2 3 3" xfId="48455"/>
    <cellStyle name="Note 4 20 2 6 2 4" xfId="22076"/>
    <cellStyle name="Note 4 20 2 6 2 5" xfId="36529"/>
    <cellStyle name="Note 4 20 2 6 3" xfId="7102"/>
    <cellStyle name="Note 4 20 2 6 3 2" xfId="24537"/>
    <cellStyle name="Note 4 20 2 6 3 3" xfId="38990"/>
    <cellStyle name="Note 4 20 2 6 4" xfId="9543"/>
    <cellStyle name="Note 4 20 2 6 4 2" xfId="26978"/>
    <cellStyle name="Note 4 20 2 6 4 3" xfId="41431"/>
    <cellStyle name="Note 4 20 2 6 5" xfId="11963"/>
    <cellStyle name="Note 4 20 2 6 5 2" xfId="29398"/>
    <cellStyle name="Note 4 20 2 6 5 3" xfId="43851"/>
    <cellStyle name="Note 4 20 2 6 6" xfId="18970"/>
    <cellStyle name="Note 4 20 2 7" xfId="2130"/>
    <cellStyle name="Note 4 20 2 7 2" xfId="4641"/>
    <cellStyle name="Note 4 20 2 7 2 2" xfId="22077"/>
    <cellStyle name="Note 4 20 2 7 2 3" xfId="36530"/>
    <cellStyle name="Note 4 20 2 7 3" xfId="7103"/>
    <cellStyle name="Note 4 20 2 7 3 2" xfId="24538"/>
    <cellStyle name="Note 4 20 2 7 3 3" xfId="38991"/>
    <cellStyle name="Note 4 20 2 7 4" xfId="9544"/>
    <cellStyle name="Note 4 20 2 7 4 2" xfId="26979"/>
    <cellStyle name="Note 4 20 2 7 4 3" xfId="41432"/>
    <cellStyle name="Note 4 20 2 7 5" xfId="11964"/>
    <cellStyle name="Note 4 20 2 7 5 2" xfId="29399"/>
    <cellStyle name="Note 4 20 2 7 5 3" xfId="43852"/>
    <cellStyle name="Note 4 20 2 7 6" xfId="15302"/>
    <cellStyle name="Note 4 20 2 7 6 2" xfId="32737"/>
    <cellStyle name="Note 4 20 2 7 6 3" xfId="47190"/>
    <cellStyle name="Note 4 20 2 7 7" xfId="18971"/>
    <cellStyle name="Note 4 20 2 7 8" xfId="20464"/>
    <cellStyle name="Note 4 20 2 8" xfId="4626"/>
    <cellStyle name="Note 4 20 2 8 2" xfId="14095"/>
    <cellStyle name="Note 4 20 2 8 2 2" xfId="31530"/>
    <cellStyle name="Note 4 20 2 8 2 3" xfId="45983"/>
    <cellStyle name="Note 4 20 2 8 3" xfId="16556"/>
    <cellStyle name="Note 4 20 2 8 3 2" xfId="33991"/>
    <cellStyle name="Note 4 20 2 8 3 3" xfId="48444"/>
    <cellStyle name="Note 4 20 2 8 4" xfId="22062"/>
    <cellStyle name="Note 4 20 2 8 5" xfId="36515"/>
    <cellStyle name="Note 4 20 2 9" xfId="7088"/>
    <cellStyle name="Note 4 20 2 9 2" xfId="24523"/>
    <cellStyle name="Note 4 20 2 9 3" xfId="38976"/>
    <cellStyle name="Note 4 20 3" xfId="2131"/>
    <cellStyle name="Note 4 20 3 2" xfId="4642"/>
    <cellStyle name="Note 4 20 3 2 2" xfId="14107"/>
    <cellStyle name="Note 4 20 3 2 2 2" xfId="31542"/>
    <cellStyle name="Note 4 20 3 2 2 3" xfId="45995"/>
    <cellStyle name="Note 4 20 3 2 3" xfId="16568"/>
    <cellStyle name="Note 4 20 3 2 3 2" xfId="34003"/>
    <cellStyle name="Note 4 20 3 2 3 3" xfId="48456"/>
    <cellStyle name="Note 4 20 3 2 4" xfId="22078"/>
    <cellStyle name="Note 4 20 3 2 5" xfId="36531"/>
    <cellStyle name="Note 4 20 3 3" xfId="7104"/>
    <cellStyle name="Note 4 20 3 3 2" xfId="24539"/>
    <cellStyle name="Note 4 20 3 3 3" xfId="38992"/>
    <cellStyle name="Note 4 20 3 4" xfId="9545"/>
    <cellStyle name="Note 4 20 3 4 2" xfId="26980"/>
    <cellStyle name="Note 4 20 3 4 3" xfId="41433"/>
    <cellStyle name="Note 4 20 3 5" xfId="11965"/>
    <cellStyle name="Note 4 20 3 5 2" xfId="29400"/>
    <cellStyle name="Note 4 20 3 5 3" xfId="43853"/>
    <cellStyle name="Note 4 20 3 6" xfId="18972"/>
    <cellStyle name="Note 4 20 4" xfId="2132"/>
    <cellStyle name="Note 4 20 4 2" xfId="4643"/>
    <cellStyle name="Note 4 20 4 2 2" xfId="14108"/>
    <cellStyle name="Note 4 20 4 2 2 2" xfId="31543"/>
    <cellStyle name="Note 4 20 4 2 2 3" xfId="45996"/>
    <cellStyle name="Note 4 20 4 2 3" xfId="16569"/>
    <cellStyle name="Note 4 20 4 2 3 2" xfId="34004"/>
    <cellStyle name="Note 4 20 4 2 3 3" xfId="48457"/>
    <cellStyle name="Note 4 20 4 2 4" xfId="22079"/>
    <cellStyle name="Note 4 20 4 2 5" xfId="36532"/>
    <cellStyle name="Note 4 20 4 3" xfId="7105"/>
    <cellStyle name="Note 4 20 4 3 2" xfId="24540"/>
    <cellStyle name="Note 4 20 4 3 3" xfId="38993"/>
    <cellStyle name="Note 4 20 4 4" xfId="9546"/>
    <cellStyle name="Note 4 20 4 4 2" xfId="26981"/>
    <cellStyle name="Note 4 20 4 4 3" xfId="41434"/>
    <cellStyle name="Note 4 20 4 5" xfId="11966"/>
    <cellStyle name="Note 4 20 4 5 2" xfId="29401"/>
    <cellStyle name="Note 4 20 4 5 3" xfId="43854"/>
    <cellStyle name="Note 4 20 4 6" xfId="18973"/>
    <cellStyle name="Note 4 20 5" xfId="2133"/>
    <cellStyle name="Note 4 20 5 2" xfId="4644"/>
    <cellStyle name="Note 4 20 5 2 2" xfId="22080"/>
    <cellStyle name="Note 4 20 5 2 3" xfId="36533"/>
    <cellStyle name="Note 4 20 5 3" xfId="7106"/>
    <cellStyle name="Note 4 20 5 3 2" xfId="24541"/>
    <cellStyle name="Note 4 20 5 3 3" xfId="38994"/>
    <cellStyle name="Note 4 20 5 4" xfId="9547"/>
    <cellStyle name="Note 4 20 5 4 2" xfId="26982"/>
    <cellStyle name="Note 4 20 5 4 3" xfId="41435"/>
    <cellStyle name="Note 4 20 5 5" xfId="11967"/>
    <cellStyle name="Note 4 20 5 5 2" xfId="29402"/>
    <cellStyle name="Note 4 20 5 5 3" xfId="43855"/>
    <cellStyle name="Note 4 20 5 6" xfId="15303"/>
    <cellStyle name="Note 4 20 5 6 2" xfId="32738"/>
    <cellStyle name="Note 4 20 5 6 3" xfId="47191"/>
    <cellStyle name="Note 4 20 5 7" xfId="18974"/>
    <cellStyle name="Note 4 20 5 8" xfId="20465"/>
    <cellStyle name="Note 4 20 6" xfId="4625"/>
    <cellStyle name="Note 4 20 6 2" xfId="14094"/>
    <cellStyle name="Note 4 20 6 2 2" xfId="31529"/>
    <cellStyle name="Note 4 20 6 2 3" xfId="45982"/>
    <cellStyle name="Note 4 20 6 3" xfId="16555"/>
    <cellStyle name="Note 4 20 6 3 2" xfId="33990"/>
    <cellStyle name="Note 4 20 6 3 3" xfId="48443"/>
    <cellStyle name="Note 4 20 6 4" xfId="22061"/>
    <cellStyle name="Note 4 20 6 5" xfId="36514"/>
    <cellStyle name="Note 4 20 7" xfId="7087"/>
    <cellStyle name="Note 4 20 7 2" xfId="24522"/>
    <cellStyle name="Note 4 20 7 3" xfId="38975"/>
    <cellStyle name="Note 4 20 8" xfId="9528"/>
    <cellStyle name="Note 4 20 8 2" xfId="26963"/>
    <cellStyle name="Note 4 20 8 3" xfId="41416"/>
    <cellStyle name="Note 4 20 9" xfId="11948"/>
    <cellStyle name="Note 4 20 9 2" xfId="29383"/>
    <cellStyle name="Note 4 20 9 3" xfId="43836"/>
    <cellStyle name="Note 4 21" xfId="2134"/>
    <cellStyle name="Note 4 21 10" xfId="9548"/>
    <cellStyle name="Note 4 21 10 2" xfId="26983"/>
    <cellStyle name="Note 4 21 10 3" xfId="41436"/>
    <cellStyle name="Note 4 21 11" xfId="11968"/>
    <cellStyle name="Note 4 21 11 2" xfId="29403"/>
    <cellStyle name="Note 4 21 11 3" xfId="43856"/>
    <cellStyle name="Note 4 21 12" xfId="18975"/>
    <cellStyle name="Note 4 21 2" xfId="2135"/>
    <cellStyle name="Note 4 21 2 2" xfId="2136"/>
    <cellStyle name="Note 4 21 2 2 2" xfId="4647"/>
    <cellStyle name="Note 4 21 2 2 2 2" xfId="14111"/>
    <cellStyle name="Note 4 21 2 2 2 2 2" xfId="31546"/>
    <cellStyle name="Note 4 21 2 2 2 2 3" xfId="45999"/>
    <cellStyle name="Note 4 21 2 2 2 3" xfId="16572"/>
    <cellStyle name="Note 4 21 2 2 2 3 2" xfId="34007"/>
    <cellStyle name="Note 4 21 2 2 2 3 3" xfId="48460"/>
    <cellStyle name="Note 4 21 2 2 2 4" xfId="22083"/>
    <cellStyle name="Note 4 21 2 2 2 5" xfId="36536"/>
    <cellStyle name="Note 4 21 2 2 3" xfId="7109"/>
    <cellStyle name="Note 4 21 2 2 3 2" xfId="24544"/>
    <cellStyle name="Note 4 21 2 2 3 3" xfId="38997"/>
    <cellStyle name="Note 4 21 2 2 4" xfId="9550"/>
    <cellStyle name="Note 4 21 2 2 4 2" xfId="26985"/>
    <cellStyle name="Note 4 21 2 2 4 3" xfId="41438"/>
    <cellStyle name="Note 4 21 2 2 5" xfId="11970"/>
    <cellStyle name="Note 4 21 2 2 5 2" xfId="29405"/>
    <cellStyle name="Note 4 21 2 2 5 3" xfId="43858"/>
    <cellStyle name="Note 4 21 2 2 6" xfId="18977"/>
    <cellStyle name="Note 4 21 2 3" xfId="2137"/>
    <cellStyle name="Note 4 21 2 3 2" xfId="4648"/>
    <cellStyle name="Note 4 21 2 3 2 2" xfId="14112"/>
    <cellStyle name="Note 4 21 2 3 2 2 2" xfId="31547"/>
    <cellStyle name="Note 4 21 2 3 2 2 3" xfId="46000"/>
    <cellStyle name="Note 4 21 2 3 2 3" xfId="16573"/>
    <cellStyle name="Note 4 21 2 3 2 3 2" xfId="34008"/>
    <cellStyle name="Note 4 21 2 3 2 3 3" xfId="48461"/>
    <cellStyle name="Note 4 21 2 3 2 4" xfId="22084"/>
    <cellStyle name="Note 4 21 2 3 2 5" xfId="36537"/>
    <cellStyle name="Note 4 21 2 3 3" xfId="7110"/>
    <cellStyle name="Note 4 21 2 3 3 2" xfId="24545"/>
    <cellStyle name="Note 4 21 2 3 3 3" xfId="38998"/>
    <cellStyle name="Note 4 21 2 3 4" xfId="9551"/>
    <cellStyle name="Note 4 21 2 3 4 2" xfId="26986"/>
    <cellStyle name="Note 4 21 2 3 4 3" xfId="41439"/>
    <cellStyle name="Note 4 21 2 3 5" xfId="11971"/>
    <cellStyle name="Note 4 21 2 3 5 2" xfId="29406"/>
    <cellStyle name="Note 4 21 2 3 5 3" xfId="43859"/>
    <cellStyle name="Note 4 21 2 3 6" xfId="18978"/>
    <cellStyle name="Note 4 21 2 4" xfId="2138"/>
    <cellStyle name="Note 4 21 2 4 2" xfId="4649"/>
    <cellStyle name="Note 4 21 2 4 2 2" xfId="22085"/>
    <cellStyle name="Note 4 21 2 4 2 3" xfId="36538"/>
    <cellStyle name="Note 4 21 2 4 3" xfId="7111"/>
    <cellStyle name="Note 4 21 2 4 3 2" xfId="24546"/>
    <cellStyle name="Note 4 21 2 4 3 3" xfId="38999"/>
    <cellStyle name="Note 4 21 2 4 4" xfId="9552"/>
    <cellStyle name="Note 4 21 2 4 4 2" xfId="26987"/>
    <cellStyle name="Note 4 21 2 4 4 3" xfId="41440"/>
    <cellStyle name="Note 4 21 2 4 5" xfId="11972"/>
    <cellStyle name="Note 4 21 2 4 5 2" xfId="29407"/>
    <cellStyle name="Note 4 21 2 4 5 3" xfId="43860"/>
    <cellStyle name="Note 4 21 2 4 6" xfId="15304"/>
    <cellStyle name="Note 4 21 2 4 6 2" xfId="32739"/>
    <cellStyle name="Note 4 21 2 4 6 3" xfId="47192"/>
    <cellStyle name="Note 4 21 2 4 7" xfId="18979"/>
    <cellStyle name="Note 4 21 2 4 8" xfId="20466"/>
    <cellStyle name="Note 4 21 2 5" xfId="4646"/>
    <cellStyle name="Note 4 21 2 5 2" xfId="14110"/>
    <cellStyle name="Note 4 21 2 5 2 2" xfId="31545"/>
    <cellStyle name="Note 4 21 2 5 2 3" xfId="45998"/>
    <cellStyle name="Note 4 21 2 5 3" xfId="16571"/>
    <cellStyle name="Note 4 21 2 5 3 2" xfId="34006"/>
    <cellStyle name="Note 4 21 2 5 3 3" xfId="48459"/>
    <cellStyle name="Note 4 21 2 5 4" xfId="22082"/>
    <cellStyle name="Note 4 21 2 5 5" xfId="36535"/>
    <cellStyle name="Note 4 21 2 6" xfId="7108"/>
    <cellStyle name="Note 4 21 2 6 2" xfId="24543"/>
    <cellStyle name="Note 4 21 2 6 3" xfId="38996"/>
    <cellStyle name="Note 4 21 2 7" xfId="9549"/>
    <cellStyle name="Note 4 21 2 7 2" xfId="26984"/>
    <cellStyle name="Note 4 21 2 7 3" xfId="41437"/>
    <cellStyle name="Note 4 21 2 8" xfId="11969"/>
    <cellStyle name="Note 4 21 2 8 2" xfId="29404"/>
    <cellStyle name="Note 4 21 2 8 3" xfId="43857"/>
    <cellStyle name="Note 4 21 2 9" xfId="18976"/>
    <cellStyle name="Note 4 21 3" xfId="2139"/>
    <cellStyle name="Note 4 21 3 2" xfId="2140"/>
    <cellStyle name="Note 4 21 3 2 2" xfId="4651"/>
    <cellStyle name="Note 4 21 3 2 2 2" xfId="14114"/>
    <cellStyle name="Note 4 21 3 2 2 2 2" xfId="31549"/>
    <cellStyle name="Note 4 21 3 2 2 2 3" xfId="46002"/>
    <cellStyle name="Note 4 21 3 2 2 3" xfId="16575"/>
    <cellStyle name="Note 4 21 3 2 2 3 2" xfId="34010"/>
    <cellStyle name="Note 4 21 3 2 2 3 3" xfId="48463"/>
    <cellStyle name="Note 4 21 3 2 2 4" xfId="22087"/>
    <cellStyle name="Note 4 21 3 2 2 5" xfId="36540"/>
    <cellStyle name="Note 4 21 3 2 3" xfId="7113"/>
    <cellStyle name="Note 4 21 3 2 3 2" xfId="24548"/>
    <cellStyle name="Note 4 21 3 2 3 3" xfId="39001"/>
    <cellStyle name="Note 4 21 3 2 4" xfId="9554"/>
    <cellStyle name="Note 4 21 3 2 4 2" xfId="26989"/>
    <cellStyle name="Note 4 21 3 2 4 3" xfId="41442"/>
    <cellStyle name="Note 4 21 3 2 5" xfId="11974"/>
    <cellStyle name="Note 4 21 3 2 5 2" xfId="29409"/>
    <cellStyle name="Note 4 21 3 2 5 3" xfId="43862"/>
    <cellStyle name="Note 4 21 3 2 6" xfId="18981"/>
    <cellStyle name="Note 4 21 3 3" xfId="2141"/>
    <cellStyle name="Note 4 21 3 3 2" xfId="4652"/>
    <cellStyle name="Note 4 21 3 3 2 2" xfId="14115"/>
    <cellStyle name="Note 4 21 3 3 2 2 2" xfId="31550"/>
    <cellStyle name="Note 4 21 3 3 2 2 3" xfId="46003"/>
    <cellStyle name="Note 4 21 3 3 2 3" xfId="16576"/>
    <cellStyle name="Note 4 21 3 3 2 3 2" xfId="34011"/>
    <cellStyle name="Note 4 21 3 3 2 3 3" xfId="48464"/>
    <cellStyle name="Note 4 21 3 3 2 4" xfId="22088"/>
    <cellStyle name="Note 4 21 3 3 2 5" xfId="36541"/>
    <cellStyle name="Note 4 21 3 3 3" xfId="7114"/>
    <cellStyle name="Note 4 21 3 3 3 2" xfId="24549"/>
    <cellStyle name="Note 4 21 3 3 3 3" xfId="39002"/>
    <cellStyle name="Note 4 21 3 3 4" xfId="9555"/>
    <cellStyle name="Note 4 21 3 3 4 2" xfId="26990"/>
    <cellStyle name="Note 4 21 3 3 4 3" xfId="41443"/>
    <cellStyle name="Note 4 21 3 3 5" xfId="11975"/>
    <cellStyle name="Note 4 21 3 3 5 2" xfId="29410"/>
    <cellStyle name="Note 4 21 3 3 5 3" xfId="43863"/>
    <cellStyle name="Note 4 21 3 3 6" xfId="18982"/>
    <cellStyle name="Note 4 21 3 4" xfId="2142"/>
    <cellStyle name="Note 4 21 3 4 2" xfId="4653"/>
    <cellStyle name="Note 4 21 3 4 2 2" xfId="22089"/>
    <cellStyle name="Note 4 21 3 4 2 3" xfId="36542"/>
    <cellStyle name="Note 4 21 3 4 3" xfId="7115"/>
    <cellStyle name="Note 4 21 3 4 3 2" xfId="24550"/>
    <cellStyle name="Note 4 21 3 4 3 3" xfId="39003"/>
    <cellStyle name="Note 4 21 3 4 4" xfId="9556"/>
    <cellStyle name="Note 4 21 3 4 4 2" xfId="26991"/>
    <cellStyle name="Note 4 21 3 4 4 3" xfId="41444"/>
    <cellStyle name="Note 4 21 3 4 5" xfId="11976"/>
    <cellStyle name="Note 4 21 3 4 5 2" xfId="29411"/>
    <cellStyle name="Note 4 21 3 4 5 3" xfId="43864"/>
    <cellStyle name="Note 4 21 3 4 6" xfId="15305"/>
    <cellStyle name="Note 4 21 3 4 6 2" xfId="32740"/>
    <cellStyle name="Note 4 21 3 4 6 3" xfId="47193"/>
    <cellStyle name="Note 4 21 3 4 7" xfId="18983"/>
    <cellStyle name="Note 4 21 3 4 8" xfId="20467"/>
    <cellStyle name="Note 4 21 3 5" xfId="4650"/>
    <cellStyle name="Note 4 21 3 5 2" xfId="14113"/>
    <cellStyle name="Note 4 21 3 5 2 2" xfId="31548"/>
    <cellStyle name="Note 4 21 3 5 2 3" xfId="46001"/>
    <cellStyle name="Note 4 21 3 5 3" xfId="16574"/>
    <cellStyle name="Note 4 21 3 5 3 2" xfId="34009"/>
    <cellStyle name="Note 4 21 3 5 3 3" xfId="48462"/>
    <cellStyle name="Note 4 21 3 5 4" xfId="22086"/>
    <cellStyle name="Note 4 21 3 5 5" xfId="36539"/>
    <cellStyle name="Note 4 21 3 6" xfId="7112"/>
    <cellStyle name="Note 4 21 3 6 2" xfId="24547"/>
    <cellStyle name="Note 4 21 3 6 3" xfId="39000"/>
    <cellStyle name="Note 4 21 3 7" xfId="9553"/>
    <cellStyle name="Note 4 21 3 7 2" xfId="26988"/>
    <cellStyle name="Note 4 21 3 7 3" xfId="41441"/>
    <cellStyle name="Note 4 21 3 8" xfId="11973"/>
    <cellStyle name="Note 4 21 3 8 2" xfId="29408"/>
    <cellStyle name="Note 4 21 3 8 3" xfId="43861"/>
    <cellStyle name="Note 4 21 3 9" xfId="18980"/>
    <cellStyle name="Note 4 21 4" xfId="2143"/>
    <cellStyle name="Note 4 21 4 2" xfId="2144"/>
    <cellStyle name="Note 4 21 4 2 2" xfId="4655"/>
    <cellStyle name="Note 4 21 4 2 2 2" xfId="14117"/>
    <cellStyle name="Note 4 21 4 2 2 2 2" xfId="31552"/>
    <cellStyle name="Note 4 21 4 2 2 2 3" xfId="46005"/>
    <cellStyle name="Note 4 21 4 2 2 3" xfId="16578"/>
    <cellStyle name="Note 4 21 4 2 2 3 2" xfId="34013"/>
    <cellStyle name="Note 4 21 4 2 2 3 3" xfId="48466"/>
    <cellStyle name="Note 4 21 4 2 2 4" xfId="22091"/>
    <cellStyle name="Note 4 21 4 2 2 5" xfId="36544"/>
    <cellStyle name="Note 4 21 4 2 3" xfId="7117"/>
    <cellStyle name="Note 4 21 4 2 3 2" xfId="24552"/>
    <cellStyle name="Note 4 21 4 2 3 3" xfId="39005"/>
    <cellStyle name="Note 4 21 4 2 4" xfId="9558"/>
    <cellStyle name="Note 4 21 4 2 4 2" xfId="26993"/>
    <cellStyle name="Note 4 21 4 2 4 3" xfId="41446"/>
    <cellStyle name="Note 4 21 4 2 5" xfId="11978"/>
    <cellStyle name="Note 4 21 4 2 5 2" xfId="29413"/>
    <cellStyle name="Note 4 21 4 2 5 3" xfId="43866"/>
    <cellStyle name="Note 4 21 4 2 6" xfId="18985"/>
    <cellStyle name="Note 4 21 4 3" xfId="2145"/>
    <cellStyle name="Note 4 21 4 3 2" xfId="4656"/>
    <cellStyle name="Note 4 21 4 3 2 2" xfId="14118"/>
    <cellStyle name="Note 4 21 4 3 2 2 2" xfId="31553"/>
    <cellStyle name="Note 4 21 4 3 2 2 3" xfId="46006"/>
    <cellStyle name="Note 4 21 4 3 2 3" xfId="16579"/>
    <cellStyle name="Note 4 21 4 3 2 3 2" xfId="34014"/>
    <cellStyle name="Note 4 21 4 3 2 3 3" xfId="48467"/>
    <cellStyle name="Note 4 21 4 3 2 4" xfId="22092"/>
    <cellStyle name="Note 4 21 4 3 2 5" xfId="36545"/>
    <cellStyle name="Note 4 21 4 3 3" xfId="7118"/>
    <cellStyle name="Note 4 21 4 3 3 2" xfId="24553"/>
    <cellStyle name="Note 4 21 4 3 3 3" xfId="39006"/>
    <cellStyle name="Note 4 21 4 3 4" xfId="9559"/>
    <cellStyle name="Note 4 21 4 3 4 2" xfId="26994"/>
    <cellStyle name="Note 4 21 4 3 4 3" xfId="41447"/>
    <cellStyle name="Note 4 21 4 3 5" xfId="11979"/>
    <cellStyle name="Note 4 21 4 3 5 2" xfId="29414"/>
    <cellStyle name="Note 4 21 4 3 5 3" xfId="43867"/>
    <cellStyle name="Note 4 21 4 3 6" xfId="18986"/>
    <cellStyle name="Note 4 21 4 4" xfId="2146"/>
    <cellStyle name="Note 4 21 4 4 2" xfId="4657"/>
    <cellStyle name="Note 4 21 4 4 2 2" xfId="22093"/>
    <cellStyle name="Note 4 21 4 4 2 3" xfId="36546"/>
    <cellStyle name="Note 4 21 4 4 3" xfId="7119"/>
    <cellStyle name="Note 4 21 4 4 3 2" xfId="24554"/>
    <cellStyle name="Note 4 21 4 4 3 3" xfId="39007"/>
    <cellStyle name="Note 4 21 4 4 4" xfId="9560"/>
    <cellStyle name="Note 4 21 4 4 4 2" xfId="26995"/>
    <cellStyle name="Note 4 21 4 4 4 3" xfId="41448"/>
    <cellStyle name="Note 4 21 4 4 5" xfId="11980"/>
    <cellStyle name="Note 4 21 4 4 5 2" xfId="29415"/>
    <cellStyle name="Note 4 21 4 4 5 3" xfId="43868"/>
    <cellStyle name="Note 4 21 4 4 6" xfId="15306"/>
    <cellStyle name="Note 4 21 4 4 6 2" xfId="32741"/>
    <cellStyle name="Note 4 21 4 4 6 3" xfId="47194"/>
    <cellStyle name="Note 4 21 4 4 7" xfId="18987"/>
    <cellStyle name="Note 4 21 4 4 8" xfId="20468"/>
    <cellStyle name="Note 4 21 4 5" xfId="4654"/>
    <cellStyle name="Note 4 21 4 5 2" xfId="14116"/>
    <cellStyle name="Note 4 21 4 5 2 2" xfId="31551"/>
    <cellStyle name="Note 4 21 4 5 2 3" xfId="46004"/>
    <cellStyle name="Note 4 21 4 5 3" xfId="16577"/>
    <cellStyle name="Note 4 21 4 5 3 2" xfId="34012"/>
    <cellStyle name="Note 4 21 4 5 3 3" xfId="48465"/>
    <cellStyle name="Note 4 21 4 5 4" xfId="22090"/>
    <cellStyle name="Note 4 21 4 5 5" xfId="36543"/>
    <cellStyle name="Note 4 21 4 6" xfId="7116"/>
    <cellStyle name="Note 4 21 4 6 2" xfId="24551"/>
    <cellStyle name="Note 4 21 4 6 3" xfId="39004"/>
    <cellStyle name="Note 4 21 4 7" xfId="9557"/>
    <cellStyle name="Note 4 21 4 7 2" xfId="26992"/>
    <cellStyle name="Note 4 21 4 7 3" xfId="41445"/>
    <cellStyle name="Note 4 21 4 8" xfId="11977"/>
    <cellStyle name="Note 4 21 4 8 2" xfId="29412"/>
    <cellStyle name="Note 4 21 4 8 3" xfId="43865"/>
    <cellStyle name="Note 4 21 4 9" xfId="18984"/>
    <cellStyle name="Note 4 21 5" xfId="2147"/>
    <cellStyle name="Note 4 21 5 2" xfId="4658"/>
    <cellStyle name="Note 4 21 5 2 2" xfId="14119"/>
    <cellStyle name="Note 4 21 5 2 2 2" xfId="31554"/>
    <cellStyle name="Note 4 21 5 2 2 3" xfId="46007"/>
    <cellStyle name="Note 4 21 5 2 3" xfId="16580"/>
    <cellStyle name="Note 4 21 5 2 3 2" xfId="34015"/>
    <cellStyle name="Note 4 21 5 2 3 3" xfId="48468"/>
    <cellStyle name="Note 4 21 5 2 4" xfId="22094"/>
    <cellStyle name="Note 4 21 5 2 5" xfId="36547"/>
    <cellStyle name="Note 4 21 5 3" xfId="7120"/>
    <cellStyle name="Note 4 21 5 3 2" xfId="24555"/>
    <cellStyle name="Note 4 21 5 3 3" xfId="39008"/>
    <cellStyle name="Note 4 21 5 4" xfId="9561"/>
    <cellStyle name="Note 4 21 5 4 2" xfId="26996"/>
    <cellStyle name="Note 4 21 5 4 3" xfId="41449"/>
    <cellStyle name="Note 4 21 5 5" xfId="11981"/>
    <cellStyle name="Note 4 21 5 5 2" xfId="29416"/>
    <cellStyle name="Note 4 21 5 5 3" xfId="43869"/>
    <cellStyle name="Note 4 21 5 6" xfId="18988"/>
    <cellStyle name="Note 4 21 6" xfId="2148"/>
    <cellStyle name="Note 4 21 6 2" xfId="4659"/>
    <cellStyle name="Note 4 21 6 2 2" xfId="14120"/>
    <cellStyle name="Note 4 21 6 2 2 2" xfId="31555"/>
    <cellStyle name="Note 4 21 6 2 2 3" xfId="46008"/>
    <cellStyle name="Note 4 21 6 2 3" xfId="16581"/>
    <cellStyle name="Note 4 21 6 2 3 2" xfId="34016"/>
    <cellStyle name="Note 4 21 6 2 3 3" xfId="48469"/>
    <cellStyle name="Note 4 21 6 2 4" xfId="22095"/>
    <cellStyle name="Note 4 21 6 2 5" xfId="36548"/>
    <cellStyle name="Note 4 21 6 3" xfId="7121"/>
    <cellStyle name="Note 4 21 6 3 2" xfId="24556"/>
    <cellStyle name="Note 4 21 6 3 3" xfId="39009"/>
    <cellStyle name="Note 4 21 6 4" xfId="9562"/>
    <cellStyle name="Note 4 21 6 4 2" xfId="26997"/>
    <cellStyle name="Note 4 21 6 4 3" xfId="41450"/>
    <cellStyle name="Note 4 21 6 5" xfId="11982"/>
    <cellStyle name="Note 4 21 6 5 2" xfId="29417"/>
    <cellStyle name="Note 4 21 6 5 3" xfId="43870"/>
    <cellStyle name="Note 4 21 6 6" xfId="18989"/>
    <cellStyle name="Note 4 21 7" xfId="2149"/>
    <cellStyle name="Note 4 21 7 2" xfId="4660"/>
    <cellStyle name="Note 4 21 7 2 2" xfId="22096"/>
    <cellStyle name="Note 4 21 7 2 3" xfId="36549"/>
    <cellStyle name="Note 4 21 7 3" xfId="7122"/>
    <cellStyle name="Note 4 21 7 3 2" xfId="24557"/>
    <cellStyle name="Note 4 21 7 3 3" xfId="39010"/>
    <cellStyle name="Note 4 21 7 4" xfId="9563"/>
    <cellStyle name="Note 4 21 7 4 2" xfId="26998"/>
    <cellStyle name="Note 4 21 7 4 3" xfId="41451"/>
    <cellStyle name="Note 4 21 7 5" xfId="11983"/>
    <cellStyle name="Note 4 21 7 5 2" xfId="29418"/>
    <cellStyle name="Note 4 21 7 5 3" xfId="43871"/>
    <cellStyle name="Note 4 21 7 6" xfId="15307"/>
    <cellStyle name="Note 4 21 7 6 2" xfId="32742"/>
    <cellStyle name="Note 4 21 7 6 3" xfId="47195"/>
    <cellStyle name="Note 4 21 7 7" xfId="18990"/>
    <cellStyle name="Note 4 21 7 8" xfId="20469"/>
    <cellStyle name="Note 4 21 8" xfId="4645"/>
    <cellStyle name="Note 4 21 8 2" xfId="14109"/>
    <cellStyle name="Note 4 21 8 2 2" xfId="31544"/>
    <cellStyle name="Note 4 21 8 2 3" xfId="45997"/>
    <cellStyle name="Note 4 21 8 3" xfId="16570"/>
    <cellStyle name="Note 4 21 8 3 2" xfId="34005"/>
    <cellStyle name="Note 4 21 8 3 3" xfId="48458"/>
    <cellStyle name="Note 4 21 8 4" xfId="22081"/>
    <cellStyle name="Note 4 21 8 5" xfId="36534"/>
    <cellStyle name="Note 4 21 9" xfId="7107"/>
    <cellStyle name="Note 4 21 9 2" xfId="24542"/>
    <cellStyle name="Note 4 21 9 3" xfId="38995"/>
    <cellStyle name="Note 4 22" xfId="2150"/>
    <cellStyle name="Note 4 22 10" xfId="9564"/>
    <cellStyle name="Note 4 22 10 2" xfId="26999"/>
    <cellStyle name="Note 4 22 10 3" xfId="41452"/>
    <cellStyle name="Note 4 22 11" xfId="11984"/>
    <cellStyle name="Note 4 22 11 2" xfId="29419"/>
    <cellStyle name="Note 4 22 11 3" xfId="43872"/>
    <cellStyle name="Note 4 22 12" xfId="18991"/>
    <cellStyle name="Note 4 22 2" xfId="2151"/>
    <cellStyle name="Note 4 22 2 2" xfId="2152"/>
    <cellStyle name="Note 4 22 2 2 2" xfId="4663"/>
    <cellStyle name="Note 4 22 2 2 2 2" xfId="14123"/>
    <cellStyle name="Note 4 22 2 2 2 2 2" xfId="31558"/>
    <cellStyle name="Note 4 22 2 2 2 2 3" xfId="46011"/>
    <cellStyle name="Note 4 22 2 2 2 3" xfId="16584"/>
    <cellStyle name="Note 4 22 2 2 2 3 2" xfId="34019"/>
    <cellStyle name="Note 4 22 2 2 2 3 3" xfId="48472"/>
    <cellStyle name="Note 4 22 2 2 2 4" xfId="22099"/>
    <cellStyle name="Note 4 22 2 2 2 5" xfId="36552"/>
    <cellStyle name="Note 4 22 2 2 3" xfId="7125"/>
    <cellStyle name="Note 4 22 2 2 3 2" xfId="24560"/>
    <cellStyle name="Note 4 22 2 2 3 3" xfId="39013"/>
    <cellStyle name="Note 4 22 2 2 4" xfId="9566"/>
    <cellStyle name="Note 4 22 2 2 4 2" xfId="27001"/>
    <cellStyle name="Note 4 22 2 2 4 3" xfId="41454"/>
    <cellStyle name="Note 4 22 2 2 5" xfId="11986"/>
    <cellStyle name="Note 4 22 2 2 5 2" xfId="29421"/>
    <cellStyle name="Note 4 22 2 2 5 3" xfId="43874"/>
    <cellStyle name="Note 4 22 2 2 6" xfId="18993"/>
    <cellStyle name="Note 4 22 2 3" xfId="2153"/>
    <cellStyle name="Note 4 22 2 3 2" xfId="4664"/>
    <cellStyle name="Note 4 22 2 3 2 2" xfId="14124"/>
    <cellStyle name="Note 4 22 2 3 2 2 2" xfId="31559"/>
    <cellStyle name="Note 4 22 2 3 2 2 3" xfId="46012"/>
    <cellStyle name="Note 4 22 2 3 2 3" xfId="16585"/>
    <cellStyle name="Note 4 22 2 3 2 3 2" xfId="34020"/>
    <cellStyle name="Note 4 22 2 3 2 3 3" xfId="48473"/>
    <cellStyle name="Note 4 22 2 3 2 4" xfId="22100"/>
    <cellStyle name="Note 4 22 2 3 2 5" xfId="36553"/>
    <cellStyle name="Note 4 22 2 3 3" xfId="7126"/>
    <cellStyle name="Note 4 22 2 3 3 2" xfId="24561"/>
    <cellStyle name="Note 4 22 2 3 3 3" xfId="39014"/>
    <cellStyle name="Note 4 22 2 3 4" xfId="9567"/>
    <cellStyle name="Note 4 22 2 3 4 2" xfId="27002"/>
    <cellStyle name="Note 4 22 2 3 4 3" xfId="41455"/>
    <cellStyle name="Note 4 22 2 3 5" xfId="11987"/>
    <cellStyle name="Note 4 22 2 3 5 2" xfId="29422"/>
    <cellStyle name="Note 4 22 2 3 5 3" xfId="43875"/>
    <cellStyle name="Note 4 22 2 3 6" xfId="18994"/>
    <cellStyle name="Note 4 22 2 4" xfId="2154"/>
    <cellStyle name="Note 4 22 2 4 2" xfId="4665"/>
    <cellStyle name="Note 4 22 2 4 2 2" xfId="22101"/>
    <cellStyle name="Note 4 22 2 4 2 3" xfId="36554"/>
    <cellStyle name="Note 4 22 2 4 3" xfId="7127"/>
    <cellStyle name="Note 4 22 2 4 3 2" xfId="24562"/>
    <cellStyle name="Note 4 22 2 4 3 3" xfId="39015"/>
    <cellStyle name="Note 4 22 2 4 4" xfId="9568"/>
    <cellStyle name="Note 4 22 2 4 4 2" xfId="27003"/>
    <cellStyle name="Note 4 22 2 4 4 3" xfId="41456"/>
    <cellStyle name="Note 4 22 2 4 5" xfId="11988"/>
    <cellStyle name="Note 4 22 2 4 5 2" xfId="29423"/>
    <cellStyle name="Note 4 22 2 4 5 3" xfId="43876"/>
    <cellStyle name="Note 4 22 2 4 6" xfId="15308"/>
    <cellStyle name="Note 4 22 2 4 6 2" xfId="32743"/>
    <cellStyle name="Note 4 22 2 4 6 3" xfId="47196"/>
    <cellStyle name="Note 4 22 2 4 7" xfId="18995"/>
    <cellStyle name="Note 4 22 2 4 8" xfId="20470"/>
    <cellStyle name="Note 4 22 2 5" xfId="4662"/>
    <cellStyle name="Note 4 22 2 5 2" xfId="14122"/>
    <cellStyle name="Note 4 22 2 5 2 2" xfId="31557"/>
    <cellStyle name="Note 4 22 2 5 2 3" xfId="46010"/>
    <cellStyle name="Note 4 22 2 5 3" xfId="16583"/>
    <cellStyle name="Note 4 22 2 5 3 2" xfId="34018"/>
    <cellStyle name="Note 4 22 2 5 3 3" xfId="48471"/>
    <cellStyle name="Note 4 22 2 5 4" xfId="22098"/>
    <cellStyle name="Note 4 22 2 5 5" xfId="36551"/>
    <cellStyle name="Note 4 22 2 6" xfId="7124"/>
    <cellStyle name="Note 4 22 2 6 2" xfId="24559"/>
    <cellStyle name="Note 4 22 2 6 3" xfId="39012"/>
    <cellStyle name="Note 4 22 2 7" xfId="9565"/>
    <cellStyle name="Note 4 22 2 7 2" xfId="27000"/>
    <cellStyle name="Note 4 22 2 7 3" xfId="41453"/>
    <cellStyle name="Note 4 22 2 8" xfId="11985"/>
    <cellStyle name="Note 4 22 2 8 2" xfId="29420"/>
    <cellStyle name="Note 4 22 2 8 3" xfId="43873"/>
    <cellStyle name="Note 4 22 2 9" xfId="18992"/>
    <cellStyle name="Note 4 22 3" xfId="2155"/>
    <cellStyle name="Note 4 22 3 2" xfId="2156"/>
    <cellStyle name="Note 4 22 3 2 2" xfId="4667"/>
    <cellStyle name="Note 4 22 3 2 2 2" xfId="14126"/>
    <cellStyle name="Note 4 22 3 2 2 2 2" xfId="31561"/>
    <cellStyle name="Note 4 22 3 2 2 2 3" xfId="46014"/>
    <cellStyle name="Note 4 22 3 2 2 3" xfId="16587"/>
    <cellStyle name="Note 4 22 3 2 2 3 2" xfId="34022"/>
    <cellStyle name="Note 4 22 3 2 2 3 3" xfId="48475"/>
    <cellStyle name="Note 4 22 3 2 2 4" xfId="22103"/>
    <cellStyle name="Note 4 22 3 2 2 5" xfId="36556"/>
    <cellStyle name="Note 4 22 3 2 3" xfId="7129"/>
    <cellStyle name="Note 4 22 3 2 3 2" xfId="24564"/>
    <cellStyle name="Note 4 22 3 2 3 3" xfId="39017"/>
    <cellStyle name="Note 4 22 3 2 4" xfId="9570"/>
    <cellStyle name="Note 4 22 3 2 4 2" xfId="27005"/>
    <cellStyle name="Note 4 22 3 2 4 3" xfId="41458"/>
    <cellStyle name="Note 4 22 3 2 5" xfId="11990"/>
    <cellStyle name="Note 4 22 3 2 5 2" xfId="29425"/>
    <cellStyle name="Note 4 22 3 2 5 3" xfId="43878"/>
    <cellStyle name="Note 4 22 3 2 6" xfId="18997"/>
    <cellStyle name="Note 4 22 3 3" xfId="2157"/>
    <cellStyle name="Note 4 22 3 3 2" xfId="4668"/>
    <cellStyle name="Note 4 22 3 3 2 2" xfId="14127"/>
    <cellStyle name="Note 4 22 3 3 2 2 2" xfId="31562"/>
    <cellStyle name="Note 4 22 3 3 2 2 3" xfId="46015"/>
    <cellStyle name="Note 4 22 3 3 2 3" xfId="16588"/>
    <cellStyle name="Note 4 22 3 3 2 3 2" xfId="34023"/>
    <cellStyle name="Note 4 22 3 3 2 3 3" xfId="48476"/>
    <cellStyle name="Note 4 22 3 3 2 4" xfId="22104"/>
    <cellStyle name="Note 4 22 3 3 2 5" xfId="36557"/>
    <cellStyle name="Note 4 22 3 3 3" xfId="7130"/>
    <cellStyle name="Note 4 22 3 3 3 2" xfId="24565"/>
    <cellStyle name="Note 4 22 3 3 3 3" xfId="39018"/>
    <cellStyle name="Note 4 22 3 3 4" xfId="9571"/>
    <cellStyle name="Note 4 22 3 3 4 2" xfId="27006"/>
    <cellStyle name="Note 4 22 3 3 4 3" xfId="41459"/>
    <cellStyle name="Note 4 22 3 3 5" xfId="11991"/>
    <cellStyle name="Note 4 22 3 3 5 2" xfId="29426"/>
    <cellStyle name="Note 4 22 3 3 5 3" xfId="43879"/>
    <cellStyle name="Note 4 22 3 3 6" xfId="18998"/>
    <cellStyle name="Note 4 22 3 4" xfId="2158"/>
    <cellStyle name="Note 4 22 3 4 2" xfId="4669"/>
    <cellStyle name="Note 4 22 3 4 2 2" xfId="22105"/>
    <cellStyle name="Note 4 22 3 4 2 3" xfId="36558"/>
    <cellStyle name="Note 4 22 3 4 3" xfId="7131"/>
    <cellStyle name="Note 4 22 3 4 3 2" xfId="24566"/>
    <cellStyle name="Note 4 22 3 4 3 3" xfId="39019"/>
    <cellStyle name="Note 4 22 3 4 4" xfId="9572"/>
    <cellStyle name="Note 4 22 3 4 4 2" xfId="27007"/>
    <cellStyle name="Note 4 22 3 4 4 3" xfId="41460"/>
    <cellStyle name="Note 4 22 3 4 5" xfId="11992"/>
    <cellStyle name="Note 4 22 3 4 5 2" xfId="29427"/>
    <cellStyle name="Note 4 22 3 4 5 3" xfId="43880"/>
    <cellStyle name="Note 4 22 3 4 6" xfId="15309"/>
    <cellStyle name="Note 4 22 3 4 6 2" xfId="32744"/>
    <cellStyle name="Note 4 22 3 4 6 3" xfId="47197"/>
    <cellStyle name="Note 4 22 3 4 7" xfId="18999"/>
    <cellStyle name="Note 4 22 3 4 8" xfId="20471"/>
    <cellStyle name="Note 4 22 3 5" xfId="4666"/>
    <cellStyle name="Note 4 22 3 5 2" xfId="14125"/>
    <cellStyle name="Note 4 22 3 5 2 2" xfId="31560"/>
    <cellStyle name="Note 4 22 3 5 2 3" xfId="46013"/>
    <cellStyle name="Note 4 22 3 5 3" xfId="16586"/>
    <cellStyle name="Note 4 22 3 5 3 2" xfId="34021"/>
    <cellStyle name="Note 4 22 3 5 3 3" xfId="48474"/>
    <cellStyle name="Note 4 22 3 5 4" xfId="22102"/>
    <cellStyle name="Note 4 22 3 5 5" xfId="36555"/>
    <cellStyle name="Note 4 22 3 6" xfId="7128"/>
    <cellStyle name="Note 4 22 3 6 2" xfId="24563"/>
    <cellStyle name="Note 4 22 3 6 3" xfId="39016"/>
    <cellStyle name="Note 4 22 3 7" xfId="9569"/>
    <cellStyle name="Note 4 22 3 7 2" xfId="27004"/>
    <cellStyle name="Note 4 22 3 7 3" xfId="41457"/>
    <cellStyle name="Note 4 22 3 8" xfId="11989"/>
    <cellStyle name="Note 4 22 3 8 2" xfId="29424"/>
    <cellStyle name="Note 4 22 3 8 3" xfId="43877"/>
    <cellStyle name="Note 4 22 3 9" xfId="18996"/>
    <cellStyle name="Note 4 22 4" xfId="2159"/>
    <cellStyle name="Note 4 22 4 2" xfId="2160"/>
    <cellStyle name="Note 4 22 4 2 2" xfId="4671"/>
    <cellStyle name="Note 4 22 4 2 2 2" xfId="14129"/>
    <cellStyle name="Note 4 22 4 2 2 2 2" xfId="31564"/>
    <cellStyle name="Note 4 22 4 2 2 2 3" xfId="46017"/>
    <cellStyle name="Note 4 22 4 2 2 3" xfId="16590"/>
    <cellStyle name="Note 4 22 4 2 2 3 2" xfId="34025"/>
    <cellStyle name="Note 4 22 4 2 2 3 3" xfId="48478"/>
    <cellStyle name="Note 4 22 4 2 2 4" xfId="22107"/>
    <cellStyle name="Note 4 22 4 2 2 5" xfId="36560"/>
    <cellStyle name="Note 4 22 4 2 3" xfId="7133"/>
    <cellStyle name="Note 4 22 4 2 3 2" xfId="24568"/>
    <cellStyle name="Note 4 22 4 2 3 3" xfId="39021"/>
    <cellStyle name="Note 4 22 4 2 4" xfId="9574"/>
    <cellStyle name="Note 4 22 4 2 4 2" xfId="27009"/>
    <cellStyle name="Note 4 22 4 2 4 3" xfId="41462"/>
    <cellStyle name="Note 4 22 4 2 5" xfId="11994"/>
    <cellStyle name="Note 4 22 4 2 5 2" xfId="29429"/>
    <cellStyle name="Note 4 22 4 2 5 3" xfId="43882"/>
    <cellStyle name="Note 4 22 4 2 6" xfId="19001"/>
    <cellStyle name="Note 4 22 4 3" xfId="2161"/>
    <cellStyle name="Note 4 22 4 3 2" xfId="4672"/>
    <cellStyle name="Note 4 22 4 3 2 2" xfId="14130"/>
    <cellStyle name="Note 4 22 4 3 2 2 2" xfId="31565"/>
    <cellStyle name="Note 4 22 4 3 2 2 3" xfId="46018"/>
    <cellStyle name="Note 4 22 4 3 2 3" xfId="16591"/>
    <cellStyle name="Note 4 22 4 3 2 3 2" xfId="34026"/>
    <cellStyle name="Note 4 22 4 3 2 3 3" xfId="48479"/>
    <cellStyle name="Note 4 22 4 3 2 4" xfId="22108"/>
    <cellStyle name="Note 4 22 4 3 2 5" xfId="36561"/>
    <cellStyle name="Note 4 22 4 3 3" xfId="7134"/>
    <cellStyle name="Note 4 22 4 3 3 2" xfId="24569"/>
    <cellStyle name="Note 4 22 4 3 3 3" xfId="39022"/>
    <cellStyle name="Note 4 22 4 3 4" xfId="9575"/>
    <cellStyle name="Note 4 22 4 3 4 2" xfId="27010"/>
    <cellStyle name="Note 4 22 4 3 4 3" xfId="41463"/>
    <cellStyle name="Note 4 22 4 3 5" xfId="11995"/>
    <cellStyle name="Note 4 22 4 3 5 2" xfId="29430"/>
    <cellStyle name="Note 4 22 4 3 5 3" xfId="43883"/>
    <cellStyle name="Note 4 22 4 3 6" xfId="19002"/>
    <cellStyle name="Note 4 22 4 4" xfId="2162"/>
    <cellStyle name="Note 4 22 4 4 2" xfId="4673"/>
    <cellStyle name="Note 4 22 4 4 2 2" xfId="22109"/>
    <cellStyle name="Note 4 22 4 4 2 3" xfId="36562"/>
    <cellStyle name="Note 4 22 4 4 3" xfId="7135"/>
    <cellStyle name="Note 4 22 4 4 3 2" xfId="24570"/>
    <cellStyle name="Note 4 22 4 4 3 3" xfId="39023"/>
    <cellStyle name="Note 4 22 4 4 4" xfId="9576"/>
    <cellStyle name="Note 4 22 4 4 4 2" xfId="27011"/>
    <cellStyle name="Note 4 22 4 4 4 3" xfId="41464"/>
    <cellStyle name="Note 4 22 4 4 5" xfId="11996"/>
    <cellStyle name="Note 4 22 4 4 5 2" xfId="29431"/>
    <cellStyle name="Note 4 22 4 4 5 3" xfId="43884"/>
    <cellStyle name="Note 4 22 4 4 6" xfId="15310"/>
    <cellStyle name="Note 4 22 4 4 6 2" xfId="32745"/>
    <cellStyle name="Note 4 22 4 4 6 3" xfId="47198"/>
    <cellStyle name="Note 4 22 4 4 7" xfId="19003"/>
    <cellStyle name="Note 4 22 4 4 8" xfId="20472"/>
    <cellStyle name="Note 4 22 4 5" xfId="4670"/>
    <cellStyle name="Note 4 22 4 5 2" xfId="14128"/>
    <cellStyle name="Note 4 22 4 5 2 2" xfId="31563"/>
    <cellStyle name="Note 4 22 4 5 2 3" xfId="46016"/>
    <cellStyle name="Note 4 22 4 5 3" xfId="16589"/>
    <cellStyle name="Note 4 22 4 5 3 2" xfId="34024"/>
    <cellStyle name="Note 4 22 4 5 3 3" xfId="48477"/>
    <cellStyle name="Note 4 22 4 5 4" xfId="22106"/>
    <cellStyle name="Note 4 22 4 5 5" xfId="36559"/>
    <cellStyle name="Note 4 22 4 6" xfId="7132"/>
    <cellStyle name="Note 4 22 4 6 2" xfId="24567"/>
    <cellStyle name="Note 4 22 4 6 3" xfId="39020"/>
    <cellStyle name="Note 4 22 4 7" xfId="9573"/>
    <cellStyle name="Note 4 22 4 7 2" xfId="27008"/>
    <cellStyle name="Note 4 22 4 7 3" xfId="41461"/>
    <cellStyle name="Note 4 22 4 8" xfId="11993"/>
    <cellStyle name="Note 4 22 4 8 2" xfId="29428"/>
    <cellStyle name="Note 4 22 4 8 3" xfId="43881"/>
    <cellStyle name="Note 4 22 4 9" xfId="19000"/>
    <cellStyle name="Note 4 22 5" xfId="2163"/>
    <cellStyle name="Note 4 22 5 2" xfId="4674"/>
    <cellStyle name="Note 4 22 5 2 2" xfId="14131"/>
    <cellStyle name="Note 4 22 5 2 2 2" xfId="31566"/>
    <cellStyle name="Note 4 22 5 2 2 3" xfId="46019"/>
    <cellStyle name="Note 4 22 5 2 3" xfId="16592"/>
    <cellStyle name="Note 4 22 5 2 3 2" xfId="34027"/>
    <cellStyle name="Note 4 22 5 2 3 3" xfId="48480"/>
    <cellStyle name="Note 4 22 5 2 4" xfId="22110"/>
    <cellStyle name="Note 4 22 5 2 5" xfId="36563"/>
    <cellStyle name="Note 4 22 5 3" xfId="7136"/>
    <cellStyle name="Note 4 22 5 3 2" xfId="24571"/>
    <cellStyle name="Note 4 22 5 3 3" xfId="39024"/>
    <cellStyle name="Note 4 22 5 4" xfId="9577"/>
    <cellStyle name="Note 4 22 5 4 2" xfId="27012"/>
    <cellStyle name="Note 4 22 5 4 3" xfId="41465"/>
    <cellStyle name="Note 4 22 5 5" xfId="11997"/>
    <cellStyle name="Note 4 22 5 5 2" xfId="29432"/>
    <cellStyle name="Note 4 22 5 5 3" xfId="43885"/>
    <cellStyle name="Note 4 22 5 6" xfId="19004"/>
    <cellStyle name="Note 4 22 6" xfId="2164"/>
    <cellStyle name="Note 4 22 6 2" xfId="4675"/>
    <cellStyle name="Note 4 22 6 2 2" xfId="14132"/>
    <cellStyle name="Note 4 22 6 2 2 2" xfId="31567"/>
    <cellStyle name="Note 4 22 6 2 2 3" xfId="46020"/>
    <cellStyle name="Note 4 22 6 2 3" xfId="16593"/>
    <cellStyle name="Note 4 22 6 2 3 2" xfId="34028"/>
    <cellStyle name="Note 4 22 6 2 3 3" xfId="48481"/>
    <cellStyle name="Note 4 22 6 2 4" xfId="22111"/>
    <cellStyle name="Note 4 22 6 2 5" xfId="36564"/>
    <cellStyle name="Note 4 22 6 3" xfId="7137"/>
    <cellStyle name="Note 4 22 6 3 2" xfId="24572"/>
    <cellStyle name="Note 4 22 6 3 3" xfId="39025"/>
    <cellStyle name="Note 4 22 6 4" xfId="9578"/>
    <cellStyle name="Note 4 22 6 4 2" xfId="27013"/>
    <cellStyle name="Note 4 22 6 4 3" xfId="41466"/>
    <cellStyle name="Note 4 22 6 5" xfId="11998"/>
    <cellStyle name="Note 4 22 6 5 2" xfId="29433"/>
    <cellStyle name="Note 4 22 6 5 3" xfId="43886"/>
    <cellStyle name="Note 4 22 6 6" xfId="19005"/>
    <cellStyle name="Note 4 22 7" xfId="2165"/>
    <cellStyle name="Note 4 22 7 2" xfId="4676"/>
    <cellStyle name="Note 4 22 7 2 2" xfId="22112"/>
    <cellStyle name="Note 4 22 7 2 3" xfId="36565"/>
    <cellStyle name="Note 4 22 7 3" xfId="7138"/>
    <cellStyle name="Note 4 22 7 3 2" xfId="24573"/>
    <cellStyle name="Note 4 22 7 3 3" xfId="39026"/>
    <cellStyle name="Note 4 22 7 4" xfId="9579"/>
    <cellStyle name="Note 4 22 7 4 2" xfId="27014"/>
    <cellStyle name="Note 4 22 7 4 3" xfId="41467"/>
    <cellStyle name="Note 4 22 7 5" xfId="11999"/>
    <cellStyle name="Note 4 22 7 5 2" xfId="29434"/>
    <cellStyle name="Note 4 22 7 5 3" xfId="43887"/>
    <cellStyle name="Note 4 22 7 6" xfId="15311"/>
    <cellStyle name="Note 4 22 7 6 2" xfId="32746"/>
    <cellStyle name="Note 4 22 7 6 3" xfId="47199"/>
    <cellStyle name="Note 4 22 7 7" xfId="19006"/>
    <cellStyle name="Note 4 22 7 8" xfId="20473"/>
    <cellStyle name="Note 4 22 8" xfId="4661"/>
    <cellStyle name="Note 4 22 8 2" xfId="14121"/>
    <cellStyle name="Note 4 22 8 2 2" xfId="31556"/>
    <cellStyle name="Note 4 22 8 2 3" xfId="46009"/>
    <cellStyle name="Note 4 22 8 3" xfId="16582"/>
    <cellStyle name="Note 4 22 8 3 2" xfId="34017"/>
    <cellStyle name="Note 4 22 8 3 3" xfId="48470"/>
    <cellStyle name="Note 4 22 8 4" xfId="22097"/>
    <cellStyle name="Note 4 22 8 5" xfId="36550"/>
    <cellStyle name="Note 4 22 9" xfId="7123"/>
    <cellStyle name="Note 4 22 9 2" xfId="24558"/>
    <cellStyle name="Note 4 22 9 3" xfId="39011"/>
    <cellStyle name="Note 4 23" xfId="2166"/>
    <cellStyle name="Note 4 23 10" xfId="9580"/>
    <cellStyle name="Note 4 23 10 2" xfId="27015"/>
    <cellStyle name="Note 4 23 10 3" xfId="41468"/>
    <cellStyle name="Note 4 23 11" xfId="12000"/>
    <cellStyle name="Note 4 23 11 2" xfId="29435"/>
    <cellStyle name="Note 4 23 11 3" xfId="43888"/>
    <cellStyle name="Note 4 23 12" xfId="19007"/>
    <cellStyle name="Note 4 23 2" xfId="2167"/>
    <cellStyle name="Note 4 23 2 2" xfId="2168"/>
    <cellStyle name="Note 4 23 2 2 2" xfId="4679"/>
    <cellStyle name="Note 4 23 2 2 2 2" xfId="14135"/>
    <cellStyle name="Note 4 23 2 2 2 2 2" xfId="31570"/>
    <cellStyle name="Note 4 23 2 2 2 2 3" xfId="46023"/>
    <cellStyle name="Note 4 23 2 2 2 3" xfId="16596"/>
    <cellStyle name="Note 4 23 2 2 2 3 2" xfId="34031"/>
    <cellStyle name="Note 4 23 2 2 2 3 3" xfId="48484"/>
    <cellStyle name="Note 4 23 2 2 2 4" xfId="22115"/>
    <cellStyle name="Note 4 23 2 2 2 5" xfId="36568"/>
    <cellStyle name="Note 4 23 2 2 3" xfId="7141"/>
    <cellStyle name="Note 4 23 2 2 3 2" xfId="24576"/>
    <cellStyle name="Note 4 23 2 2 3 3" xfId="39029"/>
    <cellStyle name="Note 4 23 2 2 4" xfId="9582"/>
    <cellStyle name="Note 4 23 2 2 4 2" xfId="27017"/>
    <cellStyle name="Note 4 23 2 2 4 3" xfId="41470"/>
    <cellStyle name="Note 4 23 2 2 5" xfId="12002"/>
    <cellStyle name="Note 4 23 2 2 5 2" xfId="29437"/>
    <cellStyle name="Note 4 23 2 2 5 3" xfId="43890"/>
    <cellStyle name="Note 4 23 2 2 6" xfId="19009"/>
    <cellStyle name="Note 4 23 2 3" xfId="2169"/>
    <cellStyle name="Note 4 23 2 3 2" xfId="4680"/>
    <cellStyle name="Note 4 23 2 3 2 2" xfId="14136"/>
    <cellStyle name="Note 4 23 2 3 2 2 2" xfId="31571"/>
    <cellStyle name="Note 4 23 2 3 2 2 3" xfId="46024"/>
    <cellStyle name="Note 4 23 2 3 2 3" xfId="16597"/>
    <cellStyle name="Note 4 23 2 3 2 3 2" xfId="34032"/>
    <cellStyle name="Note 4 23 2 3 2 3 3" xfId="48485"/>
    <cellStyle name="Note 4 23 2 3 2 4" xfId="22116"/>
    <cellStyle name="Note 4 23 2 3 2 5" xfId="36569"/>
    <cellStyle name="Note 4 23 2 3 3" xfId="7142"/>
    <cellStyle name="Note 4 23 2 3 3 2" xfId="24577"/>
    <cellStyle name="Note 4 23 2 3 3 3" xfId="39030"/>
    <cellStyle name="Note 4 23 2 3 4" xfId="9583"/>
    <cellStyle name="Note 4 23 2 3 4 2" xfId="27018"/>
    <cellStyle name="Note 4 23 2 3 4 3" xfId="41471"/>
    <cellStyle name="Note 4 23 2 3 5" xfId="12003"/>
    <cellStyle name="Note 4 23 2 3 5 2" xfId="29438"/>
    <cellStyle name="Note 4 23 2 3 5 3" xfId="43891"/>
    <cellStyle name="Note 4 23 2 3 6" xfId="19010"/>
    <cellStyle name="Note 4 23 2 4" xfId="2170"/>
    <cellStyle name="Note 4 23 2 4 2" xfId="4681"/>
    <cellStyle name="Note 4 23 2 4 2 2" xfId="22117"/>
    <cellStyle name="Note 4 23 2 4 2 3" xfId="36570"/>
    <cellStyle name="Note 4 23 2 4 3" xfId="7143"/>
    <cellStyle name="Note 4 23 2 4 3 2" xfId="24578"/>
    <cellStyle name="Note 4 23 2 4 3 3" xfId="39031"/>
    <cellStyle name="Note 4 23 2 4 4" xfId="9584"/>
    <cellStyle name="Note 4 23 2 4 4 2" xfId="27019"/>
    <cellStyle name="Note 4 23 2 4 4 3" xfId="41472"/>
    <cellStyle name="Note 4 23 2 4 5" xfId="12004"/>
    <cellStyle name="Note 4 23 2 4 5 2" xfId="29439"/>
    <cellStyle name="Note 4 23 2 4 5 3" xfId="43892"/>
    <cellStyle name="Note 4 23 2 4 6" xfId="15312"/>
    <cellStyle name="Note 4 23 2 4 6 2" xfId="32747"/>
    <cellStyle name="Note 4 23 2 4 6 3" xfId="47200"/>
    <cellStyle name="Note 4 23 2 4 7" xfId="19011"/>
    <cellStyle name="Note 4 23 2 4 8" xfId="20474"/>
    <cellStyle name="Note 4 23 2 5" xfId="4678"/>
    <cellStyle name="Note 4 23 2 5 2" xfId="14134"/>
    <cellStyle name="Note 4 23 2 5 2 2" xfId="31569"/>
    <cellStyle name="Note 4 23 2 5 2 3" xfId="46022"/>
    <cellStyle name="Note 4 23 2 5 3" xfId="16595"/>
    <cellStyle name="Note 4 23 2 5 3 2" xfId="34030"/>
    <cellStyle name="Note 4 23 2 5 3 3" xfId="48483"/>
    <cellStyle name="Note 4 23 2 5 4" xfId="22114"/>
    <cellStyle name="Note 4 23 2 5 5" xfId="36567"/>
    <cellStyle name="Note 4 23 2 6" xfId="7140"/>
    <cellStyle name="Note 4 23 2 6 2" xfId="24575"/>
    <cellStyle name="Note 4 23 2 6 3" xfId="39028"/>
    <cellStyle name="Note 4 23 2 7" xfId="9581"/>
    <cellStyle name="Note 4 23 2 7 2" xfId="27016"/>
    <cellStyle name="Note 4 23 2 7 3" xfId="41469"/>
    <cellStyle name="Note 4 23 2 8" xfId="12001"/>
    <cellStyle name="Note 4 23 2 8 2" xfId="29436"/>
    <cellStyle name="Note 4 23 2 8 3" xfId="43889"/>
    <cellStyle name="Note 4 23 2 9" xfId="19008"/>
    <cellStyle name="Note 4 23 3" xfId="2171"/>
    <cellStyle name="Note 4 23 3 2" xfId="2172"/>
    <cellStyle name="Note 4 23 3 2 2" xfId="4683"/>
    <cellStyle name="Note 4 23 3 2 2 2" xfId="14138"/>
    <cellStyle name="Note 4 23 3 2 2 2 2" xfId="31573"/>
    <cellStyle name="Note 4 23 3 2 2 2 3" xfId="46026"/>
    <cellStyle name="Note 4 23 3 2 2 3" xfId="16599"/>
    <cellStyle name="Note 4 23 3 2 2 3 2" xfId="34034"/>
    <cellStyle name="Note 4 23 3 2 2 3 3" xfId="48487"/>
    <cellStyle name="Note 4 23 3 2 2 4" xfId="22119"/>
    <cellStyle name="Note 4 23 3 2 2 5" xfId="36572"/>
    <cellStyle name="Note 4 23 3 2 3" xfId="7145"/>
    <cellStyle name="Note 4 23 3 2 3 2" xfId="24580"/>
    <cellStyle name="Note 4 23 3 2 3 3" xfId="39033"/>
    <cellStyle name="Note 4 23 3 2 4" xfId="9586"/>
    <cellStyle name="Note 4 23 3 2 4 2" xfId="27021"/>
    <cellStyle name="Note 4 23 3 2 4 3" xfId="41474"/>
    <cellStyle name="Note 4 23 3 2 5" xfId="12006"/>
    <cellStyle name="Note 4 23 3 2 5 2" xfId="29441"/>
    <cellStyle name="Note 4 23 3 2 5 3" xfId="43894"/>
    <cellStyle name="Note 4 23 3 2 6" xfId="19013"/>
    <cellStyle name="Note 4 23 3 3" xfId="2173"/>
    <cellStyle name="Note 4 23 3 3 2" xfId="4684"/>
    <cellStyle name="Note 4 23 3 3 2 2" xfId="14139"/>
    <cellStyle name="Note 4 23 3 3 2 2 2" xfId="31574"/>
    <cellStyle name="Note 4 23 3 3 2 2 3" xfId="46027"/>
    <cellStyle name="Note 4 23 3 3 2 3" xfId="16600"/>
    <cellStyle name="Note 4 23 3 3 2 3 2" xfId="34035"/>
    <cellStyle name="Note 4 23 3 3 2 3 3" xfId="48488"/>
    <cellStyle name="Note 4 23 3 3 2 4" xfId="22120"/>
    <cellStyle name="Note 4 23 3 3 2 5" xfId="36573"/>
    <cellStyle name="Note 4 23 3 3 3" xfId="7146"/>
    <cellStyle name="Note 4 23 3 3 3 2" xfId="24581"/>
    <cellStyle name="Note 4 23 3 3 3 3" xfId="39034"/>
    <cellStyle name="Note 4 23 3 3 4" xfId="9587"/>
    <cellStyle name="Note 4 23 3 3 4 2" xfId="27022"/>
    <cellStyle name="Note 4 23 3 3 4 3" xfId="41475"/>
    <cellStyle name="Note 4 23 3 3 5" xfId="12007"/>
    <cellStyle name="Note 4 23 3 3 5 2" xfId="29442"/>
    <cellStyle name="Note 4 23 3 3 5 3" xfId="43895"/>
    <cellStyle name="Note 4 23 3 3 6" xfId="19014"/>
    <cellStyle name="Note 4 23 3 4" xfId="2174"/>
    <cellStyle name="Note 4 23 3 4 2" xfId="4685"/>
    <cellStyle name="Note 4 23 3 4 2 2" xfId="22121"/>
    <cellStyle name="Note 4 23 3 4 2 3" xfId="36574"/>
    <cellStyle name="Note 4 23 3 4 3" xfId="7147"/>
    <cellStyle name="Note 4 23 3 4 3 2" xfId="24582"/>
    <cellStyle name="Note 4 23 3 4 3 3" xfId="39035"/>
    <cellStyle name="Note 4 23 3 4 4" xfId="9588"/>
    <cellStyle name="Note 4 23 3 4 4 2" xfId="27023"/>
    <cellStyle name="Note 4 23 3 4 4 3" xfId="41476"/>
    <cellStyle name="Note 4 23 3 4 5" xfId="12008"/>
    <cellStyle name="Note 4 23 3 4 5 2" xfId="29443"/>
    <cellStyle name="Note 4 23 3 4 5 3" xfId="43896"/>
    <cellStyle name="Note 4 23 3 4 6" xfId="15313"/>
    <cellStyle name="Note 4 23 3 4 6 2" xfId="32748"/>
    <cellStyle name="Note 4 23 3 4 6 3" xfId="47201"/>
    <cellStyle name="Note 4 23 3 4 7" xfId="19015"/>
    <cellStyle name="Note 4 23 3 4 8" xfId="20475"/>
    <cellStyle name="Note 4 23 3 5" xfId="4682"/>
    <cellStyle name="Note 4 23 3 5 2" xfId="14137"/>
    <cellStyle name="Note 4 23 3 5 2 2" xfId="31572"/>
    <cellStyle name="Note 4 23 3 5 2 3" xfId="46025"/>
    <cellStyle name="Note 4 23 3 5 3" xfId="16598"/>
    <cellStyle name="Note 4 23 3 5 3 2" xfId="34033"/>
    <cellStyle name="Note 4 23 3 5 3 3" xfId="48486"/>
    <cellStyle name="Note 4 23 3 5 4" xfId="22118"/>
    <cellStyle name="Note 4 23 3 5 5" xfId="36571"/>
    <cellStyle name="Note 4 23 3 6" xfId="7144"/>
    <cellStyle name="Note 4 23 3 6 2" xfId="24579"/>
    <cellStyle name="Note 4 23 3 6 3" xfId="39032"/>
    <cellStyle name="Note 4 23 3 7" xfId="9585"/>
    <cellStyle name="Note 4 23 3 7 2" xfId="27020"/>
    <cellStyle name="Note 4 23 3 7 3" xfId="41473"/>
    <cellStyle name="Note 4 23 3 8" xfId="12005"/>
    <cellStyle name="Note 4 23 3 8 2" xfId="29440"/>
    <cellStyle name="Note 4 23 3 8 3" xfId="43893"/>
    <cellStyle name="Note 4 23 3 9" xfId="19012"/>
    <cellStyle name="Note 4 23 4" xfId="2175"/>
    <cellStyle name="Note 4 23 4 2" xfId="2176"/>
    <cellStyle name="Note 4 23 4 2 2" xfId="4687"/>
    <cellStyle name="Note 4 23 4 2 2 2" xfId="14141"/>
    <cellStyle name="Note 4 23 4 2 2 2 2" xfId="31576"/>
    <cellStyle name="Note 4 23 4 2 2 2 3" xfId="46029"/>
    <cellStyle name="Note 4 23 4 2 2 3" xfId="16602"/>
    <cellStyle name="Note 4 23 4 2 2 3 2" xfId="34037"/>
    <cellStyle name="Note 4 23 4 2 2 3 3" xfId="48490"/>
    <cellStyle name="Note 4 23 4 2 2 4" xfId="22123"/>
    <cellStyle name="Note 4 23 4 2 2 5" xfId="36576"/>
    <cellStyle name="Note 4 23 4 2 3" xfId="7149"/>
    <cellStyle name="Note 4 23 4 2 3 2" xfId="24584"/>
    <cellStyle name="Note 4 23 4 2 3 3" xfId="39037"/>
    <cellStyle name="Note 4 23 4 2 4" xfId="9590"/>
    <cellStyle name="Note 4 23 4 2 4 2" xfId="27025"/>
    <cellStyle name="Note 4 23 4 2 4 3" xfId="41478"/>
    <cellStyle name="Note 4 23 4 2 5" xfId="12010"/>
    <cellStyle name="Note 4 23 4 2 5 2" xfId="29445"/>
    <cellStyle name="Note 4 23 4 2 5 3" xfId="43898"/>
    <cellStyle name="Note 4 23 4 2 6" xfId="19017"/>
    <cellStyle name="Note 4 23 4 3" xfId="2177"/>
    <cellStyle name="Note 4 23 4 3 2" xfId="4688"/>
    <cellStyle name="Note 4 23 4 3 2 2" xfId="14142"/>
    <cellStyle name="Note 4 23 4 3 2 2 2" xfId="31577"/>
    <cellStyle name="Note 4 23 4 3 2 2 3" xfId="46030"/>
    <cellStyle name="Note 4 23 4 3 2 3" xfId="16603"/>
    <cellStyle name="Note 4 23 4 3 2 3 2" xfId="34038"/>
    <cellStyle name="Note 4 23 4 3 2 3 3" xfId="48491"/>
    <cellStyle name="Note 4 23 4 3 2 4" xfId="22124"/>
    <cellStyle name="Note 4 23 4 3 2 5" xfId="36577"/>
    <cellStyle name="Note 4 23 4 3 3" xfId="7150"/>
    <cellStyle name="Note 4 23 4 3 3 2" xfId="24585"/>
    <cellStyle name="Note 4 23 4 3 3 3" xfId="39038"/>
    <cellStyle name="Note 4 23 4 3 4" xfId="9591"/>
    <cellStyle name="Note 4 23 4 3 4 2" xfId="27026"/>
    <cellStyle name="Note 4 23 4 3 4 3" xfId="41479"/>
    <cellStyle name="Note 4 23 4 3 5" xfId="12011"/>
    <cellStyle name="Note 4 23 4 3 5 2" xfId="29446"/>
    <cellStyle name="Note 4 23 4 3 5 3" xfId="43899"/>
    <cellStyle name="Note 4 23 4 3 6" xfId="19018"/>
    <cellStyle name="Note 4 23 4 4" xfId="2178"/>
    <cellStyle name="Note 4 23 4 4 2" xfId="4689"/>
    <cellStyle name="Note 4 23 4 4 2 2" xfId="22125"/>
    <cellStyle name="Note 4 23 4 4 2 3" xfId="36578"/>
    <cellStyle name="Note 4 23 4 4 3" xfId="7151"/>
    <cellStyle name="Note 4 23 4 4 3 2" xfId="24586"/>
    <cellStyle name="Note 4 23 4 4 3 3" xfId="39039"/>
    <cellStyle name="Note 4 23 4 4 4" xfId="9592"/>
    <cellStyle name="Note 4 23 4 4 4 2" xfId="27027"/>
    <cellStyle name="Note 4 23 4 4 4 3" xfId="41480"/>
    <cellStyle name="Note 4 23 4 4 5" xfId="12012"/>
    <cellStyle name="Note 4 23 4 4 5 2" xfId="29447"/>
    <cellStyle name="Note 4 23 4 4 5 3" xfId="43900"/>
    <cellStyle name="Note 4 23 4 4 6" xfId="15314"/>
    <cellStyle name="Note 4 23 4 4 6 2" xfId="32749"/>
    <cellStyle name="Note 4 23 4 4 6 3" xfId="47202"/>
    <cellStyle name="Note 4 23 4 4 7" xfId="19019"/>
    <cellStyle name="Note 4 23 4 4 8" xfId="20476"/>
    <cellStyle name="Note 4 23 4 5" xfId="4686"/>
    <cellStyle name="Note 4 23 4 5 2" xfId="14140"/>
    <cellStyle name="Note 4 23 4 5 2 2" xfId="31575"/>
    <cellStyle name="Note 4 23 4 5 2 3" xfId="46028"/>
    <cellStyle name="Note 4 23 4 5 3" xfId="16601"/>
    <cellStyle name="Note 4 23 4 5 3 2" xfId="34036"/>
    <cellStyle name="Note 4 23 4 5 3 3" xfId="48489"/>
    <cellStyle name="Note 4 23 4 5 4" xfId="22122"/>
    <cellStyle name="Note 4 23 4 5 5" xfId="36575"/>
    <cellStyle name="Note 4 23 4 6" xfId="7148"/>
    <cellStyle name="Note 4 23 4 6 2" xfId="24583"/>
    <cellStyle name="Note 4 23 4 6 3" xfId="39036"/>
    <cellStyle name="Note 4 23 4 7" xfId="9589"/>
    <cellStyle name="Note 4 23 4 7 2" xfId="27024"/>
    <cellStyle name="Note 4 23 4 7 3" xfId="41477"/>
    <cellStyle name="Note 4 23 4 8" xfId="12009"/>
    <cellStyle name="Note 4 23 4 8 2" xfId="29444"/>
    <cellStyle name="Note 4 23 4 8 3" xfId="43897"/>
    <cellStyle name="Note 4 23 4 9" xfId="19016"/>
    <cellStyle name="Note 4 23 5" xfId="2179"/>
    <cellStyle name="Note 4 23 5 2" xfId="4690"/>
    <cellStyle name="Note 4 23 5 2 2" xfId="14143"/>
    <cellStyle name="Note 4 23 5 2 2 2" xfId="31578"/>
    <cellStyle name="Note 4 23 5 2 2 3" xfId="46031"/>
    <cellStyle name="Note 4 23 5 2 3" xfId="16604"/>
    <cellStyle name="Note 4 23 5 2 3 2" xfId="34039"/>
    <cellStyle name="Note 4 23 5 2 3 3" xfId="48492"/>
    <cellStyle name="Note 4 23 5 2 4" xfId="22126"/>
    <cellStyle name="Note 4 23 5 2 5" xfId="36579"/>
    <cellStyle name="Note 4 23 5 3" xfId="7152"/>
    <cellStyle name="Note 4 23 5 3 2" xfId="24587"/>
    <cellStyle name="Note 4 23 5 3 3" xfId="39040"/>
    <cellStyle name="Note 4 23 5 4" xfId="9593"/>
    <cellStyle name="Note 4 23 5 4 2" xfId="27028"/>
    <cellStyle name="Note 4 23 5 4 3" xfId="41481"/>
    <cellStyle name="Note 4 23 5 5" xfId="12013"/>
    <cellStyle name="Note 4 23 5 5 2" xfId="29448"/>
    <cellStyle name="Note 4 23 5 5 3" xfId="43901"/>
    <cellStyle name="Note 4 23 5 6" xfId="19020"/>
    <cellStyle name="Note 4 23 6" xfId="2180"/>
    <cellStyle name="Note 4 23 6 2" xfId="4691"/>
    <cellStyle name="Note 4 23 6 2 2" xfId="14144"/>
    <cellStyle name="Note 4 23 6 2 2 2" xfId="31579"/>
    <cellStyle name="Note 4 23 6 2 2 3" xfId="46032"/>
    <cellStyle name="Note 4 23 6 2 3" xfId="16605"/>
    <cellStyle name="Note 4 23 6 2 3 2" xfId="34040"/>
    <cellStyle name="Note 4 23 6 2 3 3" xfId="48493"/>
    <cellStyle name="Note 4 23 6 2 4" xfId="22127"/>
    <cellStyle name="Note 4 23 6 2 5" xfId="36580"/>
    <cellStyle name="Note 4 23 6 3" xfId="7153"/>
    <cellStyle name="Note 4 23 6 3 2" xfId="24588"/>
    <cellStyle name="Note 4 23 6 3 3" xfId="39041"/>
    <cellStyle name="Note 4 23 6 4" xfId="9594"/>
    <cellStyle name="Note 4 23 6 4 2" xfId="27029"/>
    <cellStyle name="Note 4 23 6 4 3" xfId="41482"/>
    <cellStyle name="Note 4 23 6 5" xfId="12014"/>
    <cellStyle name="Note 4 23 6 5 2" xfId="29449"/>
    <cellStyle name="Note 4 23 6 5 3" xfId="43902"/>
    <cellStyle name="Note 4 23 6 6" xfId="19021"/>
    <cellStyle name="Note 4 23 7" xfId="2181"/>
    <cellStyle name="Note 4 23 7 2" xfId="4692"/>
    <cellStyle name="Note 4 23 7 2 2" xfId="22128"/>
    <cellStyle name="Note 4 23 7 2 3" xfId="36581"/>
    <cellStyle name="Note 4 23 7 3" xfId="7154"/>
    <cellStyle name="Note 4 23 7 3 2" xfId="24589"/>
    <cellStyle name="Note 4 23 7 3 3" xfId="39042"/>
    <cellStyle name="Note 4 23 7 4" xfId="9595"/>
    <cellStyle name="Note 4 23 7 4 2" xfId="27030"/>
    <cellStyle name="Note 4 23 7 4 3" xfId="41483"/>
    <cellStyle name="Note 4 23 7 5" xfId="12015"/>
    <cellStyle name="Note 4 23 7 5 2" xfId="29450"/>
    <cellStyle name="Note 4 23 7 5 3" xfId="43903"/>
    <cellStyle name="Note 4 23 7 6" xfId="15315"/>
    <cellStyle name="Note 4 23 7 6 2" xfId="32750"/>
    <cellStyle name="Note 4 23 7 6 3" xfId="47203"/>
    <cellStyle name="Note 4 23 7 7" xfId="19022"/>
    <cellStyle name="Note 4 23 7 8" xfId="20477"/>
    <cellStyle name="Note 4 23 8" xfId="4677"/>
    <cellStyle name="Note 4 23 8 2" xfId="14133"/>
    <cellStyle name="Note 4 23 8 2 2" xfId="31568"/>
    <cellStyle name="Note 4 23 8 2 3" xfId="46021"/>
    <cellStyle name="Note 4 23 8 3" xfId="16594"/>
    <cellStyle name="Note 4 23 8 3 2" xfId="34029"/>
    <cellStyle name="Note 4 23 8 3 3" xfId="48482"/>
    <cellStyle name="Note 4 23 8 4" xfId="22113"/>
    <cellStyle name="Note 4 23 8 5" xfId="36566"/>
    <cellStyle name="Note 4 23 9" xfId="7139"/>
    <cellStyle name="Note 4 23 9 2" xfId="24574"/>
    <cellStyle name="Note 4 23 9 3" xfId="39027"/>
    <cellStyle name="Note 4 24" xfId="2182"/>
    <cellStyle name="Note 4 24 10" xfId="9596"/>
    <cellStyle name="Note 4 24 10 2" xfId="27031"/>
    <cellStyle name="Note 4 24 10 3" xfId="41484"/>
    <cellStyle name="Note 4 24 11" xfId="12016"/>
    <cellStyle name="Note 4 24 11 2" xfId="29451"/>
    <cellStyle name="Note 4 24 11 3" xfId="43904"/>
    <cellStyle name="Note 4 24 12" xfId="19023"/>
    <cellStyle name="Note 4 24 2" xfId="2183"/>
    <cellStyle name="Note 4 24 2 2" xfId="2184"/>
    <cellStyle name="Note 4 24 2 2 2" xfId="4695"/>
    <cellStyle name="Note 4 24 2 2 2 2" xfId="14147"/>
    <cellStyle name="Note 4 24 2 2 2 2 2" xfId="31582"/>
    <cellStyle name="Note 4 24 2 2 2 2 3" xfId="46035"/>
    <cellStyle name="Note 4 24 2 2 2 3" xfId="16608"/>
    <cellStyle name="Note 4 24 2 2 2 3 2" xfId="34043"/>
    <cellStyle name="Note 4 24 2 2 2 3 3" xfId="48496"/>
    <cellStyle name="Note 4 24 2 2 2 4" xfId="22131"/>
    <cellStyle name="Note 4 24 2 2 2 5" xfId="36584"/>
    <cellStyle name="Note 4 24 2 2 3" xfId="7157"/>
    <cellStyle name="Note 4 24 2 2 3 2" xfId="24592"/>
    <cellStyle name="Note 4 24 2 2 3 3" xfId="39045"/>
    <cellStyle name="Note 4 24 2 2 4" xfId="9598"/>
    <cellStyle name="Note 4 24 2 2 4 2" xfId="27033"/>
    <cellStyle name="Note 4 24 2 2 4 3" xfId="41486"/>
    <cellStyle name="Note 4 24 2 2 5" xfId="12018"/>
    <cellStyle name="Note 4 24 2 2 5 2" xfId="29453"/>
    <cellStyle name="Note 4 24 2 2 5 3" xfId="43906"/>
    <cellStyle name="Note 4 24 2 2 6" xfId="19025"/>
    <cellStyle name="Note 4 24 2 3" xfId="2185"/>
    <cellStyle name="Note 4 24 2 3 2" xfId="4696"/>
    <cellStyle name="Note 4 24 2 3 2 2" xfId="14148"/>
    <cellStyle name="Note 4 24 2 3 2 2 2" xfId="31583"/>
    <cellStyle name="Note 4 24 2 3 2 2 3" xfId="46036"/>
    <cellStyle name="Note 4 24 2 3 2 3" xfId="16609"/>
    <cellStyle name="Note 4 24 2 3 2 3 2" xfId="34044"/>
    <cellStyle name="Note 4 24 2 3 2 3 3" xfId="48497"/>
    <cellStyle name="Note 4 24 2 3 2 4" xfId="22132"/>
    <cellStyle name="Note 4 24 2 3 2 5" xfId="36585"/>
    <cellStyle name="Note 4 24 2 3 3" xfId="7158"/>
    <cellStyle name="Note 4 24 2 3 3 2" xfId="24593"/>
    <cellStyle name="Note 4 24 2 3 3 3" xfId="39046"/>
    <cellStyle name="Note 4 24 2 3 4" xfId="9599"/>
    <cellStyle name="Note 4 24 2 3 4 2" xfId="27034"/>
    <cellStyle name="Note 4 24 2 3 4 3" xfId="41487"/>
    <cellStyle name="Note 4 24 2 3 5" xfId="12019"/>
    <cellStyle name="Note 4 24 2 3 5 2" xfId="29454"/>
    <cellStyle name="Note 4 24 2 3 5 3" xfId="43907"/>
    <cellStyle name="Note 4 24 2 3 6" xfId="19026"/>
    <cellStyle name="Note 4 24 2 4" xfId="2186"/>
    <cellStyle name="Note 4 24 2 4 2" xfId="4697"/>
    <cellStyle name="Note 4 24 2 4 2 2" xfId="22133"/>
    <cellStyle name="Note 4 24 2 4 2 3" xfId="36586"/>
    <cellStyle name="Note 4 24 2 4 3" xfId="7159"/>
    <cellStyle name="Note 4 24 2 4 3 2" xfId="24594"/>
    <cellStyle name="Note 4 24 2 4 3 3" xfId="39047"/>
    <cellStyle name="Note 4 24 2 4 4" xfId="9600"/>
    <cellStyle name="Note 4 24 2 4 4 2" xfId="27035"/>
    <cellStyle name="Note 4 24 2 4 4 3" xfId="41488"/>
    <cellStyle name="Note 4 24 2 4 5" xfId="12020"/>
    <cellStyle name="Note 4 24 2 4 5 2" xfId="29455"/>
    <cellStyle name="Note 4 24 2 4 5 3" xfId="43908"/>
    <cellStyle name="Note 4 24 2 4 6" xfId="15316"/>
    <cellStyle name="Note 4 24 2 4 6 2" xfId="32751"/>
    <cellStyle name="Note 4 24 2 4 6 3" xfId="47204"/>
    <cellStyle name="Note 4 24 2 4 7" xfId="19027"/>
    <cellStyle name="Note 4 24 2 4 8" xfId="20478"/>
    <cellStyle name="Note 4 24 2 5" xfId="4694"/>
    <cellStyle name="Note 4 24 2 5 2" xfId="14146"/>
    <cellStyle name="Note 4 24 2 5 2 2" xfId="31581"/>
    <cellStyle name="Note 4 24 2 5 2 3" xfId="46034"/>
    <cellStyle name="Note 4 24 2 5 3" xfId="16607"/>
    <cellStyle name="Note 4 24 2 5 3 2" xfId="34042"/>
    <cellStyle name="Note 4 24 2 5 3 3" xfId="48495"/>
    <cellStyle name="Note 4 24 2 5 4" xfId="22130"/>
    <cellStyle name="Note 4 24 2 5 5" xfId="36583"/>
    <cellStyle name="Note 4 24 2 6" xfId="7156"/>
    <cellStyle name="Note 4 24 2 6 2" xfId="24591"/>
    <cellStyle name="Note 4 24 2 6 3" xfId="39044"/>
    <cellStyle name="Note 4 24 2 7" xfId="9597"/>
    <cellStyle name="Note 4 24 2 7 2" xfId="27032"/>
    <cellStyle name="Note 4 24 2 7 3" xfId="41485"/>
    <cellStyle name="Note 4 24 2 8" xfId="12017"/>
    <cellStyle name="Note 4 24 2 8 2" xfId="29452"/>
    <cellStyle name="Note 4 24 2 8 3" xfId="43905"/>
    <cellStyle name="Note 4 24 2 9" xfId="19024"/>
    <cellStyle name="Note 4 24 3" xfId="2187"/>
    <cellStyle name="Note 4 24 3 2" xfId="2188"/>
    <cellStyle name="Note 4 24 3 2 2" xfId="4699"/>
    <cellStyle name="Note 4 24 3 2 2 2" xfId="14150"/>
    <cellStyle name="Note 4 24 3 2 2 2 2" xfId="31585"/>
    <cellStyle name="Note 4 24 3 2 2 2 3" xfId="46038"/>
    <cellStyle name="Note 4 24 3 2 2 3" xfId="16611"/>
    <cellStyle name="Note 4 24 3 2 2 3 2" xfId="34046"/>
    <cellStyle name="Note 4 24 3 2 2 3 3" xfId="48499"/>
    <cellStyle name="Note 4 24 3 2 2 4" xfId="22135"/>
    <cellStyle name="Note 4 24 3 2 2 5" xfId="36588"/>
    <cellStyle name="Note 4 24 3 2 3" xfId="7161"/>
    <cellStyle name="Note 4 24 3 2 3 2" xfId="24596"/>
    <cellStyle name="Note 4 24 3 2 3 3" xfId="39049"/>
    <cellStyle name="Note 4 24 3 2 4" xfId="9602"/>
    <cellStyle name="Note 4 24 3 2 4 2" xfId="27037"/>
    <cellStyle name="Note 4 24 3 2 4 3" xfId="41490"/>
    <cellStyle name="Note 4 24 3 2 5" xfId="12022"/>
    <cellStyle name="Note 4 24 3 2 5 2" xfId="29457"/>
    <cellStyle name="Note 4 24 3 2 5 3" xfId="43910"/>
    <cellStyle name="Note 4 24 3 2 6" xfId="19029"/>
    <cellStyle name="Note 4 24 3 3" xfId="2189"/>
    <cellStyle name="Note 4 24 3 3 2" xfId="4700"/>
    <cellStyle name="Note 4 24 3 3 2 2" xfId="14151"/>
    <cellStyle name="Note 4 24 3 3 2 2 2" xfId="31586"/>
    <cellStyle name="Note 4 24 3 3 2 2 3" xfId="46039"/>
    <cellStyle name="Note 4 24 3 3 2 3" xfId="16612"/>
    <cellStyle name="Note 4 24 3 3 2 3 2" xfId="34047"/>
    <cellStyle name="Note 4 24 3 3 2 3 3" xfId="48500"/>
    <cellStyle name="Note 4 24 3 3 2 4" xfId="22136"/>
    <cellStyle name="Note 4 24 3 3 2 5" xfId="36589"/>
    <cellStyle name="Note 4 24 3 3 3" xfId="7162"/>
    <cellStyle name="Note 4 24 3 3 3 2" xfId="24597"/>
    <cellStyle name="Note 4 24 3 3 3 3" xfId="39050"/>
    <cellStyle name="Note 4 24 3 3 4" xfId="9603"/>
    <cellStyle name="Note 4 24 3 3 4 2" xfId="27038"/>
    <cellStyle name="Note 4 24 3 3 4 3" xfId="41491"/>
    <cellStyle name="Note 4 24 3 3 5" xfId="12023"/>
    <cellStyle name="Note 4 24 3 3 5 2" xfId="29458"/>
    <cellStyle name="Note 4 24 3 3 5 3" xfId="43911"/>
    <cellStyle name="Note 4 24 3 3 6" xfId="19030"/>
    <cellStyle name="Note 4 24 3 4" xfId="2190"/>
    <cellStyle name="Note 4 24 3 4 2" xfId="4701"/>
    <cellStyle name="Note 4 24 3 4 2 2" xfId="22137"/>
    <cellStyle name="Note 4 24 3 4 2 3" xfId="36590"/>
    <cellStyle name="Note 4 24 3 4 3" xfId="7163"/>
    <cellStyle name="Note 4 24 3 4 3 2" xfId="24598"/>
    <cellStyle name="Note 4 24 3 4 3 3" xfId="39051"/>
    <cellStyle name="Note 4 24 3 4 4" xfId="9604"/>
    <cellStyle name="Note 4 24 3 4 4 2" xfId="27039"/>
    <cellStyle name="Note 4 24 3 4 4 3" xfId="41492"/>
    <cellStyle name="Note 4 24 3 4 5" xfId="12024"/>
    <cellStyle name="Note 4 24 3 4 5 2" xfId="29459"/>
    <cellStyle name="Note 4 24 3 4 5 3" xfId="43912"/>
    <cellStyle name="Note 4 24 3 4 6" xfId="15317"/>
    <cellStyle name="Note 4 24 3 4 6 2" xfId="32752"/>
    <cellStyle name="Note 4 24 3 4 6 3" xfId="47205"/>
    <cellStyle name="Note 4 24 3 4 7" xfId="19031"/>
    <cellStyle name="Note 4 24 3 4 8" xfId="20479"/>
    <cellStyle name="Note 4 24 3 5" xfId="4698"/>
    <cellStyle name="Note 4 24 3 5 2" xfId="14149"/>
    <cellStyle name="Note 4 24 3 5 2 2" xfId="31584"/>
    <cellStyle name="Note 4 24 3 5 2 3" xfId="46037"/>
    <cellStyle name="Note 4 24 3 5 3" xfId="16610"/>
    <cellStyle name="Note 4 24 3 5 3 2" xfId="34045"/>
    <cellStyle name="Note 4 24 3 5 3 3" xfId="48498"/>
    <cellStyle name="Note 4 24 3 5 4" xfId="22134"/>
    <cellStyle name="Note 4 24 3 5 5" xfId="36587"/>
    <cellStyle name="Note 4 24 3 6" xfId="7160"/>
    <cellStyle name="Note 4 24 3 6 2" xfId="24595"/>
    <cellStyle name="Note 4 24 3 6 3" xfId="39048"/>
    <cellStyle name="Note 4 24 3 7" xfId="9601"/>
    <cellStyle name="Note 4 24 3 7 2" xfId="27036"/>
    <cellStyle name="Note 4 24 3 7 3" xfId="41489"/>
    <cellStyle name="Note 4 24 3 8" xfId="12021"/>
    <cellStyle name="Note 4 24 3 8 2" xfId="29456"/>
    <cellStyle name="Note 4 24 3 8 3" xfId="43909"/>
    <cellStyle name="Note 4 24 3 9" xfId="19028"/>
    <cellStyle name="Note 4 24 4" xfId="2191"/>
    <cellStyle name="Note 4 24 4 2" xfId="2192"/>
    <cellStyle name="Note 4 24 4 2 2" xfId="4703"/>
    <cellStyle name="Note 4 24 4 2 2 2" xfId="14153"/>
    <cellStyle name="Note 4 24 4 2 2 2 2" xfId="31588"/>
    <cellStyle name="Note 4 24 4 2 2 2 3" xfId="46041"/>
    <cellStyle name="Note 4 24 4 2 2 3" xfId="16614"/>
    <cellStyle name="Note 4 24 4 2 2 3 2" xfId="34049"/>
    <cellStyle name="Note 4 24 4 2 2 3 3" xfId="48502"/>
    <cellStyle name="Note 4 24 4 2 2 4" xfId="22139"/>
    <cellStyle name="Note 4 24 4 2 2 5" xfId="36592"/>
    <cellStyle name="Note 4 24 4 2 3" xfId="7165"/>
    <cellStyle name="Note 4 24 4 2 3 2" xfId="24600"/>
    <cellStyle name="Note 4 24 4 2 3 3" xfId="39053"/>
    <cellStyle name="Note 4 24 4 2 4" xfId="9606"/>
    <cellStyle name="Note 4 24 4 2 4 2" xfId="27041"/>
    <cellStyle name="Note 4 24 4 2 4 3" xfId="41494"/>
    <cellStyle name="Note 4 24 4 2 5" xfId="12026"/>
    <cellStyle name="Note 4 24 4 2 5 2" xfId="29461"/>
    <cellStyle name="Note 4 24 4 2 5 3" xfId="43914"/>
    <cellStyle name="Note 4 24 4 2 6" xfId="19033"/>
    <cellStyle name="Note 4 24 4 3" xfId="2193"/>
    <cellStyle name="Note 4 24 4 3 2" xfId="4704"/>
    <cellStyle name="Note 4 24 4 3 2 2" xfId="14154"/>
    <cellStyle name="Note 4 24 4 3 2 2 2" xfId="31589"/>
    <cellStyle name="Note 4 24 4 3 2 2 3" xfId="46042"/>
    <cellStyle name="Note 4 24 4 3 2 3" xfId="16615"/>
    <cellStyle name="Note 4 24 4 3 2 3 2" xfId="34050"/>
    <cellStyle name="Note 4 24 4 3 2 3 3" xfId="48503"/>
    <cellStyle name="Note 4 24 4 3 2 4" xfId="22140"/>
    <cellStyle name="Note 4 24 4 3 2 5" xfId="36593"/>
    <cellStyle name="Note 4 24 4 3 3" xfId="7166"/>
    <cellStyle name="Note 4 24 4 3 3 2" xfId="24601"/>
    <cellStyle name="Note 4 24 4 3 3 3" xfId="39054"/>
    <cellStyle name="Note 4 24 4 3 4" xfId="9607"/>
    <cellStyle name="Note 4 24 4 3 4 2" xfId="27042"/>
    <cellStyle name="Note 4 24 4 3 4 3" xfId="41495"/>
    <cellStyle name="Note 4 24 4 3 5" xfId="12027"/>
    <cellStyle name="Note 4 24 4 3 5 2" xfId="29462"/>
    <cellStyle name="Note 4 24 4 3 5 3" xfId="43915"/>
    <cellStyle name="Note 4 24 4 3 6" xfId="19034"/>
    <cellStyle name="Note 4 24 4 4" xfId="2194"/>
    <cellStyle name="Note 4 24 4 4 2" xfId="4705"/>
    <cellStyle name="Note 4 24 4 4 2 2" xfId="22141"/>
    <cellStyle name="Note 4 24 4 4 2 3" xfId="36594"/>
    <cellStyle name="Note 4 24 4 4 3" xfId="7167"/>
    <cellStyle name="Note 4 24 4 4 3 2" xfId="24602"/>
    <cellStyle name="Note 4 24 4 4 3 3" xfId="39055"/>
    <cellStyle name="Note 4 24 4 4 4" xfId="9608"/>
    <cellStyle name="Note 4 24 4 4 4 2" xfId="27043"/>
    <cellStyle name="Note 4 24 4 4 4 3" xfId="41496"/>
    <cellStyle name="Note 4 24 4 4 5" xfId="12028"/>
    <cellStyle name="Note 4 24 4 4 5 2" xfId="29463"/>
    <cellStyle name="Note 4 24 4 4 5 3" xfId="43916"/>
    <cellStyle name="Note 4 24 4 4 6" xfId="15318"/>
    <cellStyle name="Note 4 24 4 4 6 2" xfId="32753"/>
    <cellStyle name="Note 4 24 4 4 6 3" xfId="47206"/>
    <cellStyle name="Note 4 24 4 4 7" xfId="19035"/>
    <cellStyle name="Note 4 24 4 4 8" xfId="20480"/>
    <cellStyle name="Note 4 24 4 5" xfId="4702"/>
    <cellStyle name="Note 4 24 4 5 2" xfId="14152"/>
    <cellStyle name="Note 4 24 4 5 2 2" xfId="31587"/>
    <cellStyle name="Note 4 24 4 5 2 3" xfId="46040"/>
    <cellStyle name="Note 4 24 4 5 3" xfId="16613"/>
    <cellStyle name="Note 4 24 4 5 3 2" xfId="34048"/>
    <cellStyle name="Note 4 24 4 5 3 3" xfId="48501"/>
    <cellStyle name="Note 4 24 4 5 4" xfId="22138"/>
    <cellStyle name="Note 4 24 4 5 5" xfId="36591"/>
    <cellStyle name="Note 4 24 4 6" xfId="7164"/>
    <cellStyle name="Note 4 24 4 6 2" xfId="24599"/>
    <cellStyle name="Note 4 24 4 6 3" xfId="39052"/>
    <cellStyle name="Note 4 24 4 7" xfId="9605"/>
    <cellStyle name="Note 4 24 4 7 2" xfId="27040"/>
    <cellStyle name="Note 4 24 4 7 3" xfId="41493"/>
    <cellStyle name="Note 4 24 4 8" xfId="12025"/>
    <cellStyle name="Note 4 24 4 8 2" xfId="29460"/>
    <cellStyle name="Note 4 24 4 8 3" xfId="43913"/>
    <cellStyle name="Note 4 24 4 9" xfId="19032"/>
    <cellStyle name="Note 4 24 5" xfId="2195"/>
    <cellStyle name="Note 4 24 5 2" xfId="4706"/>
    <cellStyle name="Note 4 24 5 2 2" xfId="14155"/>
    <cellStyle name="Note 4 24 5 2 2 2" xfId="31590"/>
    <cellStyle name="Note 4 24 5 2 2 3" xfId="46043"/>
    <cellStyle name="Note 4 24 5 2 3" xfId="16616"/>
    <cellStyle name="Note 4 24 5 2 3 2" xfId="34051"/>
    <cellStyle name="Note 4 24 5 2 3 3" xfId="48504"/>
    <cellStyle name="Note 4 24 5 2 4" xfId="22142"/>
    <cellStyle name="Note 4 24 5 2 5" xfId="36595"/>
    <cellStyle name="Note 4 24 5 3" xfId="7168"/>
    <cellStyle name="Note 4 24 5 3 2" xfId="24603"/>
    <cellStyle name="Note 4 24 5 3 3" xfId="39056"/>
    <cellStyle name="Note 4 24 5 4" xfId="9609"/>
    <cellStyle name="Note 4 24 5 4 2" xfId="27044"/>
    <cellStyle name="Note 4 24 5 4 3" xfId="41497"/>
    <cellStyle name="Note 4 24 5 5" xfId="12029"/>
    <cellStyle name="Note 4 24 5 5 2" xfId="29464"/>
    <cellStyle name="Note 4 24 5 5 3" xfId="43917"/>
    <cellStyle name="Note 4 24 5 6" xfId="19036"/>
    <cellStyle name="Note 4 24 6" xfId="2196"/>
    <cellStyle name="Note 4 24 6 2" xfId="4707"/>
    <cellStyle name="Note 4 24 6 2 2" xfId="14156"/>
    <cellStyle name="Note 4 24 6 2 2 2" xfId="31591"/>
    <cellStyle name="Note 4 24 6 2 2 3" xfId="46044"/>
    <cellStyle name="Note 4 24 6 2 3" xfId="16617"/>
    <cellStyle name="Note 4 24 6 2 3 2" xfId="34052"/>
    <cellStyle name="Note 4 24 6 2 3 3" xfId="48505"/>
    <cellStyle name="Note 4 24 6 2 4" xfId="22143"/>
    <cellStyle name="Note 4 24 6 2 5" xfId="36596"/>
    <cellStyle name="Note 4 24 6 3" xfId="7169"/>
    <cellStyle name="Note 4 24 6 3 2" xfId="24604"/>
    <cellStyle name="Note 4 24 6 3 3" xfId="39057"/>
    <cellStyle name="Note 4 24 6 4" xfId="9610"/>
    <cellStyle name="Note 4 24 6 4 2" xfId="27045"/>
    <cellStyle name="Note 4 24 6 4 3" xfId="41498"/>
    <cellStyle name="Note 4 24 6 5" xfId="12030"/>
    <cellStyle name="Note 4 24 6 5 2" xfId="29465"/>
    <cellStyle name="Note 4 24 6 5 3" xfId="43918"/>
    <cellStyle name="Note 4 24 6 6" xfId="19037"/>
    <cellStyle name="Note 4 24 7" xfId="2197"/>
    <cellStyle name="Note 4 24 7 2" xfId="4708"/>
    <cellStyle name="Note 4 24 7 2 2" xfId="22144"/>
    <cellStyle name="Note 4 24 7 2 3" xfId="36597"/>
    <cellStyle name="Note 4 24 7 3" xfId="7170"/>
    <cellStyle name="Note 4 24 7 3 2" xfId="24605"/>
    <cellStyle name="Note 4 24 7 3 3" xfId="39058"/>
    <cellStyle name="Note 4 24 7 4" xfId="9611"/>
    <cellStyle name="Note 4 24 7 4 2" xfId="27046"/>
    <cellStyle name="Note 4 24 7 4 3" xfId="41499"/>
    <cellStyle name="Note 4 24 7 5" xfId="12031"/>
    <cellStyle name="Note 4 24 7 5 2" xfId="29466"/>
    <cellStyle name="Note 4 24 7 5 3" xfId="43919"/>
    <cellStyle name="Note 4 24 7 6" xfId="15319"/>
    <cellStyle name="Note 4 24 7 6 2" xfId="32754"/>
    <cellStyle name="Note 4 24 7 6 3" xfId="47207"/>
    <cellStyle name="Note 4 24 7 7" xfId="19038"/>
    <cellStyle name="Note 4 24 7 8" xfId="20481"/>
    <cellStyle name="Note 4 24 8" xfId="4693"/>
    <cellStyle name="Note 4 24 8 2" xfId="14145"/>
    <cellStyle name="Note 4 24 8 2 2" xfId="31580"/>
    <cellStyle name="Note 4 24 8 2 3" xfId="46033"/>
    <cellStyle name="Note 4 24 8 3" xfId="16606"/>
    <cellStyle name="Note 4 24 8 3 2" xfId="34041"/>
    <cellStyle name="Note 4 24 8 3 3" xfId="48494"/>
    <cellStyle name="Note 4 24 8 4" xfId="22129"/>
    <cellStyle name="Note 4 24 8 5" xfId="36582"/>
    <cellStyle name="Note 4 24 9" xfId="7155"/>
    <cellStyle name="Note 4 24 9 2" xfId="24590"/>
    <cellStyle name="Note 4 24 9 3" xfId="39043"/>
    <cellStyle name="Note 4 25" xfId="2198"/>
    <cellStyle name="Note 4 25 2" xfId="2199"/>
    <cellStyle name="Note 4 25 2 2" xfId="4710"/>
    <cellStyle name="Note 4 25 2 2 2" xfId="14158"/>
    <cellStyle name="Note 4 25 2 2 2 2" xfId="31593"/>
    <cellStyle name="Note 4 25 2 2 2 3" xfId="46046"/>
    <cellStyle name="Note 4 25 2 2 3" xfId="16619"/>
    <cellStyle name="Note 4 25 2 2 3 2" xfId="34054"/>
    <cellStyle name="Note 4 25 2 2 3 3" xfId="48507"/>
    <cellStyle name="Note 4 25 2 2 4" xfId="22146"/>
    <cellStyle name="Note 4 25 2 2 5" xfId="36599"/>
    <cellStyle name="Note 4 25 2 3" xfId="7172"/>
    <cellStyle name="Note 4 25 2 3 2" xfId="24607"/>
    <cellStyle name="Note 4 25 2 3 3" xfId="39060"/>
    <cellStyle name="Note 4 25 2 4" xfId="9613"/>
    <cellStyle name="Note 4 25 2 4 2" xfId="27048"/>
    <cellStyle name="Note 4 25 2 4 3" xfId="41501"/>
    <cellStyle name="Note 4 25 2 5" xfId="12033"/>
    <cellStyle name="Note 4 25 2 5 2" xfId="29468"/>
    <cellStyle name="Note 4 25 2 5 3" xfId="43921"/>
    <cellStyle name="Note 4 25 2 6" xfId="19040"/>
    <cellStyle name="Note 4 25 3" xfId="2200"/>
    <cellStyle name="Note 4 25 3 2" xfId="4711"/>
    <cellStyle name="Note 4 25 3 2 2" xfId="14159"/>
    <cellStyle name="Note 4 25 3 2 2 2" xfId="31594"/>
    <cellStyle name="Note 4 25 3 2 2 3" xfId="46047"/>
    <cellStyle name="Note 4 25 3 2 3" xfId="16620"/>
    <cellStyle name="Note 4 25 3 2 3 2" xfId="34055"/>
    <cellStyle name="Note 4 25 3 2 3 3" xfId="48508"/>
    <cellStyle name="Note 4 25 3 2 4" xfId="22147"/>
    <cellStyle name="Note 4 25 3 2 5" xfId="36600"/>
    <cellStyle name="Note 4 25 3 3" xfId="7173"/>
    <cellStyle name="Note 4 25 3 3 2" xfId="24608"/>
    <cellStyle name="Note 4 25 3 3 3" xfId="39061"/>
    <cellStyle name="Note 4 25 3 4" xfId="9614"/>
    <cellStyle name="Note 4 25 3 4 2" xfId="27049"/>
    <cellStyle name="Note 4 25 3 4 3" xfId="41502"/>
    <cellStyle name="Note 4 25 3 5" xfId="12034"/>
    <cellStyle name="Note 4 25 3 5 2" xfId="29469"/>
    <cellStyle name="Note 4 25 3 5 3" xfId="43922"/>
    <cellStyle name="Note 4 25 3 6" xfId="19041"/>
    <cellStyle name="Note 4 25 4" xfId="2201"/>
    <cellStyle name="Note 4 25 4 2" xfId="4712"/>
    <cellStyle name="Note 4 25 4 2 2" xfId="22148"/>
    <cellStyle name="Note 4 25 4 2 3" xfId="36601"/>
    <cellStyle name="Note 4 25 4 3" xfId="7174"/>
    <cellStyle name="Note 4 25 4 3 2" xfId="24609"/>
    <cellStyle name="Note 4 25 4 3 3" xfId="39062"/>
    <cellStyle name="Note 4 25 4 4" xfId="9615"/>
    <cellStyle name="Note 4 25 4 4 2" xfId="27050"/>
    <cellStyle name="Note 4 25 4 4 3" xfId="41503"/>
    <cellStyle name="Note 4 25 4 5" xfId="12035"/>
    <cellStyle name="Note 4 25 4 5 2" xfId="29470"/>
    <cellStyle name="Note 4 25 4 5 3" xfId="43923"/>
    <cellStyle name="Note 4 25 4 6" xfId="15320"/>
    <cellStyle name="Note 4 25 4 6 2" xfId="32755"/>
    <cellStyle name="Note 4 25 4 6 3" xfId="47208"/>
    <cellStyle name="Note 4 25 4 7" xfId="19042"/>
    <cellStyle name="Note 4 25 4 8" xfId="20482"/>
    <cellStyle name="Note 4 25 5" xfId="4709"/>
    <cellStyle name="Note 4 25 5 2" xfId="14157"/>
    <cellStyle name="Note 4 25 5 2 2" xfId="31592"/>
    <cellStyle name="Note 4 25 5 2 3" xfId="46045"/>
    <cellStyle name="Note 4 25 5 3" xfId="16618"/>
    <cellStyle name="Note 4 25 5 3 2" xfId="34053"/>
    <cellStyle name="Note 4 25 5 3 3" xfId="48506"/>
    <cellStyle name="Note 4 25 5 4" xfId="22145"/>
    <cellStyle name="Note 4 25 5 5" xfId="36598"/>
    <cellStyle name="Note 4 25 6" xfId="7171"/>
    <cellStyle name="Note 4 25 6 2" xfId="24606"/>
    <cellStyle name="Note 4 25 6 3" xfId="39059"/>
    <cellStyle name="Note 4 25 7" xfId="9612"/>
    <cellStyle name="Note 4 25 7 2" xfId="27047"/>
    <cellStyle name="Note 4 25 7 3" xfId="41500"/>
    <cellStyle name="Note 4 25 8" xfId="12032"/>
    <cellStyle name="Note 4 25 8 2" xfId="29467"/>
    <cellStyle name="Note 4 25 8 3" xfId="43920"/>
    <cellStyle name="Note 4 25 9" xfId="19039"/>
    <cellStyle name="Note 4 26" xfId="2202"/>
    <cellStyle name="Note 4 26 2" xfId="2203"/>
    <cellStyle name="Note 4 26 2 2" xfId="4714"/>
    <cellStyle name="Note 4 26 2 2 2" xfId="14161"/>
    <cellStyle name="Note 4 26 2 2 2 2" xfId="31596"/>
    <cellStyle name="Note 4 26 2 2 2 3" xfId="46049"/>
    <cellStyle name="Note 4 26 2 2 3" xfId="16622"/>
    <cellStyle name="Note 4 26 2 2 3 2" xfId="34057"/>
    <cellStyle name="Note 4 26 2 2 3 3" xfId="48510"/>
    <cellStyle name="Note 4 26 2 2 4" xfId="22150"/>
    <cellStyle name="Note 4 26 2 2 5" xfId="36603"/>
    <cellStyle name="Note 4 26 2 3" xfId="7176"/>
    <cellStyle name="Note 4 26 2 3 2" xfId="24611"/>
    <cellStyle name="Note 4 26 2 3 3" xfId="39064"/>
    <cellStyle name="Note 4 26 2 4" xfId="9617"/>
    <cellStyle name="Note 4 26 2 4 2" xfId="27052"/>
    <cellStyle name="Note 4 26 2 4 3" xfId="41505"/>
    <cellStyle name="Note 4 26 2 5" xfId="12037"/>
    <cellStyle name="Note 4 26 2 5 2" xfId="29472"/>
    <cellStyle name="Note 4 26 2 5 3" xfId="43925"/>
    <cellStyle name="Note 4 26 2 6" xfId="19044"/>
    <cellStyle name="Note 4 26 3" xfId="2204"/>
    <cellStyle name="Note 4 26 3 2" xfId="4715"/>
    <cellStyle name="Note 4 26 3 2 2" xfId="14162"/>
    <cellStyle name="Note 4 26 3 2 2 2" xfId="31597"/>
    <cellStyle name="Note 4 26 3 2 2 3" xfId="46050"/>
    <cellStyle name="Note 4 26 3 2 3" xfId="16623"/>
    <cellStyle name="Note 4 26 3 2 3 2" xfId="34058"/>
    <cellStyle name="Note 4 26 3 2 3 3" xfId="48511"/>
    <cellStyle name="Note 4 26 3 2 4" xfId="22151"/>
    <cellStyle name="Note 4 26 3 2 5" xfId="36604"/>
    <cellStyle name="Note 4 26 3 3" xfId="7177"/>
    <cellStyle name="Note 4 26 3 3 2" xfId="24612"/>
    <cellStyle name="Note 4 26 3 3 3" xfId="39065"/>
    <cellStyle name="Note 4 26 3 4" xfId="9618"/>
    <cellStyle name="Note 4 26 3 4 2" xfId="27053"/>
    <cellStyle name="Note 4 26 3 4 3" xfId="41506"/>
    <cellStyle name="Note 4 26 3 5" xfId="12038"/>
    <cellStyle name="Note 4 26 3 5 2" xfId="29473"/>
    <cellStyle name="Note 4 26 3 5 3" xfId="43926"/>
    <cellStyle name="Note 4 26 3 6" xfId="19045"/>
    <cellStyle name="Note 4 26 4" xfId="2205"/>
    <cellStyle name="Note 4 26 4 2" xfId="4716"/>
    <cellStyle name="Note 4 26 4 2 2" xfId="22152"/>
    <cellStyle name="Note 4 26 4 2 3" xfId="36605"/>
    <cellStyle name="Note 4 26 4 3" xfId="7178"/>
    <cellStyle name="Note 4 26 4 3 2" xfId="24613"/>
    <cellStyle name="Note 4 26 4 3 3" xfId="39066"/>
    <cellStyle name="Note 4 26 4 4" xfId="9619"/>
    <cellStyle name="Note 4 26 4 4 2" xfId="27054"/>
    <cellStyle name="Note 4 26 4 4 3" xfId="41507"/>
    <cellStyle name="Note 4 26 4 5" xfId="12039"/>
    <cellStyle name="Note 4 26 4 5 2" xfId="29474"/>
    <cellStyle name="Note 4 26 4 5 3" xfId="43927"/>
    <cellStyle name="Note 4 26 4 6" xfId="15321"/>
    <cellStyle name="Note 4 26 4 6 2" xfId="32756"/>
    <cellStyle name="Note 4 26 4 6 3" xfId="47209"/>
    <cellStyle name="Note 4 26 4 7" xfId="19046"/>
    <cellStyle name="Note 4 26 4 8" xfId="20483"/>
    <cellStyle name="Note 4 26 5" xfId="4713"/>
    <cellStyle name="Note 4 26 5 2" xfId="14160"/>
    <cellStyle name="Note 4 26 5 2 2" xfId="31595"/>
    <cellStyle name="Note 4 26 5 2 3" xfId="46048"/>
    <cellStyle name="Note 4 26 5 3" xfId="16621"/>
    <cellStyle name="Note 4 26 5 3 2" xfId="34056"/>
    <cellStyle name="Note 4 26 5 3 3" xfId="48509"/>
    <cellStyle name="Note 4 26 5 4" xfId="22149"/>
    <cellStyle name="Note 4 26 5 5" xfId="36602"/>
    <cellStyle name="Note 4 26 6" xfId="7175"/>
    <cellStyle name="Note 4 26 6 2" xfId="24610"/>
    <cellStyle name="Note 4 26 6 3" xfId="39063"/>
    <cellStyle name="Note 4 26 7" xfId="9616"/>
    <cellStyle name="Note 4 26 7 2" xfId="27051"/>
    <cellStyle name="Note 4 26 7 3" xfId="41504"/>
    <cellStyle name="Note 4 26 8" xfId="12036"/>
    <cellStyle name="Note 4 26 8 2" xfId="29471"/>
    <cellStyle name="Note 4 26 8 3" xfId="43924"/>
    <cellStyle name="Note 4 26 9" xfId="19043"/>
    <cellStyle name="Note 4 27" xfId="2206"/>
    <cellStyle name="Note 4 27 2" xfId="2207"/>
    <cellStyle name="Note 4 27 2 2" xfId="4718"/>
    <cellStyle name="Note 4 27 2 2 2" xfId="14164"/>
    <cellStyle name="Note 4 27 2 2 2 2" xfId="31599"/>
    <cellStyle name="Note 4 27 2 2 2 3" xfId="46052"/>
    <cellStyle name="Note 4 27 2 2 3" xfId="16625"/>
    <cellStyle name="Note 4 27 2 2 3 2" xfId="34060"/>
    <cellStyle name="Note 4 27 2 2 3 3" xfId="48513"/>
    <cellStyle name="Note 4 27 2 2 4" xfId="22154"/>
    <cellStyle name="Note 4 27 2 2 5" xfId="36607"/>
    <cellStyle name="Note 4 27 2 3" xfId="7180"/>
    <cellStyle name="Note 4 27 2 3 2" xfId="24615"/>
    <cellStyle name="Note 4 27 2 3 3" xfId="39068"/>
    <cellStyle name="Note 4 27 2 4" xfId="9621"/>
    <cellStyle name="Note 4 27 2 4 2" xfId="27056"/>
    <cellStyle name="Note 4 27 2 4 3" xfId="41509"/>
    <cellStyle name="Note 4 27 2 5" xfId="12041"/>
    <cellStyle name="Note 4 27 2 5 2" xfId="29476"/>
    <cellStyle name="Note 4 27 2 5 3" xfId="43929"/>
    <cellStyle name="Note 4 27 2 6" xfId="19048"/>
    <cellStyle name="Note 4 27 3" xfId="2208"/>
    <cellStyle name="Note 4 27 3 2" xfId="4719"/>
    <cellStyle name="Note 4 27 3 2 2" xfId="14165"/>
    <cellStyle name="Note 4 27 3 2 2 2" xfId="31600"/>
    <cellStyle name="Note 4 27 3 2 2 3" xfId="46053"/>
    <cellStyle name="Note 4 27 3 2 3" xfId="16626"/>
    <cellStyle name="Note 4 27 3 2 3 2" xfId="34061"/>
    <cellStyle name="Note 4 27 3 2 3 3" xfId="48514"/>
    <cellStyle name="Note 4 27 3 2 4" xfId="22155"/>
    <cellStyle name="Note 4 27 3 2 5" xfId="36608"/>
    <cellStyle name="Note 4 27 3 3" xfId="7181"/>
    <cellStyle name="Note 4 27 3 3 2" xfId="24616"/>
    <cellStyle name="Note 4 27 3 3 3" xfId="39069"/>
    <cellStyle name="Note 4 27 3 4" xfId="9622"/>
    <cellStyle name="Note 4 27 3 4 2" xfId="27057"/>
    <cellStyle name="Note 4 27 3 4 3" xfId="41510"/>
    <cellStyle name="Note 4 27 3 5" xfId="12042"/>
    <cellStyle name="Note 4 27 3 5 2" xfId="29477"/>
    <cellStyle name="Note 4 27 3 5 3" xfId="43930"/>
    <cellStyle name="Note 4 27 3 6" xfId="19049"/>
    <cellStyle name="Note 4 27 4" xfId="2209"/>
    <cellStyle name="Note 4 27 4 2" xfId="4720"/>
    <cellStyle name="Note 4 27 4 2 2" xfId="22156"/>
    <cellStyle name="Note 4 27 4 2 3" xfId="36609"/>
    <cellStyle name="Note 4 27 4 3" xfId="7182"/>
    <cellStyle name="Note 4 27 4 3 2" xfId="24617"/>
    <cellStyle name="Note 4 27 4 3 3" xfId="39070"/>
    <cellStyle name="Note 4 27 4 4" xfId="9623"/>
    <cellStyle name="Note 4 27 4 4 2" xfId="27058"/>
    <cellStyle name="Note 4 27 4 4 3" xfId="41511"/>
    <cellStyle name="Note 4 27 4 5" xfId="12043"/>
    <cellStyle name="Note 4 27 4 5 2" xfId="29478"/>
    <cellStyle name="Note 4 27 4 5 3" xfId="43931"/>
    <cellStyle name="Note 4 27 4 6" xfId="15322"/>
    <cellStyle name="Note 4 27 4 6 2" xfId="32757"/>
    <cellStyle name="Note 4 27 4 6 3" xfId="47210"/>
    <cellStyle name="Note 4 27 4 7" xfId="19050"/>
    <cellStyle name="Note 4 27 4 8" xfId="20484"/>
    <cellStyle name="Note 4 27 5" xfId="4717"/>
    <cellStyle name="Note 4 27 5 2" xfId="14163"/>
    <cellStyle name="Note 4 27 5 2 2" xfId="31598"/>
    <cellStyle name="Note 4 27 5 2 3" xfId="46051"/>
    <cellStyle name="Note 4 27 5 3" xfId="16624"/>
    <cellStyle name="Note 4 27 5 3 2" xfId="34059"/>
    <cellStyle name="Note 4 27 5 3 3" xfId="48512"/>
    <cellStyle name="Note 4 27 5 4" xfId="22153"/>
    <cellStyle name="Note 4 27 5 5" xfId="36606"/>
    <cellStyle name="Note 4 27 6" xfId="7179"/>
    <cellStyle name="Note 4 27 6 2" xfId="24614"/>
    <cellStyle name="Note 4 27 6 3" xfId="39067"/>
    <cellStyle name="Note 4 27 7" xfId="9620"/>
    <cellStyle name="Note 4 27 7 2" xfId="27055"/>
    <cellStyle name="Note 4 27 7 3" xfId="41508"/>
    <cellStyle name="Note 4 27 8" xfId="12040"/>
    <cellStyle name="Note 4 27 8 2" xfId="29475"/>
    <cellStyle name="Note 4 27 8 3" xfId="43928"/>
    <cellStyle name="Note 4 27 9" xfId="19047"/>
    <cellStyle name="Note 4 28" xfId="2210"/>
    <cellStyle name="Note 4 28 2" xfId="4721"/>
    <cellStyle name="Note 4 28 2 2" xfId="14166"/>
    <cellStyle name="Note 4 28 2 2 2" xfId="31601"/>
    <cellStyle name="Note 4 28 2 2 3" xfId="46054"/>
    <cellStyle name="Note 4 28 2 3" xfId="16627"/>
    <cellStyle name="Note 4 28 2 3 2" xfId="34062"/>
    <cellStyle name="Note 4 28 2 3 3" xfId="48515"/>
    <cellStyle name="Note 4 28 2 4" xfId="22157"/>
    <cellStyle name="Note 4 28 2 5" xfId="36610"/>
    <cellStyle name="Note 4 28 3" xfId="7183"/>
    <cellStyle name="Note 4 28 3 2" xfId="24618"/>
    <cellStyle name="Note 4 28 3 3" xfId="39071"/>
    <cellStyle name="Note 4 28 4" xfId="9624"/>
    <cellStyle name="Note 4 28 4 2" xfId="27059"/>
    <cellStyle name="Note 4 28 4 3" xfId="41512"/>
    <cellStyle name="Note 4 28 5" xfId="12044"/>
    <cellStyle name="Note 4 28 5 2" xfId="29479"/>
    <cellStyle name="Note 4 28 5 3" xfId="43932"/>
    <cellStyle name="Note 4 28 6" xfId="19051"/>
    <cellStyle name="Note 4 29" xfId="2211"/>
    <cellStyle name="Note 4 29 2" xfId="4722"/>
    <cellStyle name="Note 4 29 2 2" xfId="14167"/>
    <cellStyle name="Note 4 29 2 2 2" xfId="31602"/>
    <cellStyle name="Note 4 29 2 2 3" xfId="46055"/>
    <cellStyle name="Note 4 29 2 3" xfId="16628"/>
    <cellStyle name="Note 4 29 2 3 2" xfId="34063"/>
    <cellStyle name="Note 4 29 2 3 3" xfId="48516"/>
    <cellStyle name="Note 4 29 2 4" xfId="22158"/>
    <cellStyle name="Note 4 29 2 5" xfId="36611"/>
    <cellStyle name="Note 4 29 3" xfId="7184"/>
    <cellStyle name="Note 4 29 3 2" xfId="24619"/>
    <cellStyle name="Note 4 29 3 3" xfId="39072"/>
    <cellStyle name="Note 4 29 4" xfId="9625"/>
    <cellStyle name="Note 4 29 4 2" xfId="27060"/>
    <cellStyle name="Note 4 29 4 3" xfId="41513"/>
    <cellStyle name="Note 4 29 5" xfId="12045"/>
    <cellStyle name="Note 4 29 5 2" xfId="29480"/>
    <cellStyle name="Note 4 29 5 3" xfId="43933"/>
    <cellStyle name="Note 4 29 6" xfId="19052"/>
    <cellStyle name="Note 4 3" xfId="2212"/>
    <cellStyle name="Note 4 3 10" xfId="7185"/>
    <cellStyle name="Note 4 3 10 2" xfId="24620"/>
    <cellStyle name="Note 4 3 10 3" xfId="39073"/>
    <cellStyle name="Note 4 3 11" xfId="9626"/>
    <cellStyle name="Note 4 3 11 2" xfId="27061"/>
    <cellStyle name="Note 4 3 11 3" xfId="41514"/>
    <cellStyle name="Note 4 3 12" xfId="12046"/>
    <cellStyle name="Note 4 3 12 2" xfId="29481"/>
    <cellStyle name="Note 4 3 12 3" xfId="43934"/>
    <cellStyle name="Note 4 3 13" xfId="19053"/>
    <cellStyle name="Note 4 3 2" xfId="2213"/>
    <cellStyle name="Note 4 3 2 2" xfId="2214"/>
    <cellStyle name="Note 4 3 2 2 2" xfId="4725"/>
    <cellStyle name="Note 4 3 2 2 2 2" xfId="14170"/>
    <cellStyle name="Note 4 3 2 2 2 2 2" xfId="31605"/>
    <cellStyle name="Note 4 3 2 2 2 2 3" xfId="46058"/>
    <cellStyle name="Note 4 3 2 2 2 3" xfId="16631"/>
    <cellStyle name="Note 4 3 2 2 2 3 2" xfId="34066"/>
    <cellStyle name="Note 4 3 2 2 2 3 3" xfId="48519"/>
    <cellStyle name="Note 4 3 2 2 2 4" xfId="22161"/>
    <cellStyle name="Note 4 3 2 2 2 5" xfId="36614"/>
    <cellStyle name="Note 4 3 2 2 3" xfId="7187"/>
    <cellStyle name="Note 4 3 2 2 3 2" xfId="24622"/>
    <cellStyle name="Note 4 3 2 2 3 3" xfId="39075"/>
    <cellStyle name="Note 4 3 2 2 4" xfId="9628"/>
    <cellStyle name="Note 4 3 2 2 4 2" xfId="27063"/>
    <cellStyle name="Note 4 3 2 2 4 3" xfId="41516"/>
    <cellStyle name="Note 4 3 2 2 5" xfId="12048"/>
    <cellStyle name="Note 4 3 2 2 5 2" xfId="29483"/>
    <cellStyle name="Note 4 3 2 2 5 3" xfId="43936"/>
    <cellStyle name="Note 4 3 2 2 6" xfId="19055"/>
    <cellStyle name="Note 4 3 2 3" xfId="2215"/>
    <cellStyle name="Note 4 3 2 3 2" xfId="4726"/>
    <cellStyle name="Note 4 3 2 3 2 2" xfId="14171"/>
    <cellStyle name="Note 4 3 2 3 2 2 2" xfId="31606"/>
    <cellStyle name="Note 4 3 2 3 2 2 3" xfId="46059"/>
    <cellStyle name="Note 4 3 2 3 2 3" xfId="16632"/>
    <cellStyle name="Note 4 3 2 3 2 3 2" xfId="34067"/>
    <cellStyle name="Note 4 3 2 3 2 3 3" xfId="48520"/>
    <cellStyle name="Note 4 3 2 3 2 4" xfId="22162"/>
    <cellStyle name="Note 4 3 2 3 2 5" xfId="36615"/>
    <cellStyle name="Note 4 3 2 3 3" xfId="7188"/>
    <cellStyle name="Note 4 3 2 3 3 2" xfId="24623"/>
    <cellStyle name="Note 4 3 2 3 3 3" xfId="39076"/>
    <cellStyle name="Note 4 3 2 3 4" xfId="9629"/>
    <cellStyle name="Note 4 3 2 3 4 2" xfId="27064"/>
    <cellStyle name="Note 4 3 2 3 4 3" xfId="41517"/>
    <cellStyle name="Note 4 3 2 3 5" xfId="12049"/>
    <cellStyle name="Note 4 3 2 3 5 2" xfId="29484"/>
    <cellStyle name="Note 4 3 2 3 5 3" xfId="43937"/>
    <cellStyle name="Note 4 3 2 3 6" xfId="19056"/>
    <cellStyle name="Note 4 3 2 4" xfId="2216"/>
    <cellStyle name="Note 4 3 2 4 2" xfId="4727"/>
    <cellStyle name="Note 4 3 2 4 2 2" xfId="22163"/>
    <cellStyle name="Note 4 3 2 4 2 3" xfId="36616"/>
    <cellStyle name="Note 4 3 2 4 3" xfId="7189"/>
    <cellStyle name="Note 4 3 2 4 3 2" xfId="24624"/>
    <cellStyle name="Note 4 3 2 4 3 3" xfId="39077"/>
    <cellStyle name="Note 4 3 2 4 4" xfId="9630"/>
    <cellStyle name="Note 4 3 2 4 4 2" xfId="27065"/>
    <cellStyle name="Note 4 3 2 4 4 3" xfId="41518"/>
    <cellStyle name="Note 4 3 2 4 5" xfId="12050"/>
    <cellStyle name="Note 4 3 2 4 5 2" xfId="29485"/>
    <cellStyle name="Note 4 3 2 4 5 3" xfId="43938"/>
    <cellStyle name="Note 4 3 2 4 6" xfId="15323"/>
    <cellStyle name="Note 4 3 2 4 6 2" xfId="32758"/>
    <cellStyle name="Note 4 3 2 4 6 3" xfId="47211"/>
    <cellStyle name="Note 4 3 2 4 7" xfId="19057"/>
    <cellStyle name="Note 4 3 2 4 8" xfId="20485"/>
    <cellStyle name="Note 4 3 2 5" xfId="4724"/>
    <cellStyle name="Note 4 3 2 5 2" xfId="14169"/>
    <cellStyle name="Note 4 3 2 5 2 2" xfId="31604"/>
    <cellStyle name="Note 4 3 2 5 2 3" xfId="46057"/>
    <cellStyle name="Note 4 3 2 5 3" xfId="16630"/>
    <cellStyle name="Note 4 3 2 5 3 2" xfId="34065"/>
    <cellStyle name="Note 4 3 2 5 3 3" xfId="48518"/>
    <cellStyle name="Note 4 3 2 5 4" xfId="22160"/>
    <cellStyle name="Note 4 3 2 5 5" xfId="36613"/>
    <cellStyle name="Note 4 3 2 6" xfId="7186"/>
    <cellStyle name="Note 4 3 2 6 2" xfId="24621"/>
    <cellStyle name="Note 4 3 2 6 3" xfId="39074"/>
    <cellStyle name="Note 4 3 2 7" xfId="9627"/>
    <cellStyle name="Note 4 3 2 7 2" xfId="27062"/>
    <cellStyle name="Note 4 3 2 7 3" xfId="41515"/>
    <cellStyle name="Note 4 3 2 8" xfId="12047"/>
    <cellStyle name="Note 4 3 2 8 2" xfId="29482"/>
    <cellStyle name="Note 4 3 2 8 3" xfId="43935"/>
    <cellStyle name="Note 4 3 2 9" xfId="19054"/>
    <cellStyle name="Note 4 3 3" xfId="2217"/>
    <cellStyle name="Note 4 3 3 2" xfId="2218"/>
    <cellStyle name="Note 4 3 3 2 2" xfId="4729"/>
    <cellStyle name="Note 4 3 3 2 2 2" xfId="14173"/>
    <cellStyle name="Note 4 3 3 2 2 2 2" xfId="31608"/>
    <cellStyle name="Note 4 3 3 2 2 2 3" xfId="46061"/>
    <cellStyle name="Note 4 3 3 2 2 3" xfId="16634"/>
    <cellStyle name="Note 4 3 3 2 2 3 2" xfId="34069"/>
    <cellStyle name="Note 4 3 3 2 2 3 3" xfId="48522"/>
    <cellStyle name="Note 4 3 3 2 2 4" xfId="22165"/>
    <cellStyle name="Note 4 3 3 2 2 5" xfId="36618"/>
    <cellStyle name="Note 4 3 3 2 3" xfId="7191"/>
    <cellStyle name="Note 4 3 3 2 3 2" xfId="24626"/>
    <cellStyle name="Note 4 3 3 2 3 3" xfId="39079"/>
    <cellStyle name="Note 4 3 3 2 4" xfId="9632"/>
    <cellStyle name="Note 4 3 3 2 4 2" xfId="27067"/>
    <cellStyle name="Note 4 3 3 2 4 3" xfId="41520"/>
    <cellStyle name="Note 4 3 3 2 5" xfId="12052"/>
    <cellStyle name="Note 4 3 3 2 5 2" xfId="29487"/>
    <cellStyle name="Note 4 3 3 2 5 3" xfId="43940"/>
    <cellStyle name="Note 4 3 3 2 6" xfId="19059"/>
    <cellStyle name="Note 4 3 3 3" xfId="2219"/>
    <cellStyle name="Note 4 3 3 3 2" xfId="4730"/>
    <cellStyle name="Note 4 3 3 3 2 2" xfId="14174"/>
    <cellStyle name="Note 4 3 3 3 2 2 2" xfId="31609"/>
    <cellStyle name="Note 4 3 3 3 2 2 3" xfId="46062"/>
    <cellStyle name="Note 4 3 3 3 2 3" xfId="16635"/>
    <cellStyle name="Note 4 3 3 3 2 3 2" xfId="34070"/>
    <cellStyle name="Note 4 3 3 3 2 3 3" xfId="48523"/>
    <cellStyle name="Note 4 3 3 3 2 4" xfId="22166"/>
    <cellStyle name="Note 4 3 3 3 2 5" xfId="36619"/>
    <cellStyle name="Note 4 3 3 3 3" xfId="7192"/>
    <cellStyle name="Note 4 3 3 3 3 2" xfId="24627"/>
    <cellStyle name="Note 4 3 3 3 3 3" xfId="39080"/>
    <cellStyle name="Note 4 3 3 3 4" xfId="9633"/>
    <cellStyle name="Note 4 3 3 3 4 2" xfId="27068"/>
    <cellStyle name="Note 4 3 3 3 4 3" xfId="41521"/>
    <cellStyle name="Note 4 3 3 3 5" xfId="12053"/>
    <cellStyle name="Note 4 3 3 3 5 2" xfId="29488"/>
    <cellStyle name="Note 4 3 3 3 5 3" xfId="43941"/>
    <cellStyle name="Note 4 3 3 3 6" xfId="19060"/>
    <cellStyle name="Note 4 3 3 4" xfId="2220"/>
    <cellStyle name="Note 4 3 3 4 2" xfId="4731"/>
    <cellStyle name="Note 4 3 3 4 2 2" xfId="22167"/>
    <cellStyle name="Note 4 3 3 4 2 3" xfId="36620"/>
    <cellStyle name="Note 4 3 3 4 3" xfId="7193"/>
    <cellStyle name="Note 4 3 3 4 3 2" xfId="24628"/>
    <cellStyle name="Note 4 3 3 4 3 3" xfId="39081"/>
    <cellStyle name="Note 4 3 3 4 4" xfId="9634"/>
    <cellStyle name="Note 4 3 3 4 4 2" xfId="27069"/>
    <cellStyle name="Note 4 3 3 4 4 3" xfId="41522"/>
    <cellStyle name="Note 4 3 3 4 5" xfId="12054"/>
    <cellStyle name="Note 4 3 3 4 5 2" xfId="29489"/>
    <cellStyle name="Note 4 3 3 4 5 3" xfId="43942"/>
    <cellStyle name="Note 4 3 3 4 6" xfId="15324"/>
    <cellStyle name="Note 4 3 3 4 6 2" xfId="32759"/>
    <cellStyle name="Note 4 3 3 4 6 3" xfId="47212"/>
    <cellStyle name="Note 4 3 3 4 7" xfId="19061"/>
    <cellStyle name="Note 4 3 3 4 8" xfId="20486"/>
    <cellStyle name="Note 4 3 3 5" xfId="4728"/>
    <cellStyle name="Note 4 3 3 5 2" xfId="14172"/>
    <cellStyle name="Note 4 3 3 5 2 2" xfId="31607"/>
    <cellStyle name="Note 4 3 3 5 2 3" xfId="46060"/>
    <cellStyle name="Note 4 3 3 5 3" xfId="16633"/>
    <cellStyle name="Note 4 3 3 5 3 2" xfId="34068"/>
    <cellStyle name="Note 4 3 3 5 3 3" xfId="48521"/>
    <cellStyle name="Note 4 3 3 5 4" xfId="22164"/>
    <cellStyle name="Note 4 3 3 5 5" xfId="36617"/>
    <cellStyle name="Note 4 3 3 6" xfId="7190"/>
    <cellStyle name="Note 4 3 3 6 2" xfId="24625"/>
    <cellStyle name="Note 4 3 3 6 3" xfId="39078"/>
    <cellStyle name="Note 4 3 3 7" xfId="9631"/>
    <cellStyle name="Note 4 3 3 7 2" xfId="27066"/>
    <cellStyle name="Note 4 3 3 7 3" xfId="41519"/>
    <cellStyle name="Note 4 3 3 8" xfId="12051"/>
    <cellStyle name="Note 4 3 3 8 2" xfId="29486"/>
    <cellStyle name="Note 4 3 3 8 3" xfId="43939"/>
    <cellStyle name="Note 4 3 3 9" xfId="19058"/>
    <cellStyle name="Note 4 3 4" xfId="2221"/>
    <cellStyle name="Note 4 3 4 2" xfId="2222"/>
    <cellStyle name="Note 4 3 4 2 2" xfId="4733"/>
    <cellStyle name="Note 4 3 4 2 2 2" xfId="14176"/>
    <cellStyle name="Note 4 3 4 2 2 2 2" xfId="31611"/>
    <cellStyle name="Note 4 3 4 2 2 2 3" xfId="46064"/>
    <cellStyle name="Note 4 3 4 2 2 3" xfId="16637"/>
    <cellStyle name="Note 4 3 4 2 2 3 2" xfId="34072"/>
    <cellStyle name="Note 4 3 4 2 2 3 3" xfId="48525"/>
    <cellStyle name="Note 4 3 4 2 2 4" xfId="22169"/>
    <cellStyle name="Note 4 3 4 2 2 5" xfId="36622"/>
    <cellStyle name="Note 4 3 4 2 3" xfId="7195"/>
    <cellStyle name="Note 4 3 4 2 3 2" xfId="24630"/>
    <cellStyle name="Note 4 3 4 2 3 3" xfId="39083"/>
    <cellStyle name="Note 4 3 4 2 4" xfId="9636"/>
    <cellStyle name="Note 4 3 4 2 4 2" xfId="27071"/>
    <cellStyle name="Note 4 3 4 2 4 3" xfId="41524"/>
    <cellStyle name="Note 4 3 4 2 5" xfId="12056"/>
    <cellStyle name="Note 4 3 4 2 5 2" xfId="29491"/>
    <cellStyle name="Note 4 3 4 2 5 3" xfId="43944"/>
    <cellStyle name="Note 4 3 4 2 6" xfId="19063"/>
    <cellStyle name="Note 4 3 4 3" xfId="2223"/>
    <cellStyle name="Note 4 3 4 3 2" xfId="4734"/>
    <cellStyle name="Note 4 3 4 3 2 2" xfId="14177"/>
    <cellStyle name="Note 4 3 4 3 2 2 2" xfId="31612"/>
    <cellStyle name="Note 4 3 4 3 2 2 3" xfId="46065"/>
    <cellStyle name="Note 4 3 4 3 2 3" xfId="16638"/>
    <cellStyle name="Note 4 3 4 3 2 3 2" xfId="34073"/>
    <cellStyle name="Note 4 3 4 3 2 3 3" xfId="48526"/>
    <cellStyle name="Note 4 3 4 3 2 4" xfId="22170"/>
    <cellStyle name="Note 4 3 4 3 2 5" xfId="36623"/>
    <cellStyle name="Note 4 3 4 3 3" xfId="7196"/>
    <cellStyle name="Note 4 3 4 3 3 2" xfId="24631"/>
    <cellStyle name="Note 4 3 4 3 3 3" xfId="39084"/>
    <cellStyle name="Note 4 3 4 3 4" xfId="9637"/>
    <cellStyle name="Note 4 3 4 3 4 2" xfId="27072"/>
    <cellStyle name="Note 4 3 4 3 4 3" xfId="41525"/>
    <cellStyle name="Note 4 3 4 3 5" xfId="12057"/>
    <cellStyle name="Note 4 3 4 3 5 2" xfId="29492"/>
    <cellStyle name="Note 4 3 4 3 5 3" xfId="43945"/>
    <cellStyle name="Note 4 3 4 3 6" xfId="19064"/>
    <cellStyle name="Note 4 3 4 4" xfId="2224"/>
    <cellStyle name="Note 4 3 4 4 2" xfId="4735"/>
    <cellStyle name="Note 4 3 4 4 2 2" xfId="22171"/>
    <cellStyle name="Note 4 3 4 4 2 3" xfId="36624"/>
    <cellStyle name="Note 4 3 4 4 3" xfId="7197"/>
    <cellStyle name="Note 4 3 4 4 3 2" xfId="24632"/>
    <cellStyle name="Note 4 3 4 4 3 3" xfId="39085"/>
    <cellStyle name="Note 4 3 4 4 4" xfId="9638"/>
    <cellStyle name="Note 4 3 4 4 4 2" xfId="27073"/>
    <cellStyle name="Note 4 3 4 4 4 3" xfId="41526"/>
    <cellStyle name="Note 4 3 4 4 5" xfId="12058"/>
    <cellStyle name="Note 4 3 4 4 5 2" xfId="29493"/>
    <cellStyle name="Note 4 3 4 4 5 3" xfId="43946"/>
    <cellStyle name="Note 4 3 4 4 6" xfId="15325"/>
    <cellStyle name="Note 4 3 4 4 6 2" xfId="32760"/>
    <cellStyle name="Note 4 3 4 4 6 3" xfId="47213"/>
    <cellStyle name="Note 4 3 4 4 7" xfId="19065"/>
    <cellStyle name="Note 4 3 4 4 8" xfId="20487"/>
    <cellStyle name="Note 4 3 4 5" xfId="4732"/>
    <cellStyle name="Note 4 3 4 5 2" xfId="14175"/>
    <cellStyle name="Note 4 3 4 5 2 2" xfId="31610"/>
    <cellStyle name="Note 4 3 4 5 2 3" xfId="46063"/>
    <cellStyle name="Note 4 3 4 5 3" xfId="16636"/>
    <cellStyle name="Note 4 3 4 5 3 2" xfId="34071"/>
    <cellStyle name="Note 4 3 4 5 3 3" xfId="48524"/>
    <cellStyle name="Note 4 3 4 5 4" xfId="22168"/>
    <cellStyle name="Note 4 3 4 5 5" xfId="36621"/>
    <cellStyle name="Note 4 3 4 6" xfId="7194"/>
    <cellStyle name="Note 4 3 4 6 2" xfId="24629"/>
    <cellStyle name="Note 4 3 4 6 3" xfId="39082"/>
    <cellStyle name="Note 4 3 4 7" xfId="9635"/>
    <cellStyle name="Note 4 3 4 7 2" xfId="27070"/>
    <cellStyle name="Note 4 3 4 7 3" xfId="41523"/>
    <cellStyle name="Note 4 3 4 8" xfId="12055"/>
    <cellStyle name="Note 4 3 4 8 2" xfId="29490"/>
    <cellStyle name="Note 4 3 4 8 3" xfId="43943"/>
    <cellStyle name="Note 4 3 4 9" xfId="19062"/>
    <cellStyle name="Note 4 3 5" xfId="2225"/>
    <cellStyle name="Note 4 3 5 2" xfId="2226"/>
    <cellStyle name="Note 4 3 5 2 2" xfId="4737"/>
    <cellStyle name="Note 4 3 5 2 2 2" xfId="14179"/>
    <cellStyle name="Note 4 3 5 2 2 2 2" xfId="31614"/>
    <cellStyle name="Note 4 3 5 2 2 2 3" xfId="46067"/>
    <cellStyle name="Note 4 3 5 2 2 3" xfId="16640"/>
    <cellStyle name="Note 4 3 5 2 2 3 2" xfId="34075"/>
    <cellStyle name="Note 4 3 5 2 2 3 3" xfId="48528"/>
    <cellStyle name="Note 4 3 5 2 2 4" xfId="22173"/>
    <cellStyle name="Note 4 3 5 2 2 5" xfId="36626"/>
    <cellStyle name="Note 4 3 5 2 3" xfId="7199"/>
    <cellStyle name="Note 4 3 5 2 3 2" xfId="24634"/>
    <cellStyle name="Note 4 3 5 2 3 3" xfId="39087"/>
    <cellStyle name="Note 4 3 5 2 4" xfId="9640"/>
    <cellStyle name="Note 4 3 5 2 4 2" xfId="27075"/>
    <cellStyle name="Note 4 3 5 2 4 3" xfId="41528"/>
    <cellStyle name="Note 4 3 5 2 5" xfId="12060"/>
    <cellStyle name="Note 4 3 5 2 5 2" xfId="29495"/>
    <cellStyle name="Note 4 3 5 2 5 3" xfId="43948"/>
    <cellStyle name="Note 4 3 5 2 6" xfId="19067"/>
    <cellStyle name="Note 4 3 5 3" xfId="2227"/>
    <cellStyle name="Note 4 3 5 3 2" xfId="4738"/>
    <cellStyle name="Note 4 3 5 3 2 2" xfId="14180"/>
    <cellStyle name="Note 4 3 5 3 2 2 2" xfId="31615"/>
    <cellStyle name="Note 4 3 5 3 2 2 3" xfId="46068"/>
    <cellStyle name="Note 4 3 5 3 2 3" xfId="16641"/>
    <cellStyle name="Note 4 3 5 3 2 3 2" xfId="34076"/>
    <cellStyle name="Note 4 3 5 3 2 3 3" xfId="48529"/>
    <cellStyle name="Note 4 3 5 3 2 4" xfId="22174"/>
    <cellStyle name="Note 4 3 5 3 2 5" xfId="36627"/>
    <cellStyle name="Note 4 3 5 3 3" xfId="7200"/>
    <cellStyle name="Note 4 3 5 3 3 2" xfId="24635"/>
    <cellStyle name="Note 4 3 5 3 3 3" xfId="39088"/>
    <cellStyle name="Note 4 3 5 3 4" xfId="9641"/>
    <cellStyle name="Note 4 3 5 3 4 2" xfId="27076"/>
    <cellStyle name="Note 4 3 5 3 4 3" xfId="41529"/>
    <cellStyle name="Note 4 3 5 3 5" xfId="12061"/>
    <cellStyle name="Note 4 3 5 3 5 2" xfId="29496"/>
    <cellStyle name="Note 4 3 5 3 5 3" xfId="43949"/>
    <cellStyle name="Note 4 3 5 3 6" xfId="19068"/>
    <cellStyle name="Note 4 3 5 4" xfId="2228"/>
    <cellStyle name="Note 4 3 5 4 2" xfId="4739"/>
    <cellStyle name="Note 4 3 5 4 2 2" xfId="22175"/>
    <cellStyle name="Note 4 3 5 4 2 3" xfId="36628"/>
    <cellStyle name="Note 4 3 5 4 3" xfId="7201"/>
    <cellStyle name="Note 4 3 5 4 3 2" xfId="24636"/>
    <cellStyle name="Note 4 3 5 4 3 3" xfId="39089"/>
    <cellStyle name="Note 4 3 5 4 4" xfId="9642"/>
    <cellStyle name="Note 4 3 5 4 4 2" xfId="27077"/>
    <cellStyle name="Note 4 3 5 4 4 3" xfId="41530"/>
    <cellStyle name="Note 4 3 5 4 5" xfId="12062"/>
    <cellStyle name="Note 4 3 5 4 5 2" xfId="29497"/>
    <cellStyle name="Note 4 3 5 4 5 3" xfId="43950"/>
    <cellStyle name="Note 4 3 5 4 6" xfId="15326"/>
    <cellStyle name="Note 4 3 5 4 6 2" xfId="32761"/>
    <cellStyle name="Note 4 3 5 4 6 3" xfId="47214"/>
    <cellStyle name="Note 4 3 5 4 7" xfId="19069"/>
    <cellStyle name="Note 4 3 5 4 8" xfId="20488"/>
    <cellStyle name="Note 4 3 5 5" xfId="4736"/>
    <cellStyle name="Note 4 3 5 5 2" xfId="14178"/>
    <cellStyle name="Note 4 3 5 5 2 2" xfId="31613"/>
    <cellStyle name="Note 4 3 5 5 2 3" xfId="46066"/>
    <cellStyle name="Note 4 3 5 5 3" xfId="16639"/>
    <cellStyle name="Note 4 3 5 5 3 2" xfId="34074"/>
    <cellStyle name="Note 4 3 5 5 3 3" xfId="48527"/>
    <cellStyle name="Note 4 3 5 5 4" xfId="22172"/>
    <cellStyle name="Note 4 3 5 5 5" xfId="36625"/>
    <cellStyle name="Note 4 3 5 6" xfId="7198"/>
    <cellStyle name="Note 4 3 5 6 2" xfId="24633"/>
    <cellStyle name="Note 4 3 5 6 3" xfId="39086"/>
    <cellStyle name="Note 4 3 5 7" xfId="9639"/>
    <cellStyle name="Note 4 3 5 7 2" xfId="27074"/>
    <cellStyle name="Note 4 3 5 7 3" xfId="41527"/>
    <cellStyle name="Note 4 3 5 8" xfId="12059"/>
    <cellStyle name="Note 4 3 5 8 2" xfId="29494"/>
    <cellStyle name="Note 4 3 5 8 3" xfId="43947"/>
    <cellStyle name="Note 4 3 5 9" xfId="19066"/>
    <cellStyle name="Note 4 3 6" xfId="2229"/>
    <cellStyle name="Note 4 3 6 2" xfId="4740"/>
    <cellStyle name="Note 4 3 6 2 2" xfId="14181"/>
    <cellStyle name="Note 4 3 6 2 2 2" xfId="31616"/>
    <cellStyle name="Note 4 3 6 2 2 3" xfId="46069"/>
    <cellStyle name="Note 4 3 6 2 3" xfId="16642"/>
    <cellStyle name="Note 4 3 6 2 3 2" xfId="34077"/>
    <cellStyle name="Note 4 3 6 2 3 3" xfId="48530"/>
    <cellStyle name="Note 4 3 6 2 4" xfId="22176"/>
    <cellStyle name="Note 4 3 6 2 5" xfId="36629"/>
    <cellStyle name="Note 4 3 6 3" xfId="7202"/>
    <cellStyle name="Note 4 3 6 3 2" xfId="24637"/>
    <cellStyle name="Note 4 3 6 3 3" xfId="39090"/>
    <cellStyle name="Note 4 3 6 4" xfId="9643"/>
    <cellStyle name="Note 4 3 6 4 2" xfId="27078"/>
    <cellStyle name="Note 4 3 6 4 3" xfId="41531"/>
    <cellStyle name="Note 4 3 6 5" xfId="12063"/>
    <cellStyle name="Note 4 3 6 5 2" xfId="29498"/>
    <cellStyle name="Note 4 3 6 5 3" xfId="43951"/>
    <cellStyle name="Note 4 3 6 6" xfId="19070"/>
    <cellStyle name="Note 4 3 7" xfId="2230"/>
    <cellStyle name="Note 4 3 7 2" xfId="4741"/>
    <cellStyle name="Note 4 3 7 2 2" xfId="14182"/>
    <cellStyle name="Note 4 3 7 2 2 2" xfId="31617"/>
    <cellStyle name="Note 4 3 7 2 2 3" xfId="46070"/>
    <cellStyle name="Note 4 3 7 2 3" xfId="16643"/>
    <cellStyle name="Note 4 3 7 2 3 2" xfId="34078"/>
    <cellStyle name="Note 4 3 7 2 3 3" xfId="48531"/>
    <cellStyle name="Note 4 3 7 2 4" xfId="22177"/>
    <cellStyle name="Note 4 3 7 2 5" xfId="36630"/>
    <cellStyle name="Note 4 3 7 3" xfId="7203"/>
    <cellStyle name="Note 4 3 7 3 2" xfId="24638"/>
    <cellStyle name="Note 4 3 7 3 3" xfId="39091"/>
    <cellStyle name="Note 4 3 7 4" xfId="9644"/>
    <cellStyle name="Note 4 3 7 4 2" xfId="27079"/>
    <cellStyle name="Note 4 3 7 4 3" xfId="41532"/>
    <cellStyle name="Note 4 3 7 5" xfId="12064"/>
    <cellStyle name="Note 4 3 7 5 2" xfId="29499"/>
    <cellStyle name="Note 4 3 7 5 3" xfId="43952"/>
    <cellStyle name="Note 4 3 7 6" xfId="19071"/>
    <cellStyle name="Note 4 3 8" xfId="2231"/>
    <cellStyle name="Note 4 3 8 2" xfId="4742"/>
    <cellStyle name="Note 4 3 8 2 2" xfId="22178"/>
    <cellStyle name="Note 4 3 8 2 3" xfId="36631"/>
    <cellStyle name="Note 4 3 8 3" xfId="7204"/>
    <cellStyle name="Note 4 3 8 3 2" xfId="24639"/>
    <cellStyle name="Note 4 3 8 3 3" xfId="39092"/>
    <cellStyle name="Note 4 3 8 4" xfId="9645"/>
    <cellStyle name="Note 4 3 8 4 2" xfId="27080"/>
    <cellStyle name="Note 4 3 8 4 3" xfId="41533"/>
    <cellStyle name="Note 4 3 8 5" xfId="12065"/>
    <cellStyle name="Note 4 3 8 5 2" xfId="29500"/>
    <cellStyle name="Note 4 3 8 5 3" xfId="43953"/>
    <cellStyle name="Note 4 3 8 6" xfId="15327"/>
    <cellStyle name="Note 4 3 8 6 2" xfId="32762"/>
    <cellStyle name="Note 4 3 8 6 3" xfId="47215"/>
    <cellStyle name="Note 4 3 8 7" xfId="19072"/>
    <cellStyle name="Note 4 3 8 8" xfId="20489"/>
    <cellStyle name="Note 4 3 9" xfId="4723"/>
    <cellStyle name="Note 4 3 9 2" xfId="14168"/>
    <cellStyle name="Note 4 3 9 2 2" xfId="31603"/>
    <cellStyle name="Note 4 3 9 2 3" xfId="46056"/>
    <cellStyle name="Note 4 3 9 3" xfId="16629"/>
    <cellStyle name="Note 4 3 9 3 2" xfId="34064"/>
    <cellStyle name="Note 4 3 9 3 3" xfId="48517"/>
    <cellStyle name="Note 4 3 9 4" xfId="22159"/>
    <cellStyle name="Note 4 3 9 5" xfId="36612"/>
    <cellStyle name="Note 4 30" xfId="2232"/>
    <cellStyle name="Note 4 30 2" xfId="4743"/>
    <cellStyle name="Note 4 30 2 2" xfId="22179"/>
    <cellStyle name="Note 4 30 2 3" xfId="36632"/>
    <cellStyle name="Note 4 30 3" xfId="7205"/>
    <cellStyle name="Note 4 30 3 2" xfId="24640"/>
    <cellStyle name="Note 4 30 3 3" xfId="39093"/>
    <cellStyle name="Note 4 30 4" xfId="9646"/>
    <cellStyle name="Note 4 30 4 2" xfId="27081"/>
    <cellStyle name="Note 4 30 4 3" xfId="41534"/>
    <cellStyle name="Note 4 30 5" xfId="12066"/>
    <cellStyle name="Note 4 30 5 2" xfId="29501"/>
    <cellStyle name="Note 4 30 5 3" xfId="43954"/>
    <cellStyle name="Note 4 30 6" xfId="15328"/>
    <cellStyle name="Note 4 30 6 2" xfId="32763"/>
    <cellStyle name="Note 4 30 6 3" xfId="47216"/>
    <cellStyle name="Note 4 30 7" xfId="19073"/>
    <cellStyle name="Note 4 30 8" xfId="20490"/>
    <cellStyle name="Note 4 31" xfId="4404"/>
    <cellStyle name="Note 4 31 2" xfId="13928"/>
    <cellStyle name="Note 4 31 2 2" xfId="31363"/>
    <cellStyle name="Note 4 31 2 3" xfId="45816"/>
    <cellStyle name="Note 4 31 3" xfId="16389"/>
    <cellStyle name="Note 4 31 3 2" xfId="33824"/>
    <cellStyle name="Note 4 31 3 3" xfId="48277"/>
    <cellStyle name="Note 4 31 4" xfId="21840"/>
    <cellStyle name="Note 4 31 5" xfId="36293"/>
    <cellStyle name="Note 4 32" xfId="6866"/>
    <cellStyle name="Note 4 32 2" xfId="24301"/>
    <cellStyle name="Note 4 32 3" xfId="38754"/>
    <cellStyle name="Note 4 33" xfId="9307"/>
    <cellStyle name="Note 4 33 2" xfId="26742"/>
    <cellStyle name="Note 4 33 3" xfId="41195"/>
    <cellStyle name="Note 4 34" xfId="11727"/>
    <cellStyle name="Note 4 34 2" xfId="29162"/>
    <cellStyle name="Note 4 34 3" xfId="43615"/>
    <cellStyle name="Note 4 35" xfId="18734"/>
    <cellStyle name="Note 4 4" xfId="2233"/>
    <cellStyle name="Note 4 4 10" xfId="7206"/>
    <cellStyle name="Note 4 4 10 2" xfId="24641"/>
    <cellStyle name="Note 4 4 10 3" xfId="39094"/>
    <cellStyle name="Note 4 4 11" xfId="9647"/>
    <cellStyle name="Note 4 4 11 2" xfId="27082"/>
    <cellStyle name="Note 4 4 11 3" xfId="41535"/>
    <cellStyle name="Note 4 4 12" xfId="12067"/>
    <cellStyle name="Note 4 4 12 2" xfId="29502"/>
    <cellStyle name="Note 4 4 12 3" xfId="43955"/>
    <cellStyle name="Note 4 4 13" xfId="19074"/>
    <cellStyle name="Note 4 4 2" xfId="2234"/>
    <cellStyle name="Note 4 4 2 2" xfId="2235"/>
    <cellStyle name="Note 4 4 2 2 2" xfId="4746"/>
    <cellStyle name="Note 4 4 2 2 2 2" xfId="14185"/>
    <cellStyle name="Note 4 4 2 2 2 2 2" xfId="31620"/>
    <cellStyle name="Note 4 4 2 2 2 2 3" xfId="46073"/>
    <cellStyle name="Note 4 4 2 2 2 3" xfId="16646"/>
    <cellStyle name="Note 4 4 2 2 2 3 2" xfId="34081"/>
    <cellStyle name="Note 4 4 2 2 2 3 3" xfId="48534"/>
    <cellStyle name="Note 4 4 2 2 2 4" xfId="22182"/>
    <cellStyle name="Note 4 4 2 2 2 5" xfId="36635"/>
    <cellStyle name="Note 4 4 2 2 3" xfId="7208"/>
    <cellStyle name="Note 4 4 2 2 3 2" xfId="24643"/>
    <cellStyle name="Note 4 4 2 2 3 3" xfId="39096"/>
    <cellStyle name="Note 4 4 2 2 4" xfId="9649"/>
    <cellStyle name="Note 4 4 2 2 4 2" xfId="27084"/>
    <cellStyle name="Note 4 4 2 2 4 3" xfId="41537"/>
    <cellStyle name="Note 4 4 2 2 5" xfId="12069"/>
    <cellStyle name="Note 4 4 2 2 5 2" xfId="29504"/>
    <cellStyle name="Note 4 4 2 2 5 3" xfId="43957"/>
    <cellStyle name="Note 4 4 2 2 6" xfId="19076"/>
    <cellStyle name="Note 4 4 2 3" xfId="2236"/>
    <cellStyle name="Note 4 4 2 3 2" xfId="4747"/>
    <cellStyle name="Note 4 4 2 3 2 2" xfId="14186"/>
    <cellStyle name="Note 4 4 2 3 2 2 2" xfId="31621"/>
    <cellStyle name="Note 4 4 2 3 2 2 3" xfId="46074"/>
    <cellStyle name="Note 4 4 2 3 2 3" xfId="16647"/>
    <cellStyle name="Note 4 4 2 3 2 3 2" xfId="34082"/>
    <cellStyle name="Note 4 4 2 3 2 3 3" xfId="48535"/>
    <cellStyle name="Note 4 4 2 3 2 4" xfId="22183"/>
    <cellStyle name="Note 4 4 2 3 2 5" xfId="36636"/>
    <cellStyle name="Note 4 4 2 3 3" xfId="7209"/>
    <cellStyle name="Note 4 4 2 3 3 2" xfId="24644"/>
    <cellStyle name="Note 4 4 2 3 3 3" xfId="39097"/>
    <cellStyle name="Note 4 4 2 3 4" xfId="9650"/>
    <cellStyle name="Note 4 4 2 3 4 2" xfId="27085"/>
    <cellStyle name="Note 4 4 2 3 4 3" xfId="41538"/>
    <cellStyle name="Note 4 4 2 3 5" xfId="12070"/>
    <cellStyle name="Note 4 4 2 3 5 2" xfId="29505"/>
    <cellStyle name="Note 4 4 2 3 5 3" xfId="43958"/>
    <cellStyle name="Note 4 4 2 3 6" xfId="19077"/>
    <cellStyle name="Note 4 4 2 4" xfId="2237"/>
    <cellStyle name="Note 4 4 2 4 2" xfId="4748"/>
    <cellStyle name="Note 4 4 2 4 2 2" xfId="22184"/>
    <cellStyle name="Note 4 4 2 4 2 3" xfId="36637"/>
    <cellStyle name="Note 4 4 2 4 3" xfId="7210"/>
    <cellStyle name="Note 4 4 2 4 3 2" xfId="24645"/>
    <cellStyle name="Note 4 4 2 4 3 3" xfId="39098"/>
    <cellStyle name="Note 4 4 2 4 4" xfId="9651"/>
    <cellStyle name="Note 4 4 2 4 4 2" xfId="27086"/>
    <cellStyle name="Note 4 4 2 4 4 3" xfId="41539"/>
    <cellStyle name="Note 4 4 2 4 5" xfId="12071"/>
    <cellStyle name="Note 4 4 2 4 5 2" xfId="29506"/>
    <cellStyle name="Note 4 4 2 4 5 3" xfId="43959"/>
    <cellStyle name="Note 4 4 2 4 6" xfId="15329"/>
    <cellStyle name="Note 4 4 2 4 6 2" xfId="32764"/>
    <cellStyle name="Note 4 4 2 4 6 3" xfId="47217"/>
    <cellStyle name="Note 4 4 2 4 7" xfId="19078"/>
    <cellStyle name="Note 4 4 2 4 8" xfId="20491"/>
    <cellStyle name="Note 4 4 2 5" xfId="4745"/>
    <cellStyle name="Note 4 4 2 5 2" xfId="14184"/>
    <cellStyle name="Note 4 4 2 5 2 2" xfId="31619"/>
    <cellStyle name="Note 4 4 2 5 2 3" xfId="46072"/>
    <cellStyle name="Note 4 4 2 5 3" xfId="16645"/>
    <cellStyle name="Note 4 4 2 5 3 2" xfId="34080"/>
    <cellStyle name="Note 4 4 2 5 3 3" xfId="48533"/>
    <cellStyle name="Note 4 4 2 5 4" xfId="22181"/>
    <cellStyle name="Note 4 4 2 5 5" xfId="36634"/>
    <cellStyle name="Note 4 4 2 6" xfId="7207"/>
    <cellStyle name="Note 4 4 2 6 2" xfId="24642"/>
    <cellStyle name="Note 4 4 2 6 3" xfId="39095"/>
    <cellStyle name="Note 4 4 2 7" xfId="9648"/>
    <cellStyle name="Note 4 4 2 7 2" xfId="27083"/>
    <cellStyle name="Note 4 4 2 7 3" xfId="41536"/>
    <cellStyle name="Note 4 4 2 8" xfId="12068"/>
    <cellStyle name="Note 4 4 2 8 2" xfId="29503"/>
    <cellStyle name="Note 4 4 2 8 3" xfId="43956"/>
    <cellStyle name="Note 4 4 2 9" xfId="19075"/>
    <cellStyle name="Note 4 4 3" xfId="2238"/>
    <cellStyle name="Note 4 4 3 2" xfId="2239"/>
    <cellStyle name="Note 4 4 3 2 2" xfId="4750"/>
    <cellStyle name="Note 4 4 3 2 2 2" xfId="14188"/>
    <cellStyle name="Note 4 4 3 2 2 2 2" xfId="31623"/>
    <cellStyle name="Note 4 4 3 2 2 2 3" xfId="46076"/>
    <cellStyle name="Note 4 4 3 2 2 3" xfId="16649"/>
    <cellStyle name="Note 4 4 3 2 2 3 2" xfId="34084"/>
    <cellStyle name="Note 4 4 3 2 2 3 3" xfId="48537"/>
    <cellStyle name="Note 4 4 3 2 2 4" xfId="22186"/>
    <cellStyle name="Note 4 4 3 2 2 5" xfId="36639"/>
    <cellStyle name="Note 4 4 3 2 3" xfId="7212"/>
    <cellStyle name="Note 4 4 3 2 3 2" xfId="24647"/>
    <cellStyle name="Note 4 4 3 2 3 3" xfId="39100"/>
    <cellStyle name="Note 4 4 3 2 4" xfId="9653"/>
    <cellStyle name="Note 4 4 3 2 4 2" xfId="27088"/>
    <cellStyle name="Note 4 4 3 2 4 3" xfId="41541"/>
    <cellStyle name="Note 4 4 3 2 5" xfId="12073"/>
    <cellStyle name="Note 4 4 3 2 5 2" xfId="29508"/>
    <cellStyle name="Note 4 4 3 2 5 3" xfId="43961"/>
    <cellStyle name="Note 4 4 3 2 6" xfId="19080"/>
    <cellStyle name="Note 4 4 3 3" xfId="2240"/>
    <cellStyle name="Note 4 4 3 3 2" xfId="4751"/>
    <cellStyle name="Note 4 4 3 3 2 2" xfId="14189"/>
    <cellStyle name="Note 4 4 3 3 2 2 2" xfId="31624"/>
    <cellStyle name="Note 4 4 3 3 2 2 3" xfId="46077"/>
    <cellStyle name="Note 4 4 3 3 2 3" xfId="16650"/>
    <cellStyle name="Note 4 4 3 3 2 3 2" xfId="34085"/>
    <cellStyle name="Note 4 4 3 3 2 3 3" xfId="48538"/>
    <cellStyle name="Note 4 4 3 3 2 4" xfId="22187"/>
    <cellStyle name="Note 4 4 3 3 2 5" xfId="36640"/>
    <cellStyle name="Note 4 4 3 3 3" xfId="7213"/>
    <cellStyle name="Note 4 4 3 3 3 2" xfId="24648"/>
    <cellStyle name="Note 4 4 3 3 3 3" xfId="39101"/>
    <cellStyle name="Note 4 4 3 3 4" xfId="9654"/>
    <cellStyle name="Note 4 4 3 3 4 2" xfId="27089"/>
    <cellStyle name="Note 4 4 3 3 4 3" xfId="41542"/>
    <cellStyle name="Note 4 4 3 3 5" xfId="12074"/>
    <cellStyle name="Note 4 4 3 3 5 2" xfId="29509"/>
    <cellStyle name="Note 4 4 3 3 5 3" xfId="43962"/>
    <cellStyle name="Note 4 4 3 3 6" xfId="19081"/>
    <cellStyle name="Note 4 4 3 4" xfId="2241"/>
    <cellStyle name="Note 4 4 3 4 2" xfId="4752"/>
    <cellStyle name="Note 4 4 3 4 2 2" xfId="22188"/>
    <cellStyle name="Note 4 4 3 4 2 3" xfId="36641"/>
    <cellStyle name="Note 4 4 3 4 3" xfId="7214"/>
    <cellStyle name="Note 4 4 3 4 3 2" xfId="24649"/>
    <cellStyle name="Note 4 4 3 4 3 3" xfId="39102"/>
    <cellStyle name="Note 4 4 3 4 4" xfId="9655"/>
    <cellStyle name="Note 4 4 3 4 4 2" xfId="27090"/>
    <cellStyle name="Note 4 4 3 4 4 3" xfId="41543"/>
    <cellStyle name="Note 4 4 3 4 5" xfId="12075"/>
    <cellStyle name="Note 4 4 3 4 5 2" xfId="29510"/>
    <cellStyle name="Note 4 4 3 4 5 3" xfId="43963"/>
    <cellStyle name="Note 4 4 3 4 6" xfId="15330"/>
    <cellStyle name="Note 4 4 3 4 6 2" xfId="32765"/>
    <cellStyle name="Note 4 4 3 4 6 3" xfId="47218"/>
    <cellStyle name="Note 4 4 3 4 7" xfId="19082"/>
    <cellStyle name="Note 4 4 3 4 8" xfId="20492"/>
    <cellStyle name="Note 4 4 3 5" xfId="4749"/>
    <cellStyle name="Note 4 4 3 5 2" xfId="14187"/>
    <cellStyle name="Note 4 4 3 5 2 2" xfId="31622"/>
    <cellStyle name="Note 4 4 3 5 2 3" xfId="46075"/>
    <cellStyle name="Note 4 4 3 5 3" xfId="16648"/>
    <cellStyle name="Note 4 4 3 5 3 2" xfId="34083"/>
    <cellStyle name="Note 4 4 3 5 3 3" xfId="48536"/>
    <cellStyle name="Note 4 4 3 5 4" xfId="22185"/>
    <cellStyle name="Note 4 4 3 5 5" xfId="36638"/>
    <cellStyle name="Note 4 4 3 6" xfId="7211"/>
    <cellStyle name="Note 4 4 3 6 2" xfId="24646"/>
    <cellStyle name="Note 4 4 3 6 3" xfId="39099"/>
    <cellStyle name="Note 4 4 3 7" xfId="9652"/>
    <cellStyle name="Note 4 4 3 7 2" xfId="27087"/>
    <cellStyle name="Note 4 4 3 7 3" xfId="41540"/>
    <cellStyle name="Note 4 4 3 8" xfId="12072"/>
    <cellStyle name="Note 4 4 3 8 2" xfId="29507"/>
    <cellStyle name="Note 4 4 3 8 3" xfId="43960"/>
    <cellStyle name="Note 4 4 3 9" xfId="19079"/>
    <cellStyle name="Note 4 4 4" xfId="2242"/>
    <cellStyle name="Note 4 4 4 2" xfId="2243"/>
    <cellStyle name="Note 4 4 4 2 2" xfId="4754"/>
    <cellStyle name="Note 4 4 4 2 2 2" xfId="14191"/>
    <cellStyle name="Note 4 4 4 2 2 2 2" xfId="31626"/>
    <cellStyle name="Note 4 4 4 2 2 2 3" xfId="46079"/>
    <cellStyle name="Note 4 4 4 2 2 3" xfId="16652"/>
    <cellStyle name="Note 4 4 4 2 2 3 2" xfId="34087"/>
    <cellStyle name="Note 4 4 4 2 2 3 3" xfId="48540"/>
    <cellStyle name="Note 4 4 4 2 2 4" xfId="22190"/>
    <cellStyle name="Note 4 4 4 2 2 5" xfId="36643"/>
    <cellStyle name="Note 4 4 4 2 3" xfId="7216"/>
    <cellStyle name="Note 4 4 4 2 3 2" xfId="24651"/>
    <cellStyle name="Note 4 4 4 2 3 3" xfId="39104"/>
    <cellStyle name="Note 4 4 4 2 4" xfId="9657"/>
    <cellStyle name="Note 4 4 4 2 4 2" xfId="27092"/>
    <cellStyle name="Note 4 4 4 2 4 3" xfId="41545"/>
    <cellStyle name="Note 4 4 4 2 5" xfId="12077"/>
    <cellStyle name="Note 4 4 4 2 5 2" xfId="29512"/>
    <cellStyle name="Note 4 4 4 2 5 3" xfId="43965"/>
    <cellStyle name="Note 4 4 4 2 6" xfId="19084"/>
    <cellStyle name="Note 4 4 4 3" xfId="2244"/>
    <cellStyle name="Note 4 4 4 3 2" xfId="4755"/>
    <cellStyle name="Note 4 4 4 3 2 2" xfId="14192"/>
    <cellStyle name="Note 4 4 4 3 2 2 2" xfId="31627"/>
    <cellStyle name="Note 4 4 4 3 2 2 3" xfId="46080"/>
    <cellStyle name="Note 4 4 4 3 2 3" xfId="16653"/>
    <cellStyle name="Note 4 4 4 3 2 3 2" xfId="34088"/>
    <cellStyle name="Note 4 4 4 3 2 3 3" xfId="48541"/>
    <cellStyle name="Note 4 4 4 3 2 4" xfId="22191"/>
    <cellStyle name="Note 4 4 4 3 2 5" xfId="36644"/>
    <cellStyle name="Note 4 4 4 3 3" xfId="7217"/>
    <cellStyle name="Note 4 4 4 3 3 2" xfId="24652"/>
    <cellStyle name="Note 4 4 4 3 3 3" xfId="39105"/>
    <cellStyle name="Note 4 4 4 3 4" xfId="9658"/>
    <cellStyle name="Note 4 4 4 3 4 2" xfId="27093"/>
    <cellStyle name="Note 4 4 4 3 4 3" xfId="41546"/>
    <cellStyle name="Note 4 4 4 3 5" xfId="12078"/>
    <cellStyle name="Note 4 4 4 3 5 2" xfId="29513"/>
    <cellStyle name="Note 4 4 4 3 5 3" xfId="43966"/>
    <cellStyle name="Note 4 4 4 3 6" xfId="19085"/>
    <cellStyle name="Note 4 4 4 4" xfId="2245"/>
    <cellStyle name="Note 4 4 4 4 2" xfId="4756"/>
    <cellStyle name="Note 4 4 4 4 2 2" xfId="22192"/>
    <cellStyle name="Note 4 4 4 4 2 3" xfId="36645"/>
    <cellStyle name="Note 4 4 4 4 3" xfId="7218"/>
    <cellStyle name="Note 4 4 4 4 3 2" xfId="24653"/>
    <cellStyle name="Note 4 4 4 4 3 3" xfId="39106"/>
    <cellStyle name="Note 4 4 4 4 4" xfId="9659"/>
    <cellStyle name="Note 4 4 4 4 4 2" xfId="27094"/>
    <cellStyle name="Note 4 4 4 4 4 3" xfId="41547"/>
    <cellStyle name="Note 4 4 4 4 5" xfId="12079"/>
    <cellStyle name="Note 4 4 4 4 5 2" xfId="29514"/>
    <cellStyle name="Note 4 4 4 4 5 3" xfId="43967"/>
    <cellStyle name="Note 4 4 4 4 6" xfId="15331"/>
    <cellStyle name="Note 4 4 4 4 6 2" xfId="32766"/>
    <cellStyle name="Note 4 4 4 4 6 3" xfId="47219"/>
    <cellStyle name="Note 4 4 4 4 7" xfId="19086"/>
    <cellStyle name="Note 4 4 4 4 8" xfId="20493"/>
    <cellStyle name="Note 4 4 4 5" xfId="4753"/>
    <cellStyle name="Note 4 4 4 5 2" xfId="14190"/>
    <cellStyle name="Note 4 4 4 5 2 2" xfId="31625"/>
    <cellStyle name="Note 4 4 4 5 2 3" xfId="46078"/>
    <cellStyle name="Note 4 4 4 5 3" xfId="16651"/>
    <cellStyle name="Note 4 4 4 5 3 2" xfId="34086"/>
    <cellStyle name="Note 4 4 4 5 3 3" xfId="48539"/>
    <cellStyle name="Note 4 4 4 5 4" xfId="22189"/>
    <cellStyle name="Note 4 4 4 5 5" xfId="36642"/>
    <cellStyle name="Note 4 4 4 6" xfId="7215"/>
    <cellStyle name="Note 4 4 4 6 2" xfId="24650"/>
    <cellStyle name="Note 4 4 4 6 3" xfId="39103"/>
    <cellStyle name="Note 4 4 4 7" xfId="9656"/>
    <cellStyle name="Note 4 4 4 7 2" xfId="27091"/>
    <cellStyle name="Note 4 4 4 7 3" xfId="41544"/>
    <cellStyle name="Note 4 4 4 8" xfId="12076"/>
    <cellStyle name="Note 4 4 4 8 2" xfId="29511"/>
    <cellStyle name="Note 4 4 4 8 3" xfId="43964"/>
    <cellStyle name="Note 4 4 4 9" xfId="19083"/>
    <cellStyle name="Note 4 4 5" xfId="2246"/>
    <cellStyle name="Note 4 4 5 2" xfId="2247"/>
    <cellStyle name="Note 4 4 5 2 2" xfId="4758"/>
    <cellStyle name="Note 4 4 5 2 2 2" xfId="14194"/>
    <cellStyle name="Note 4 4 5 2 2 2 2" xfId="31629"/>
    <cellStyle name="Note 4 4 5 2 2 2 3" xfId="46082"/>
    <cellStyle name="Note 4 4 5 2 2 3" xfId="16655"/>
    <cellStyle name="Note 4 4 5 2 2 3 2" xfId="34090"/>
    <cellStyle name="Note 4 4 5 2 2 3 3" xfId="48543"/>
    <cellStyle name="Note 4 4 5 2 2 4" xfId="22194"/>
    <cellStyle name="Note 4 4 5 2 2 5" xfId="36647"/>
    <cellStyle name="Note 4 4 5 2 3" xfId="7220"/>
    <cellStyle name="Note 4 4 5 2 3 2" xfId="24655"/>
    <cellStyle name="Note 4 4 5 2 3 3" xfId="39108"/>
    <cellStyle name="Note 4 4 5 2 4" xfId="9661"/>
    <cellStyle name="Note 4 4 5 2 4 2" xfId="27096"/>
    <cellStyle name="Note 4 4 5 2 4 3" xfId="41549"/>
    <cellStyle name="Note 4 4 5 2 5" xfId="12081"/>
    <cellStyle name="Note 4 4 5 2 5 2" xfId="29516"/>
    <cellStyle name="Note 4 4 5 2 5 3" xfId="43969"/>
    <cellStyle name="Note 4 4 5 2 6" xfId="19088"/>
    <cellStyle name="Note 4 4 5 3" xfId="2248"/>
    <cellStyle name="Note 4 4 5 3 2" xfId="4759"/>
    <cellStyle name="Note 4 4 5 3 2 2" xfId="14195"/>
    <cellStyle name="Note 4 4 5 3 2 2 2" xfId="31630"/>
    <cellStyle name="Note 4 4 5 3 2 2 3" xfId="46083"/>
    <cellStyle name="Note 4 4 5 3 2 3" xfId="16656"/>
    <cellStyle name="Note 4 4 5 3 2 3 2" xfId="34091"/>
    <cellStyle name="Note 4 4 5 3 2 3 3" xfId="48544"/>
    <cellStyle name="Note 4 4 5 3 2 4" xfId="22195"/>
    <cellStyle name="Note 4 4 5 3 2 5" xfId="36648"/>
    <cellStyle name="Note 4 4 5 3 3" xfId="7221"/>
    <cellStyle name="Note 4 4 5 3 3 2" xfId="24656"/>
    <cellStyle name="Note 4 4 5 3 3 3" xfId="39109"/>
    <cellStyle name="Note 4 4 5 3 4" xfId="9662"/>
    <cellStyle name="Note 4 4 5 3 4 2" xfId="27097"/>
    <cellStyle name="Note 4 4 5 3 4 3" xfId="41550"/>
    <cellStyle name="Note 4 4 5 3 5" xfId="12082"/>
    <cellStyle name="Note 4 4 5 3 5 2" xfId="29517"/>
    <cellStyle name="Note 4 4 5 3 5 3" xfId="43970"/>
    <cellStyle name="Note 4 4 5 3 6" xfId="19089"/>
    <cellStyle name="Note 4 4 5 4" xfId="2249"/>
    <cellStyle name="Note 4 4 5 4 2" xfId="4760"/>
    <cellStyle name="Note 4 4 5 4 2 2" xfId="22196"/>
    <cellStyle name="Note 4 4 5 4 2 3" xfId="36649"/>
    <cellStyle name="Note 4 4 5 4 3" xfId="7222"/>
    <cellStyle name="Note 4 4 5 4 3 2" xfId="24657"/>
    <cellStyle name="Note 4 4 5 4 3 3" xfId="39110"/>
    <cellStyle name="Note 4 4 5 4 4" xfId="9663"/>
    <cellStyle name="Note 4 4 5 4 4 2" xfId="27098"/>
    <cellStyle name="Note 4 4 5 4 4 3" xfId="41551"/>
    <cellStyle name="Note 4 4 5 4 5" xfId="12083"/>
    <cellStyle name="Note 4 4 5 4 5 2" xfId="29518"/>
    <cellStyle name="Note 4 4 5 4 5 3" xfId="43971"/>
    <cellStyle name="Note 4 4 5 4 6" xfId="15332"/>
    <cellStyle name="Note 4 4 5 4 6 2" xfId="32767"/>
    <cellStyle name="Note 4 4 5 4 6 3" xfId="47220"/>
    <cellStyle name="Note 4 4 5 4 7" xfId="19090"/>
    <cellStyle name="Note 4 4 5 4 8" xfId="20494"/>
    <cellStyle name="Note 4 4 5 5" xfId="4757"/>
    <cellStyle name="Note 4 4 5 5 2" xfId="14193"/>
    <cellStyle name="Note 4 4 5 5 2 2" xfId="31628"/>
    <cellStyle name="Note 4 4 5 5 2 3" xfId="46081"/>
    <cellStyle name="Note 4 4 5 5 3" xfId="16654"/>
    <cellStyle name="Note 4 4 5 5 3 2" xfId="34089"/>
    <cellStyle name="Note 4 4 5 5 3 3" xfId="48542"/>
    <cellStyle name="Note 4 4 5 5 4" xfId="22193"/>
    <cellStyle name="Note 4 4 5 5 5" xfId="36646"/>
    <cellStyle name="Note 4 4 5 6" xfId="7219"/>
    <cellStyle name="Note 4 4 5 6 2" xfId="24654"/>
    <cellStyle name="Note 4 4 5 6 3" xfId="39107"/>
    <cellStyle name="Note 4 4 5 7" xfId="9660"/>
    <cellStyle name="Note 4 4 5 7 2" xfId="27095"/>
    <cellStyle name="Note 4 4 5 7 3" xfId="41548"/>
    <cellStyle name="Note 4 4 5 8" xfId="12080"/>
    <cellStyle name="Note 4 4 5 8 2" xfId="29515"/>
    <cellStyle name="Note 4 4 5 8 3" xfId="43968"/>
    <cellStyle name="Note 4 4 5 9" xfId="19087"/>
    <cellStyle name="Note 4 4 6" xfId="2250"/>
    <cellStyle name="Note 4 4 6 2" xfId="4761"/>
    <cellStyle name="Note 4 4 6 2 2" xfId="14196"/>
    <cellStyle name="Note 4 4 6 2 2 2" xfId="31631"/>
    <cellStyle name="Note 4 4 6 2 2 3" xfId="46084"/>
    <cellStyle name="Note 4 4 6 2 3" xfId="16657"/>
    <cellStyle name="Note 4 4 6 2 3 2" xfId="34092"/>
    <cellStyle name="Note 4 4 6 2 3 3" xfId="48545"/>
    <cellStyle name="Note 4 4 6 2 4" xfId="22197"/>
    <cellStyle name="Note 4 4 6 2 5" xfId="36650"/>
    <cellStyle name="Note 4 4 6 3" xfId="7223"/>
    <cellStyle name="Note 4 4 6 3 2" xfId="24658"/>
    <cellStyle name="Note 4 4 6 3 3" xfId="39111"/>
    <cellStyle name="Note 4 4 6 4" xfId="9664"/>
    <cellStyle name="Note 4 4 6 4 2" xfId="27099"/>
    <cellStyle name="Note 4 4 6 4 3" xfId="41552"/>
    <cellStyle name="Note 4 4 6 5" xfId="12084"/>
    <cellStyle name="Note 4 4 6 5 2" xfId="29519"/>
    <cellStyle name="Note 4 4 6 5 3" xfId="43972"/>
    <cellStyle name="Note 4 4 6 6" xfId="19091"/>
    <cellStyle name="Note 4 4 7" xfId="2251"/>
    <cellStyle name="Note 4 4 7 2" xfId="4762"/>
    <cellStyle name="Note 4 4 7 2 2" xfId="14197"/>
    <cellStyle name="Note 4 4 7 2 2 2" xfId="31632"/>
    <cellStyle name="Note 4 4 7 2 2 3" xfId="46085"/>
    <cellStyle name="Note 4 4 7 2 3" xfId="16658"/>
    <cellStyle name="Note 4 4 7 2 3 2" xfId="34093"/>
    <cellStyle name="Note 4 4 7 2 3 3" xfId="48546"/>
    <cellStyle name="Note 4 4 7 2 4" xfId="22198"/>
    <cellStyle name="Note 4 4 7 2 5" xfId="36651"/>
    <cellStyle name="Note 4 4 7 3" xfId="7224"/>
    <cellStyle name="Note 4 4 7 3 2" xfId="24659"/>
    <cellStyle name="Note 4 4 7 3 3" xfId="39112"/>
    <cellStyle name="Note 4 4 7 4" xfId="9665"/>
    <cellStyle name="Note 4 4 7 4 2" xfId="27100"/>
    <cellStyle name="Note 4 4 7 4 3" xfId="41553"/>
    <cellStyle name="Note 4 4 7 5" xfId="12085"/>
    <cellStyle name="Note 4 4 7 5 2" xfId="29520"/>
    <cellStyle name="Note 4 4 7 5 3" xfId="43973"/>
    <cellStyle name="Note 4 4 7 6" xfId="19092"/>
    <cellStyle name="Note 4 4 8" xfId="2252"/>
    <cellStyle name="Note 4 4 8 2" xfId="4763"/>
    <cellStyle name="Note 4 4 8 2 2" xfId="22199"/>
    <cellStyle name="Note 4 4 8 2 3" xfId="36652"/>
    <cellStyle name="Note 4 4 8 3" xfId="7225"/>
    <cellStyle name="Note 4 4 8 3 2" xfId="24660"/>
    <cellStyle name="Note 4 4 8 3 3" xfId="39113"/>
    <cellStyle name="Note 4 4 8 4" xfId="9666"/>
    <cellStyle name="Note 4 4 8 4 2" xfId="27101"/>
    <cellStyle name="Note 4 4 8 4 3" xfId="41554"/>
    <cellStyle name="Note 4 4 8 5" xfId="12086"/>
    <cellStyle name="Note 4 4 8 5 2" xfId="29521"/>
    <cellStyle name="Note 4 4 8 5 3" xfId="43974"/>
    <cellStyle name="Note 4 4 8 6" xfId="15333"/>
    <cellStyle name="Note 4 4 8 6 2" xfId="32768"/>
    <cellStyle name="Note 4 4 8 6 3" xfId="47221"/>
    <cellStyle name="Note 4 4 8 7" xfId="19093"/>
    <cellStyle name="Note 4 4 8 8" xfId="20495"/>
    <cellStyle name="Note 4 4 9" xfId="4744"/>
    <cellStyle name="Note 4 4 9 2" xfId="14183"/>
    <cellStyle name="Note 4 4 9 2 2" xfId="31618"/>
    <cellStyle name="Note 4 4 9 2 3" xfId="46071"/>
    <cellStyle name="Note 4 4 9 3" xfId="16644"/>
    <cellStyle name="Note 4 4 9 3 2" xfId="34079"/>
    <cellStyle name="Note 4 4 9 3 3" xfId="48532"/>
    <cellStyle name="Note 4 4 9 4" xfId="22180"/>
    <cellStyle name="Note 4 4 9 5" xfId="36633"/>
    <cellStyle name="Note 4 5" xfId="2253"/>
    <cellStyle name="Note 4 5 10" xfId="7226"/>
    <cellStyle name="Note 4 5 10 2" xfId="24661"/>
    <cellStyle name="Note 4 5 10 3" xfId="39114"/>
    <cellStyle name="Note 4 5 11" xfId="9667"/>
    <cellStyle name="Note 4 5 11 2" xfId="27102"/>
    <cellStyle name="Note 4 5 11 3" xfId="41555"/>
    <cellStyle name="Note 4 5 12" xfId="12087"/>
    <cellStyle name="Note 4 5 12 2" xfId="29522"/>
    <cellStyle name="Note 4 5 12 3" xfId="43975"/>
    <cellStyle name="Note 4 5 13" xfId="19094"/>
    <cellStyle name="Note 4 5 2" xfId="2254"/>
    <cellStyle name="Note 4 5 2 2" xfId="2255"/>
    <cellStyle name="Note 4 5 2 2 2" xfId="4766"/>
    <cellStyle name="Note 4 5 2 2 2 2" xfId="14200"/>
    <cellStyle name="Note 4 5 2 2 2 2 2" xfId="31635"/>
    <cellStyle name="Note 4 5 2 2 2 2 3" xfId="46088"/>
    <cellStyle name="Note 4 5 2 2 2 3" xfId="16661"/>
    <cellStyle name="Note 4 5 2 2 2 3 2" xfId="34096"/>
    <cellStyle name="Note 4 5 2 2 2 3 3" xfId="48549"/>
    <cellStyle name="Note 4 5 2 2 2 4" xfId="22202"/>
    <cellStyle name="Note 4 5 2 2 2 5" xfId="36655"/>
    <cellStyle name="Note 4 5 2 2 3" xfId="7228"/>
    <cellStyle name="Note 4 5 2 2 3 2" xfId="24663"/>
    <cellStyle name="Note 4 5 2 2 3 3" xfId="39116"/>
    <cellStyle name="Note 4 5 2 2 4" xfId="9669"/>
    <cellStyle name="Note 4 5 2 2 4 2" xfId="27104"/>
    <cellStyle name="Note 4 5 2 2 4 3" xfId="41557"/>
    <cellStyle name="Note 4 5 2 2 5" xfId="12089"/>
    <cellStyle name="Note 4 5 2 2 5 2" xfId="29524"/>
    <cellStyle name="Note 4 5 2 2 5 3" xfId="43977"/>
    <cellStyle name="Note 4 5 2 2 6" xfId="19096"/>
    <cellStyle name="Note 4 5 2 3" xfId="2256"/>
    <cellStyle name="Note 4 5 2 3 2" xfId="4767"/>
    <cellStyle name="Note 4 5 2 3 2 2" xfId="14201"/>
    <cellStyle name="Note 4 5 2 3 2 2 2" xfId="31636"/>
    <cellStyle name="Note 4 5 2 3 2 2 3" xfId="46089"/>
    <cellStyle name="Note 4 5 2 3 2 3" xfId="16662"/>
    <cellStyle name="Note 4 5 2 3 2 3 2" xfId="34097"/>
    <cellStyle name="Note 4 5 2 3 2 3 3" xfId="48550"/>
    <cellStyle name="Note 4 5 2 3 2 4" xfId="22203"/>
    <cellStyle name="Note 4 5 2 3 2 5" xfId="36656"/>
    <cellStyle name="Note 4 5 2 3 3" xfId="7229"/>
    <cellStyle name="Note 4 5 2 3 3 2" xfId="24664"/>
    <cellStyle name="Note 4 5 2 3 3 3" xfId="39117"/>
    <cellStyle name="Note 4 5 2 3 4" xfId="9670"/>
    <cellStyle name="Note 4 5 2 3 4 2" xfId="27105"/>
    <cellStyle name="Note 4 5 2 3 4 3" xfId="41558"/>
    <cellStyle name="Note 4 5 2 3 5" xfId="12090"/>
    <cellStyle name="Note 4 5 2 3 5 2" xfId="29525"/>
    <cellStyle name="Note 4 5 2 3 5 3" xfId="43978"/>
    <cellStyle name="Note 4 5 2 3 6" xfId="19097"/>
    <cellStyle name="Note 4 5 2 4" xfId="2257"/>
    <cellStyle name="Note 4 5 2 4 2" xfId="4768"/>
    <cellStyle name="Note 4 5 2 4 2 2" xfId="22204"/>
    <cellStyle name="Note 4 5 2 4 2 3" xfId="36657"/>
    <cellStyle name="Note 4 5 2 4 3" xfId="7230"/>
    <cellStyle name="Note 4 5 2 4 3 2" xfId="24665"/>
    <cellStyle name="Note 4 5 2 4 3 3" xfId="39118"/>
    <cellStyle name="Note 4 5 2 4 4" xfId="9671"/>
    <cellStyle name="Note 4 5 2 4 4 2" xfId="27106"/>
    <cellStyle name="Note 4 5 2 4 4 3" xfId="41559"/>
    <cellStyle name="Note 4 5 2 4 5" xfId="12091"/>
    <cellStyle name="Note 4 5 2 4 5 2" xfId="29526"/>
    <cellStyle name="Note 4 5 2 4 5 3" xfId="43979"/>
    <cellStyle name="Note 4 5 2 4 6" xfId="15334"/>
    <cellStyle name="Note 4 5 2 4 6 2" xfId="32769"/>
    <cellStyle name="Note 4 5 2 4 6 3" xfId="47222"/>
    <cellStyle name="Note 4 5 2 4 7" xfId="19098"/>
    <cellStyle name="Note 4 5 2 4 8" xfId="20496"/>
    <cellStyle name="Note 4 5 2 5" xfId="4765"/>
    <cellStyle name="Note 4 5 2 5 2" xfId="14199"/>
    <cellStyle name="Note 4 5 2 5 2 2" xfId="31634"/>
    <cellStyle name="Note 4 5 2 5 2 3" xfId="46087"/>
    <cellStyle name="Note 4 5 2 5 3" xfId="16660"/>
    <cellStyle name="Note 4 5 2 5 3 2" xfId="34095"/>
    <cellStyle name="Note 4 5 2 5 3 3" xfId="48548"/>
    <cellStyle name="Note 4 5 2 5 4" xfId="22201"/>
    <cellStyle name="Note 4 5 2 5 5" xfId="36654"/>
    <cellStyle name="Note 4 5 2 6" xfId="7227"/>
    <cellStyle name="Note 4 5 2 6 2" xfId="24662"/>
    <cellStyle name="Note 4 5 2 6 3" xfId="39115"/>
    <cellStyle name="Note 4 5 2 7" xfId="9668"/>
    <cellStyle name="Note 4 5 2 7 2" xfId="27103"/>
    <cellStyle name="Note 4 5 2 7 3" xfId="41556"/>
    <cellStyle name="Note 4 5 2 8" xfId="12088"/>
    <cellStyle name="Note 4 5 2 8 2" xfId="29523"/>
    <cellStyle name="Note 4 5 2 8 3" xfId="43976"/>
    <cellStyle name="Note 4 5 2 9" xfId="19095"/>
    <cellStyle name="Note 4 5 3" xfId="2258"/>
    <cellStyle name="Note 4 5 3 2" xfId="2259"/>
    <cellStyle name="Note 4 5 3 2 2" xfId="4770"/>
    <cellStyle name="Note 4 5 3 2 2 2" xfId="14203"/>
    <cellStyle name="Note 4 5 3 2 2 2 2" xfId="31638"/>
    <cellStyle name="Note 4 5 3 2 2 2 3" xfId="46091"/>
    <cellStyle name="Note 4 5 3 2 2 3" xfId="16664"/>
    <cellStyle name="Note 4 5 3 2 2 3 2" xfId="34099"/>
    <cellStyle name="Note 4 5 3 2 2 3 3" xfId="48552"/>
    <cellStyle name="Note 4 5 3 2 2 4" xfId="22206"/>
    <cellStyle name="Note 4 5 3 2 2 5" xfId="36659"/>
    <cellStyle name="Note 4 5 3 2 3" xfId="7232"/>
    <cellStyle name="Note 4 5 3 2 3 2" xfId="24667"/>
    <cellStyle name="Note 4 5 3 2 3 3" xfId="39120"/>
    <cellStyle name="Note 4 5 3 2 4" xfId="9673"/>
    <cellStyle name="Note 4 5 3 2 4 2" xfId="27108"/>
    <cellStyle name="Note 4 5 3 2 4 3" xfId="41561"/>
    <cellStyle name="Note 4 5 3 2 5" xfId="12093"/>
    <cellStyle name="Note 4 5 3 2 5 2" xfId="29528"/>
    <cellStyle name="Note 4 5 3 2 5 3" xfId="43981"/>
    <cellStyle name="Note 4 5 3 2 6" xfId="19100"/>
    <cellStyle name="Note 4 5 3 3" xfId="2260"/>
    <cellStyle name="Note 4 5 3 3 2" xfId="4771"/>
    <cellStyle name="Note 4 5 3 3 2 2" xfId="14204"/>
    <cellStyle name="Note 4 5 3 3 2 2 2" xfId="31639"/>
    <cellStyle name="Note 4 5 3 3 2 2 3" xfId="46092"/>
    <cellStyle name="Note 4 5 3 3 2 3" xfId="16665"/>
    <cellStyle name="Note 4 5 3 3 2 3 2" xfId="34100"/>
    <cellStyle name="Note 4 5 3 3 2 3 3" xfId="48553"/>
    <cellStyle name="Note 4 5 3 3 2 4" xfId="22207"/>
    <cellStyle name="Note 4 5 3 3 2 5" xfId="36660"/>
    <cellStyle name="Note 4 5 3 3 3" xfId="7233"/>
    <cellStyle name="Note 4 5 3 3 3 2" xfId="24668"/>
    <cellStyle name="Note 4 5 3 3 3 3" xfId="39121"/>
    <cellStyle name="Note 4 5 3 3 4" xfId="9674"/>
    <cellStyle name="Note 4 5 3 3 4 2" xfId="27109"/>
    <cellStyle name="Note 4 5 3 3 4 3" xfId="41562"/>
    <cellStyle name="Note 4 5 3 3 5" xfId="12094"/>
    <cellStyle name="Note 4 5 3 3 5 2" xfId="29529"/>
    <cellStyle name="Note 4 5 3 3 5 3" xfId="43982"/>
    <cellStyle name="Note 4 5 3 3 6" xfId="19101"/>
    <cellStyle name="Note 4 5 3 4" xfId="2261"/>
    <cellStyle name="Note 4 5 3 4 2" xfId="4772"/>
    <cellStyle name="Note 4 5 3 4 2 2" xfId="22208"/>
    <cellStyle name="Note 4 5 3 4 2 3" xfId="36661"/>
    <cellStyle name="Note 4 5 3 4 3" xfId="7234"/>
    <cellStyle name="Note 4 5 3 4 3 2" xfId="24669"/>
    <cellStyle name="Note 4 5 3 4 3 3" xfId="39122"/>
    <cellStyle name="Note 4 5 3 4 4" xfId="9675"/>
    <cellStyle name="Note 4 5 3 4 4 2" xfId="27110"/>
    <cellStyle name="Note 4 5 3 4 4 3" xfId="41563"/>
    <cellStyle name="Note 4 5 3 4 5" xfId="12095"/>
    <cellStyle name="Note 4 5 3 4 5 2" xfId="29530"/>
    <cellStyle name="Note 4 5 3 4 5 3" xfId="43983"/>
    <cellStyle name="Note 4 5 3 4 6" xfId="15335"/>
    <cellStyle name="Note 4 5 3 4 6 2" xfId="32770"/>
    <cellStyle name="Note 4 5 3 4 6 3" xfId="47223"/>
    <cellStyle name="Note 4 5 3 4 7" xfId="19102"/>
    <cellStyle name="Note 4 5 3 4 8" xfId="20497"/>
    <cellStyle name="Note 4 5 3 5" xfId="4769"/>
    <cellStyle name="Note 4 5 3 5 2" xfId="14202"/>
    <cellStyle name="Note 4 5 3 5 2 2" xfId="31637"/>
    <cellStyle name="Note 4 5 3 5 2 3" xfId="46090"/>
    <cellStyle name="Note 4 5 3 5 3" xfId="16663"/>
    <cellStyle name="Note 4 5 3 5 3 2" xfId="34098"/>
    <cellStyle name="Note 4 5 3 5 3 3" xfId="48551"/>
    <cellStyle name="Note 4 5 3 5 4" xfId="22205"/>
    <cellStyle name="Note 4 5 3 5 5" xfId="36658"/>
    <cellStyle name="Note 4 5 3 6" xfId="7231"/>
    <cellStyle name="Note 4 5 3 6 2" xfId="24666"/>
    <cellStyle name="Note 4 5 3 6 3" xfId="39119"/>
    <cellStyle name="Note 4 5 3 7" xfId="9672"/>
    <cellStyle name="Note 4 5 3 7 2" xfId="27107"/>
    <cellStyle name="Note 4 5 3 7 3" xfId="41560"/>
    <cellStyle name="Note 4 5 3 8" xfId="12092"/>
    <cellStyle name="Note 4 5 3 8 2" xfId="29527"/>
    <cellStyle name="Note 4 5 3 8 3" xfId="43980"/>
    <cellStyle name="Note 4 5 3 9" xfId="19099"/>
    <cellStyle name="Note 4 5 4" xfId="2262"/>
    <cellStyle name="Note 4 5 4 2" xfId="2263"/>
    <cellStyle name="Note 4 5 4 2 2" xfId="4774"/>
    <cellStyle name="Note 4 5 4 2 2 2" xfId="14206"/>
    <cellStyle name="Note 4 5 4 2 2 2 2" xfId="31641"/>
    <cellStyle name="Note 4 5 4 2 2 2 3" xfId="46094"/>
    <cellStyle name="Note 4 5 4 2 2 3" xfId="16667"/>
    <cellStyle name="Note 4 5 4 2 2 3 2" xfId="34102"/>
    <cellStyle name="Note 4 5 4 2 2 3 3" xfId="48555"/>
    <cellStyle name="Note 4 5 4 2 2 4" xfId="22210"/>
    <cellStyle name="Note 4 5 4 2 2 5" xfId="36663"/>
    <cellStyle name="Note 4 5 4 2 3" xfId="7236"/>
    <cellStyle name="Note 4 5 4 2 3 2" xfId="24671"/>
    <cellStyle name="Note 4 5 4 2 3 3" xfId="39124"/>
    <cellStyle name="Note 4 5 4 2 4" xfId="9677"/>
    <cellStyle name="Note 4 5 4 2 4 2" xfId="27112"/>
    <cellStyle name="Note 4 5 4 2 4 3" xfId="41565"/>
    <cellStyle name="Note 4 5 4 2 5" xfId="12097"/>
    <cellStyle name="Note 4 5 4 2 5 2" xfId="29532"/>
    <cellStyle name="Note 4 5 4 2 5 3" xfId="43985"/>
    <cellStyle name="Note 4 5 4 2 6" xfId="19104"/>
    <cellStyle name="Note 4 5 4 3" xfId="2264"/>
    <cellStyle name="Note 4 5 4 3 2" xfId="4775"/>
    <cellStyle name="Note 4 5 4 3 2 2" xfId="14207"/>
    <cellStyle name="Note 4 5 4 3 2 2 2" xfId="31642"/>
    <cellStyle name="Note 4 5 4 3 2 2 3" xfId="46095"/>
    <cellStyle name="Note 4 5 4 3 2 3" xfId="16668"/>
    <cellStyle name="Note 4 5 4 3 2 3 2" xfId="34103"/>
    <cellStyle name="Note 4 5 4 3 2 3 3" xfId="48556"/>
    <cellStyle name="Note 4 5 4 3 2 4" xfId="22211"/>
    <cellStyle name="Note 4 5 4 3 2 5" xfId="36664"/>
    <cellStyle name="Note 4 5 4 3 3" xfId="7237"/>
    <cellStyle name="Note 4 5 4 3 3 2" xfId="24672"/>
    <cellStyle name="Note 4 5 4 3 3 3" xfId="39125"/>
    <cellStyle name="Note 4 5 4 3 4" xfId="9678"/>
    <cellStyle name="Note 4 5 4 3 4 2" xfId="27113"/>
    <cellStyle name="Note 4 5 4 3 4 3" xfId="41566"/>
    <cellStyle name="Note 4 5 4 3 5" xfId="12098"/>
    <cellStyle name="Note 4 5 4 3 5 2" xfId="29533"/>
    <cellStyle name="Note 4 5 4 3 5 3" xfId="43986"/>
    <cellStyle name="Note 4 5 4 3 6" xfId="19105"/>
    <cellStyle name="Note 4 5 4 4" xfId="2265"/>
    <cellStyle name="Note 4 5 4 4 2" xfId="4776"/>
    <cellStyle name="Note 4 5 4 4 2 2" xfId="22212"/>
    <cellStyle name="Note 4 5 4 4 2 3" xfId="36665"/>
    <cellStyle name="Note 4 5 4 4 3" xfId="7238"/>
    <cellStyle name="Note 4 5 4 4 3 2" xfId="24673"/>
    <cellStyle name="Note 4 5 4 4 3 3" xfId="39126"/>
    <cellStyle name="Note 4 5 4 4 4" xfId="9679"/>
    <cellStyle name="Note 4 5 4 4 4 2" xfId="27114"/>
    <cellStyle name="Note 4 5 4 4 4 3" xfId="41567"/>
    <cellStyle name="Note 4 5 4 4 5" xfId="12099"/>
    <cellStyle name="Note 4 5 4 4 5 2" xfId="29534"/>
    <cellStyle name="Note 4 5 4 4 5 3" xfId="43987"/>
    <cellStyle name="Note 4 5 4 4 6" xfId="15336"/>
    <cellStyle name="Note 4 5 4 4 6 2" xfId="32771"/>
    <cellStyle name="Note 4 5 4 4 6 3" xfId="47224"/>
    <cellStyle name="Note 4 5 4 4 7" xfId="19106"/>
    <cellStyle name="Note 4 5 4 4 8" xfId="20498"/>
    <cellStyle name="Note 4 5 4 5" xfId="4773"/>
    <cellStyle name="Note 4 5 4 5 2" xfId="14205"/>
    <cellStyle name="Note 4 5 4 5 2 2" xfId="31640"/>
    <cellStyle name="Note 4 5 4 5 2 3" xfId="46093"/>
    <cellStyle name="Note 4 5 4 5 3" xfId="16666"/>
    <cellStyle name="Note 4 5 4 5 3 2" xfId="34101"/>
    <cellStyle name="Note 4 5 4 5 3 3" xfId="48554"/>
    <cellStyle name="Note 4 5 4 5 4" xfId="22209"/>
    <cellStyle name="Note 4 5 4 5 5" xfId="36662"/>
    <cellStyle name="Note 4 5 4 6" xfId="7235"/>
    <cellStyle name="Note 4 5 4 6 2" xfId="24670"/>
    <cellStyle name="Note 4 5 4 6 3" xfId="39123"/>
    <cellStyle name="Note 4 5 4 7" xfId="9676"/>
    <cellStyle name="Note 4 5 4 7 2" xfId="27111"/>
    <cellStyle name="Note 4 5 4 7 3" xfId="41564"/>
    <cellStyle name="Note 4 5 4 8" xfId="12096"/>
    <cellStyle name="Note 4 5 4 8 2" xfId="29531"/>
    <cellStyle name="Note 4 5 4 8 3" xfId="43984"/>
    <cellStyle name="Note 4 5 4 9" xfId="19103"/>
    <cellStyle name="Note 4 5 5" xfId="2266"/>
    <cellStyle name="Note 4 5 5 2" xfId="2267"/>
    <cellStyle name="Note 4 5 5 2 2" xfId="4778"/>
    <cellStyle name="Note 4 5 5 2 2 2" xfId="14209"/>
    <cellStyle name="Note 4 5 5 2 2 2 2" xfId="31644"/>
    <cellStyle name="Note 4 5 5 2 2 2 3" xfId="46097"/>
    <cellStyle name="Note 4 5 5 2 2 3" xfId="16670"/>
    <cellStyle name="Note 4 5 5 2 2 3 2" xfId="34105"/>
    <cellStyle name="Note 4 5 5 2 2 3 3" xfId="48558"/>
    <cellStyle name="Note 4 5 5 2 2 4" xfId="22214"/>
    <cellStyle name="Note 4 5 5 2 2 5" xfId="36667"/>
    <cellStyle name="Note 4 5 5 2 3" xfId="7240"/>
    <cellStyle name="Note 4 5 5 2 3 2" xfId="24675"/>
    <cellStyle name="Note 4 5 5 2 3 3" xfId="39128"/>
    <cellStyle name="Note 4 5 5 2 4" xfId="9681"/>
    <cellStyle name="Note 4 5 5 2 4 2" xfId="27116"/>
    <cellStyle name="Note 4 5 5 2 4 3" xfId="41569"/>
    <cellStyle name="Note 4 5 5 2 5" xfId="12101"/>
    <cellStyle name="Note 4 5 5 2 5 2" xfId="29536"/>
    <cellStyle name="Note 4 5 5 2 5 3" xfId="43989"/>
    <cellStyle name="Note 4 5 5 2 6" xfId="19108"/>
    <cellStyle name="Note 4 5 5 3" xfId="2268"/>
    <cellStyle name="Note 4 5 5 3 2" xfId="4779"/>
    <cellStyle name="Note 4 5 5 3 2 2" xfId="14210"/>
    <cellStyle name="Note 4 5 5 3 2 2 2" xfId="31645"/>
    <cellStyle name="Note 4 5 5 3 2 2 3" xfId="46098"/>
    <cellStyle name="Note 4 5 5 3 2 3" xfId="16671"/>
    <cellStyle name="Note 4 5 5 3 2 3 2" xfId="34106"/>
    <cellStyle name="Note 4 5 5 3 2 3 3" xfId="48559"/>
    <cellStyle name="Note 4 5 5 3 2 4" xfId="22215"/>
    <cellStyle name="Note 4 5 5 3 2 5" xfId="36668"/>
    <cellStyle name="Note 4 5 5 3 3" xfId="7241"/>
    <cellStyle name="Note 4 5 5 3 3 2" xfId="24676"/>
    <cellStyle name="Note 4 5 5 3 3 3" xfId="39129"/>
    <cellStyle name="Note 4 5 5 3 4" xfId="9682"/>
    <cellStyle name="Note 4 5 5 3 4 2" xfId="27117"/>
    <cellStyle name="Note 4 5 5 3 4 3" xfId="41570"/>
    <cellStyle name="Note 4 5 5 3 5" xfId="12102"/>
    <cellStyle name="Note 4 5 5 3 5 2" xfId="29537"/>
    <cellStyle name="Note 4 5 5 3 5 3" xfId="43990"/>
    <cellStyle name="Note 4 5 5 3 6" xfId="19109"/>
    <cellStyle name="Note 4 5 5 4" xfId="2269"/>
    <cellStyle name="Note 4 5 5 4 2" xfId="4780"/>
    <cellStyle name="Note 4 5 5 4 2 2" xfId="22216"/>
    <cellStyle name="Note 4 5 5 4 2 3" xfId="36669"/>
    <cellStyle name="Note 4 5 5 4 3" xfId="7242"/>
    <cellStyle name="Note 4 5 5 4 3 2" xfId="24677"/>
    <cellStyle name="Note 4 5 5 4 3 3" xfId="39130"/>
    <cellStyle name="Note 4 5 5 4 4" xfId="9683"/>
    <cellStyle name="Note 4 5 5 4 4 2" xfId="27118"/>
    <cellStyle name="Note 4 5 5 4 4 3" xfId="41571"/>
    <cellStyle name="Note 4 5 5 4 5" xfId="12103"/>
    <cellStyle name="Note 4 5 5 4 5 2" xfId="29538"/>
    <cellStyle name="Note 4 5 5 4 5 3" xfId="43991"/>
    <cellStyle name="Note 4 5 5 4 6" xfId="15337"/>
    <cellStyle name="Note 4 5 5 4 6 2" xfId="32772"/>
    <cellStyle name="Note 4 5 5 4 6 3" xfId="47225"/>
    <cellStyle name="Note 4 5 5 4 7" xfId="19110"/>
    <cellStyle name="Note 4 5 5 4 8" xfId="20499"/>
    <cellStyle name="Note 4 5 5 5" xfId="4777"/>
    <cellStyle name="Note 4 5 5 5 2" xfId="14208"/>
    <cellStyle name="Note 4 5 5 5 2 2" xfId="31643"/>
    <cellStyle name="Note 4 5 5 5 2 3" xfId="46096"/>
    <cellStyle name="Note 4 5 5 5 3" xfId="16669"/>
    <cellStyle name="Note 4 5 5 5 3 2" xfId="34104"/>
    <cellStyle name="Note 4 5 5 5 3 3" xfId="48557"/>
    <cellStyle name="Note 4 5 5 5 4" xfId="22213"/>
    <cellStyle name="Note 4 5 5 5 5" xfId="36666"/>
    <cellStyle name="Note 4 5 5 6" xfId="7239"/>
    <cellStyle name="Note 4 5 5 6 2" xfId="24674"/>
    <cellStyle name="Note 4 5 5 6 3" xfId="39127"/>
    <cellStyle name="Note 4 5 5 7" xfId="9680"/>
    <cellStyle name="Note 4 5 5 7 2" xfId="27115"/>
    <cellStyle name="Note 4 5 5 7 3" xfId="41568"/>
    <cellStyle name="Note 4 5 5 8" xfId="12100"/>
    <cellStyle name="Note 4 5 5 8 2" xfId="29535"/>
    <cellStyle name="Note 4 5 5 8 3" xfId="43988"/>
    <cellStyle name="Note 4 5 5 9" xfId="19107"/>
    <cellStyle name="Note 4 5 6" xfId="2270"/>
    <cellStyle name="Note 4 5 6 2" xfId="4781"/>
    <cellStyle name="Note 4 5 6 2 2" xfId="14211"/>
    <cellStyle name="Note 4 5 6 2 2 2" xfId="31646"/>
    <cellStyle name="Note 4 5 6 2 2 3" xfId="46099"/>
    <cellStyle name="Note 4 5 6 2 3" xfId="16672"/>
    <cellStyle name="Note 4 5 6 2 3 2" xfId="34107"/>
    <cellStyle name="Note 4 5 6 2 3 3" xfId="48560"/>
    <cellStyle name="Note 4 5 6 2 4" xfId="22217"/>
    <cellStyle name="Note 4 5 6 2 5" xfId="36670"/>
    <cellStyle name="Note 4 5 6 3" xfId="7243"/>
    <cellStyle name="Note 4 5 6 3 2" xfId="24678"/>
    <cellStyle name="Note 4 5 6 3 3" xfId="39131"/>
    <cellStyle name="Note 4 5 6 4" xfId="9684"/>
    <cellStyle name="Note 4 5 6 4 2" xfId="27119"/>
    <cellStyle name="Note 4 5 6 4 3" xfId="41572"/>
    <cellStyle name="Note 4 5 6 5" xfId="12104"/>
    <cellStyle name="Note 4 5 6 5 2" xfId="29539"/>
    <cellStyle name="Note 4 5 6 5 3" xfId="43992"/>
    <cellStyle name="Note 4 5 6 6" xfId="19111"/>
    <cellStyle name="Note 4 5 7" xfId="2271"/>
    <cellStyle name="Note 4 5 7 2" xfId="4782"/>
    <cellStyle name="Note 4 5 7 2 2" xfId="14212"/>
    <cellStyle name="Note 4 5 7 2 2 2" xfId="31647"/>
    <cellStyle name="Note 4 5 7 2 2 3" xfId="46100"/>
    <cellStyle name="Note 4 5 7 2 3" xfId="16673"/>
    <cellStyle name="Note 4 5 7 2 3 2" xfId="34108"/>
    <cellStyle name="Note 4 5 7 2 3 3" xfId="48561"/>
    <cellStyle name="Note 4 5 7 2 4" xfId="22218"/>
    <cellStyle name="Note 4 5 7 2 5" xfId="36671"/>
    <cellStyle name="Note 4 5 7 3" xfId="7244"/>
    <cellStyle name="Note 4 5 7 3 2" xfId="24679"/>
    <cellStyle name="Note 4 5 7 3 3" xfId="39132"/>
    <cellStyle name="Note 4 5 7 4" xfId="9685"/>
    <cellStyle name="Note 4 5 7 4 2" xfId="27120"/>
    <cellStyle name="Note 4 5 7 4 3" xfId="41573"/>
    <cellStyle name="Note 4 5 7 5" xfId="12105"/>
    <cellStyle name="Note 4 5 7 5 2" xfId="29540"/>
    <cellStyle name="Note 4 5 7 5 3" xfId="43993"/>
    <cellStyle name="Note 4 5 7 6" xfId="19112"/>
    <cellStyle name="Note 4 5 8" xfId="2272"/>
    <cellStyle name="Note 4 5 8 2" xfId="4783"/>
    <cellStyle name="Note 4 5 8 2 2" xfId="22219"/>
    <cellStyle name="Note 4 5 8 2 3" xfId="36672"/>
    <cellStyle name="Note 4 5 8 3" xfId="7245"/>
    <cellStyle name="Note 4 5 8 3 2" xfId="24680"/>
    <cellStyle name="Note 4 5 8 3 3" xfId="39133"/>
    <cellStyle name="Note 4 5 8 4" xfId="9686"/>
    <cellStyle name="Note 4 5 8 4 2" xfId="27121"/>
    <cellStyle name="Note 4 5 8 4 3" xfId="41574"/>
    <cellStyle name="Note 4 5 8 5" xfId="12106"/>
    <cellStyle name="Note 4 5 8 5 2" xfId="29541"/>
    <cellStyle name="Note 4 5 8 5 3" xfId="43994"/>
    <cellStyle name="Note 4 5 8 6" xfId="15338"/>
    <cellStyle name="Note 4 5 8 6 2" xfId="32773"/>
    <cellStyle name="Note 4 5 8 6 3" xfId="47226"/>
    <cellStyle name="Note 4 5 8 7" xfId="19113"/>
    <cellStyle name="Note 4 5 8 8" xfId="20500"/>
    <cellStyle name="Note 4 5 9" xfId="4764"/>
    <cellStyle name="Note 4 5 9 2" xfId="14198"/>
    <cellStyle name="Note 4 5 9 2 2" xfId="31633"/>
    <cellStyle name="Note 4 5 9 2 3" xfId="46086"/>
    <cellStyle name="Note 4 5 9 3" xfId="16659"/>
    <cellStyle name="Note 4 5 9 3 2" xfId="34094"/>
    <cellStyle name="Note 4 5 9 3 3" xfId="48547"/>
    <cellStyle name="Note 4 5 9 4" xfId="22200"/>
    <cellStyle name="Note 4 5 9 5" xfId="36653"/>
    <cellStyle name="Note 4 6" xfId="2273"/>
    <cellStyle name="Note 4 6 10" xfId="7246"/>
    <cellStyle name="Note 4 6 10 2" xfId="24681"/>
    <cellStyle name="Note 4 6 10 3" xfId="39134"/>
    <cellStyle name="Note 4 6 11" xfId="9687"/>
    <cellStyle name="Note 4 6 11 2" xfId="27122"/>
    <cellStyle name="Note 4 6 11 3" xfId="41575"/>
    <cellStyle name="Note 4 6 12" xfId="12107"/>
    <cellStyle name="Note 4 6 12 2" xfId="29542"/>
    <cellStyle name="Note 4 6 12 3" xfId="43995"/>
    <cellStyle name="Note 4 6 13" xfId="19114"/>
    <cellStyle name="Note 4 6 2" xfId="2274"/>
    <cellStyle name="Note 4 6 2 2" xfId="2275"/>
    <cellStyle name="Note 4 6 2 2 2" xfId="4786"/>
    <cellStyle name="Note 4 6 2 2 2 2" xfId="14215"/>
    <cellStyle name="Note 4 6 2 2 2 2 2" xfId="31650"/>
    <cellStyle name="Note 4 6 2 2 2 2 3" xfId="46103"/>
    <cellStyle name="Note 4 6 2 2 2 3" xfId="16676"/>
    <cellStyle name="Note 4 6 2 2 2 3 2" xfId="34111"/>
    <cellStyle name="Note 4 6 2 2 2 3 3" xfId="48564"/>
    <cellStyle name="Note 4 6 2 2 2 4" xfId="22222"/>
    <cellStyle name="Note 4 6 2 2 2 5" xfId="36675"/>
    <cellStyle name="Note 4 6 2 2 3" xfId="7248"/>
    <cellStyle name="Note 4 6 2 2 3 2" xfId="24683"/>
    <cellStyle name="Note 4 6 2 2 3 3" xfId="39136"/>
    <cellStyle name="Note 4 6 2 2 4" xfId="9689"/>
    <cellStyle name="Note 4 6 2 2 4 2" xfId="27124"/>
    <cellStyle name="Note 4 6 2 2 4 3" xfId="41577"/>
    <cellStyle name="Note 4 6 2 2 5" xfId="12109"/>
    <cellStyle name="Note 4 6 2 2 5 2" xfId="29544"/>
    <cellStyle name="Note 4 6 2 2 5 3" xfId="43997"/>
    <cellStyle name="Note 4 6 2 2 6" xfId="19116"/>
    <cellStyle name="Note 4 6 2 3" xfId="2276"/>
    <cellStyle name="Note 4 6 2 3 2" xfId="4787"/>
    <cellStyle name="Note 4 6 2 3 2 2" xfId="14216"/>
    <cellStyle name="Note 4 6 2 3 2 2 2" xfId="31651"/>
    <cellStyle name="Note 4 6 2 3 2 2 3" xfId="46104"/>
    <cellStyle name="Note 4 6 2 3 2 3" xfId="16677"/>
    <cellStyle name="Note 4 6 2 3 2 3 2" xfId="34112"/>
    <cellStyle name="Note 4 6 2 3 2 3 3" xfId="48565"/>
    <cellStyle name="Note 4 6 2 3 2 4" xfId="22223"/>
    <cellStyle name="Note 4 6 2 3 2 5" xfId="36676"/>
    <cellStyle name="Note 4 6 2 3 3" xfId="7249"/>
    <cellStyle name="Note 4 6 2 3 3 2" xfId="24684"/>
    <cellStyle name="Note 4 6 2 3 3 3" xfId="39137"/>
    <cellStyle name="Note 4 6 2 3 4" xfId="9690"/>
    <cellStyle name="Note 4 6 2 3 4 2" xfId="27125"/>
    <cellStyle name="Note 4 6 2 3 4 3" xfId="41578"/>
    <cellStyle name="Note 4 6 2 3 5" xfId="12110"/>
    <cellStyle name="Note 4 6 2 3 5 2" xfId="29545"/>
    <cellStyle name="Note 4 6 2 3 5 3" xfId="43998"/>
    <cellStyle name="Note 4 6 2 3 6" xfId="19117"/>
    <cellStyle name="Note 4 6 2 4" xfId="2277"/>
    <cellStyle name="Note 4 6 2 4 2" xfId="4788"/>
    <cellStyle name="Note 4 6 2 4 2 2" xfId="22224"/>
    <cellStyle name="Note 4 6 2 4 2 3" xfId="36677"/>
    <cellStyle name="Note 4 6 2 4 3" xfId="7250"/>
    <cellStyle name="Note 4 6 2 4 3 2" xfId="24685"/>
    <cellStyle name="Note 4 6 2 4 3 3" xfId="39138"/>
    <cellStyle name="Note 4 6 2 4 4" xfId="9691"/>
    <cellStyle name="Note 4 6 2 4 4 2" xfId="27126"/>
    <cellStyle name="Note 4 6 2 4 4 3" xfId="41579"/>
    <cellStyle name="Note 4 6 2 4 5" xfId="12111"/>
    <cellStyle name="Note 4 6 2 4 5 2" xfId="29546"/>
    <cellStyle name="Note 4 6 2 4 5 3" xfId="43999"/>
    <cellStyle name="Note 4 6 2 4 6" xfId="15339"/>
    <cellStyle name="Note 4 6 2 4 6 2" xfId="32774"/>
    <cellStyle name="Note 4 6 2 4 6 3" xfId="47227"/>
    <cellStyle name="Note 4 6 2 4 7" xfId="19118"/>
    <cellStyle name="Note 4 6 2 4 8" xfId="20501"/>
    <cellStyle name="Note 4 6 2 5" xfId="4785"/>
    <cellStyle name="Note 4 6 2 5 2" xfId="14214"/>
    <cellStyle name="Note 4 6 2 5 2 2" xfId="31649"/>
    <cellStyle name="Note 4 6 2 5 2 3" xfId="46102"/>
    <cellStyle name="Note 4 6 2 5 3" xfId="16675"/>
    <cellStyle name="Note 4 6 2 5 3 2" xfId="34110"/>
    <cellStyle name="Note 4 6 2 5 3 3" xfId="48563"/>
    <cellStyle name="Note 4 6 2 5 4" xfId="22221"/>
    <cellStyle name="Note 4 6 2 5 5" xfId="36674"/>
    <cellStyle name="Note 4 6 2 6" xfId="7247"/>
    <cellStyle name="Note 4 6 2 6 2" xfId="24682"/>
    <cellStyle name="Note 4 6 2 6 3" xfId="39135"/>
    <cellStyle name="Note 4 6 2 7" xfId="9688"/>
    <cellStyle name="Note 4 6 2 7 2" xfId="27123"/>
    <cellStyle name="Note 4 6 2 7 3" xfId="41576"/>
    <cellStyle name="Note 4 6 2 8" xfId="12108"/>
    <cellStyle name="Note 4 6 2 8 2" xfId="29543"/>
    <cellStyle name="Note 4 6 2 8 3" xfId="43996"/>
    <cellStyle name="Note 4 6 2 9" xfId="19115"/>
    <cellStyle name="Note 4 6 3" xfId="2278"/>
    <cellStyle name="Note 4 6 3 2" xfId="2279"/>
    <cellStyle name="Note 4 6 3 2 2" xfId="4790"/>
    <cellStyle name="Note 4 6 3 2 2 2" xfId="14218"/>
    <cellStyle name="Note 4 6 3 2 2 2 2" xfId="31653"/>
    <cellStyle name="Note 4 6 3 2 2 2 3" xfId="46106"/>
    <cellStyle name="Note 4 6 3 2 2 3" xfId="16679"/>
    <cellStyle name="Note 4 6 3 2 2 3 2" xfId="34114"/>
    <cellStyle name="Note 4 6 3 2 2 3 3" xfId="48567"/>
    <cellStyle name="Note 4 6 3 2 2 4" xfId="22226"/>
    <cellStyle name="Note 4 6 3 2 2 5" xfId="36679"/>
    <cellStyle name="Note 4 6 3 2 3" xfId="7252"/>
    <cellStyle name="Note 4 6 3 2 3 2" xfId="24687"/>
    <cellStyle name="Note 4 6 3 2 3 3" xfId="39140"/>
    <cellStyle name="Note 4 6 3 2 4" xfId="9693"/>
    <cellStyle name="Note 4 6 3 2 4 2" xfId="27128"/>
    <cellStyle name="Note 4 6 3 2 4 3" xfId="41581"/>
    <cellStyle name="Note 4 6 3 2 5" xfId="12113"/>
    <cellStyle name="Note 4 6 3 2 5 2" xfId="29548"/>
    <cellStyle name="Note 4 6 3 2 5 3" xfId="44001"/>
    <cellStyle name="Note 4 6 3 2 6" xfId="19120"/>
    <cellStyle name="Note 4 6 3 3" xfId="2280"/>
    <cellStyle name="Note 4 6 3 3 2" xfId="4791"/>
    <cellStyle name="Note 4 6 3 3 2 2" xfId="14219"/>
    <cellStyle name="Note 4 6 3 3 2 2 2" xfId="31654"/>
    <cellStyle name="Note 4 6 3 3 2 2 3" xfId="46107"/>
    <cellStyle name="Note 4 6 3 3 2 3" xfId="16680"/>
    <cellStyle name="Note 4 6 3 3 2 3 2" xfId="34115"/>
    <cellStyle name="Note 4 6 3 3 2 3 3" xfId="48568"/>
    <cellStyle name="Note 4 6 3 3 2 4" xfId="22227"/>
    <cellStyle name="Note 4 6 3 3 2 5" xfId="36680"/>
    <cellStyle name="Note 4 6 3 3 3" xfId="7253"/>
    <cellStyle name="Note 4 6 3 3 3 2" xfId="24688"/>
    <cellStyle name="Note 4 6 3 3 3 3" xfId="39141"/>
    <cellStyle name="Note 4 6 3 3 4" xfId="9694"/>
    <cellStyle name="Note 4 6 3 3 4 2" xfId="27129"/>
    <cellStyle name="Note 4 6 3 3 4 3" xfId="41582"/>
    <cellStyle name="Note 4 6 3 3 5" xfId="12114"/>
    <cellStyle name="Note 4 6 3 3 5 2" xfId="29549"/>
    <cellStyle name="Note 4 6 3 3 5 3" xfId="44002"/>
    <cellStyle name="Note 4 6 3 3 6" xfId="19121"/>
    <cellStyle name="Note 4 6 3 4" xfId="2281"/>
    <cellStyle name="Note 4 6 3 4 2" xfId="4792"/>
    <cellStyle name="Note 4 6 3 4 2 2" xfId="22228"/>
    <cellStyle name="Note 4 6 3 4 2 3" xfId="36681"/>
    <cellStyle name="Note 4 6 3 4 3" xfId="7254"/>
    <cellStyle name="Note 4 6 3 4 3 2" xfId="24689"/>
    <cellStyle name="Note 4 6 3 4 3 3" xfId="39142"/>
    <cellStyle name="Note 4 6 3 4 4" xfId="9695"/>
    <cellStyle name="Note 4 6 3 4 4 2" xfId="27130"/>
    <cellStyle name="Note 4 6 3 4 4 3" xfId="41583"/>
    <cellStyle name="Note 4 6 3 4 5" xfId="12115"/>
    <cellStyle name="Note 4 6 3 4 5 2" xfId="29550"/>
    <cellStyle name="Note 4 6 3 4 5 3" xfId="44003"/>
    <cellStyle name="Note 4 6 3 4 6" xfId="15340"/>
    <cellStyle name="Note 4 6 3 4 6 2" xfId="32775"/>
    <cellStyle name="Note 4 6 3 4 6 3" xfId="47228"/>
    <cellStyle name="Note 4 6 3 4 7" xfId="19122"/>
    <cellStyle name="Note 4 6 3 4 8" xfId="20502"/>
    <cellStyle name="Note 4 6 3 5" xfId="4789"/>
    <cellStyle name="Note 4 6 3 5 2" xfId="14217"/>
    <cellStyle name="Note 4 6 3 5 2 2" xfId="31652"/>
    <cellStyle name="Note 4 6 3 5 2 3" xfId="46105"/>
    <cellStyle name="Note 4 6 3 5 3" xfId="16678"/>
    <cellStyle name="Note 4 6 3 5 3 2" xfId="34113"/>
    <cellStyle name="Note 4 6 3 5 3 3" xfId="48566"/>
    <cellStyle name="Note 4 6 3 5 4" xfId="22225"/>
    <cellStyle name="Note 4 6 3 5 5" xfId="36678"/>
    <cellStyle name="Note 4 6 3 6" xfId="7251"/>
    <cellStyle name="Note 4 6 3 6 2" xfId="24686"/>
    <cellStyle name="Note 4 6 3 6 3" xfId="39139"/>
    <cellStyle name="Note 4 6 3 7" xfId="9692"/>
    <cellStyle name="Note 4 6 3 7 2" xfId="27127"/>
    <cellStyle name="Note 4 6 3 7 3" xfId="41580"/>
    <cellStyle name="Note 4 6 3 8" xfId="12112"/>
    <cellStyle name="Note 4 6 3 8 2" xfId="29547"/>
    <cellStyle name="Note 4 6 3 8 3" xfId="44000"/>
    <cellStyle name="Note 4 6 3 9" xfId="19119"/>
    <cellStyle name="Note 4 6 4" xfId="2282"/>
    <cellStyle name="Note 4 6 4 2" xfId="2283"/>
    <cellStyle name="Note 4 6 4 2 2" xfId="4794"/>
    <cellStyle name="Note 4 6 4 2 2 2" xfId="14221"/>
    <cellStyle name="Note 4 6 4 2 2 2 2" xfId="31656"/>
    <cellStyle name="Note 4 6 4 2 2 2 3" xfId="46109"/>
    <cellStyle name="Note 4 6 4 2 2 3" xfId="16682"/>
    <cellStyle name="Note 4 6 4 2 2 3 2" xfId="34117"/>
    <cellStyle name="Note 4 6 4 2 2 3 3" xfId="48570"/>
    <cellStyle name="Note 4 6 4 2 2 4" xfId="22230"/>
    <cellStyle name="Note 4 6 4 2 2 5" xfId="36683"/>
    <cellStyle name="Note 4 6 4 2 3" xfId="7256"/>
    <cellStyle name="Note 4 6 4 2 3 2" xfId="24691"/>
    <cellStyle name="Note 4 6 4 2 3 3" xfId="39144"/>
    <cellStyle name="Note 4 6 4 2 4" xfId="9697"/>
    <cellStyle name="Note 4 6 4 2 4 2" xfId="27132"/>
    <cellStyle name="Note 4 6 4 2 4 3" xfId="41585"/>
    <cellStyle name="Note 4 6 4 2 5" xfId="12117"/>
    <cellStyle name="Note 4 6 4 2 5 2" xfId="29552"/>
    <cellStyle name="Note 4 6 4 2 5 3" xfId="44005"/>
    <cellStyle name="Note 4 6 4 2 6" xfId="19124"/>
    <cellStyle name="Note 4 6 4 3" xfId="2284"/>
    <cellStyle name="Note 4 6 4 3 2" xfId="4795"/>
    <cellStyle name="Note 4 6 4 3 2 2" xfId="14222"/>
    <cellStyle name="Note 4 6 4 3 2 2 2" xfId="31657"/>
    <cellStyle name="Note 4 6 4 3 2 2 3" xfId="46110"/>
    <cellStyle name="Note 4 6 4 3 2 3" xfId="16683"/>
    <cellStyle name="Note 4 6 4 3 2 3 2" xfId="34118"/>
    <cellStyle name="Note 4 6 4 3 2 3 3" xfId="48571"/>
    <cellStyle name="Note 4 6 4 3 2 4" xfId="22231"/>
    <cellStyle name="Note 4 6 4 3 2 5" xfId="36684"/>
    <cellStyle name="Note 4 6 4 3 3" xfId="7257"/>
    <cellStyle name="Note 4 6 4 3 3 2" xfId="24692"/>
    <cellStyle name="Note 4 6 4 3 3 3" xfId="39145"/>
    <cellStyle name="Note 4 6 4 3 4" xfId="9698"/>
    <cellStyle name="Note 4 6 4 3 4 2" xfId="27133"/>
    <cellStyle name="Note 4 6 4 3 4 3" xfId="41586"/>
    <cellStyle name="Note 4 6 4 3 5" xfId="12118"/>
    <cellStyle name="Note 4 6 4 3 5 2" xfId="29553"/>
    <cellStyle name="Note 4 6 4 3 5 3" xfId="44006"/>
    <cellStyle name="Note 4 6 4 3 6" xfId="19125"/>
    <cellStyle name="Note 4 6 4 4" xfId="2285"/>
    <cellStyle name="Note 4 6 4 4 2" xfId="4796"/>
    <cellStyle name="Note 4 6 4 4 2 2" xfId="22232"/>
    <cellStyle name="Note 4 6 4 4 2 3" xfId="36685"/>
    <cellStyle name="Note 4 6 4 4 3" xfId="7258"/>
    <cellStyle name="Note 4 6 4 4 3 2" xfId="24693"/>
    <cellStyle name="Note 4 6 4 4 3 3" xfId="39146"/>
    <cellStyle name="Note 4 6 4 4 4" xfId="9699"/>
    <cellStyle name="Note 4 6 4 4 4 2" xfId="27134"/>
    <cellStyle name="Note 4 6 4 4 4 3" xfId="41587"/>
    <cellStyle name="Note 4 6 4 4 5" xfId="12119"/>
    <cellStyle name="Note 4 6 4 4 5 2" xfId="29554"/>
    <cellStyle name="Note 4 6 4 4 5 3" xfId="44007"/>
    <cellStyle name="Note 4 6 4 4 6" xfId="15341"/>
    <cellStyle name="Note 4 6 4 4 6 2" xfId="32776"/>
    <cellStyle name="Note 4 6 4 4 6 3" xfId="47229"/>
    <cellStyle name="Note 4 6 4 4 7" xfId="19126"/>
    <cellStyle name="Note 4 6 4 4 8" xfId="20503"/>
    <cellStyle name="Note 4 6 4 5" xfId="4793"/>
    <cellStyle name="Note 4 6 4 5 2" xfId="14220"/>
    <cellStyle name="Note 4 6 4 5 2 2" xfId="31655"/>
    <cellStyle name="Note 4 6 4 5 2 3" xfId="46108"/>
    <cellStyle name="Note 4 6 4 5 3" xfId="16681"/>
    <cellStyle name="Note 4 6 4 5 3 2" xfId="34116"/>
    <cellStyle name="Note 4 6 4 5 3 3" xfId="48569"/>
    <cellStyle name="Note 4 6 4 5 4" xfId="22229"/>
    <cellStyle name="Note 4 6 4 5 5" xfId="36682"/>
    <cellStyle name="Note 4 6 4 6" xfId="7255"/>
    <cellStyle name="Note 4 6 4 6 2" xfId="24690"/>
    <cellStyle name="Note 4 6 4 6 3" xfId="39143"/>
    <cellStyle name="Note 4 6 4 7" xfId="9696"/>
    <cellStyle name="Note 4 6 4 7 2" xfId="27131"/>
    <cellStyle name="Note 4 6 4 7 3" xfId="41584"/>
    <cellStyle name="Note 4 6 4 8" xfId="12116"/>
    <cellStyle name="Note 4 6 4 8 2" xfId="29551"/>
    <cellStyle name="Note 4 6 4 8 3" xfId="44004"/>
    <cellStyle name="Note 4 6 4 9" xfId="19123"/>
    <cellStyle name="Note 4 6 5" xfId="2286"/>
    <cellStyle name="Note 4 6 5 2" xfId="2287"/>
    <cellStyle name="Note 4 6 5 2 2" xfId="4798"/>
    <cellStyle name="Note 4 6 5 2 2 2" xfId="14224"/>
    <cellStyle name="Note 4 6 5 2 2 2 2" xfId="31659"/>
    <cellStyle name="Note 4 6 5 2 2 2 3" xfId="46112"/>
    <cellStyle name="Note 4 6 5 2 2 3" xfId="16685"/>
    <cellStyle name="Note 4 6 5 2 2 3 2" xfId="34120"/>
    <cellStyle name="Note 4 6 5 2 2 3 3" xfId="48573"/>
    <cellStyle name="Note 4 6 5 2 2 4" xfId="22234"/>
    <cellStyle name="Note 4 6 5 2 2 5" xfId="36687"/>
    <cellStyle name="Note 4 6 5 2 3" xfId="7260"/>
    <cellStyle name="Note 4 6 5 2 3 2" xfId="24695"/>
    <cellStyle name="Note 4 6 5 2 3 3" xfId="39148"/>
    <cellStyle name="Note 4 6 5 2 4" xfId="9701"/>
    <cellStyle name="Note 4 6 5 2 4 2" xfId="27136"/>
    <cellStyle name="Note 4 6 5 2 4 3" xfId="41589"/>
    <cellStyle name="Note 4 6 5 2 5" xfId="12121"/>
    <cellStyle name="Note 4 6 5 2 5 2" xfId="29556"/>
    <cellStyle name="Note 4 6 5 2 5 3" xfId="44009"/>
    <cellStyle name="Note 4 6 5 2 6" xfId="19128"/>
    <cellStyle name="Note 4 6 5 3" xfId="2288"/>
    <cellStyle name="Note 4 6 5 3 2" xfId="4799"/>
    <cellStyle name="Note 4 6 5 3 2 2" xfId="14225"/>
    <cellStyle name="Note 4 6 5 3 2 2 2" xfId="31660"/>
    <cellStyle name="Note 4 6 5 3 2 2 3" xfId="46113"/>
    <cellStyle name="Note 4 6 5 3 2 3" xfId="16686"/>
    <cellStyle name="Note 4 6 5 3 2 3 2" xfId="34121"/>
    <cellStyle name="Note 4 6 5 3 2 3 3" xfId="48574"/>
    <cellStyle name="Note 4 6 5 3 2 4" xfId="22235"/>
    <cellStyle name="Note 4 6 5 3 2 5" xfId="36688"/>
    <cellStyle name="Note 4 6 5 3 3" xfId="7261"/>
    <cellStyle name="Note 4 6 5 3 3 2" xfId="24696"/>
    <cellStyle name="Note 4 6 5 3 3 3" xfId="39149"/>
    <cellStyle name="Note 4 6 5 3 4" xfId="9702"/>
    <cellStyle name="Note 4 6 5 3 4 2" xfId="27137"/>
    <cellStyle name="Note 4 6 5 3 4 3" xfId="41590"/>
    <cellStyle name="Note 4 6 5 3 5" xfId="12122"/>
    <cellStyle name="Note 4 6 5 3 5 2" xfId="29557"/>
    <cellStyle name="Note 4 6 5 3 5 3" xfId="44010"/>
    <cellStyle name="Note 4 6 5 3 6" xfId="19129"/>
    <cellStyle name="Note 4 6 5 4" xfId="2289"/>
    <cellStyle name="Note 4 6 5 4 2" xfId="4800"/>
    <cellStyle name="Note 4 6 5 4 2 2" xfId="22236"/>
    <cellStyle name="Note 4 6 5 4 2 3" xfId="36689"/>
    <cellStyle name="Note 4 6 5 4 3" xfId="7262"/>
    <cellStyle name="Note 4 6 5 4 3 2" xfId="24697"/>
    <cellStyle name="Note 4 6 5 4 3 3" xfId="39150"/>
    <cellStyle name="Note 4 6 5 4 4" xfId="9703"/>
    <cellStyle name="Note 4 6 5 4 4 2" xfId="27138"/>
    <cellStyle name="Note 4 6 5 4 4 3" xfId="41591"/>
    <cellStyle name="Note 4 6 5 4 5" xfId="12123"/>
    <cellStyle name="Note 4 6 5 4 5 2" xfId="29558"/>
    <cellStyle name="Note 4 6 5 4 5 3" xfId="44011"/>
    <cellStyle name="Note 4 6 5 4 6" xfId="15342"/>
    <cellStyle name="Note 4 6 5 4 6 2" xfId="32777"/>
    <cellStyle name="Note 4 6 5 4 6 3" xfId="47230"/>
    <cellStyle name="Note 4 6 5 4 7" xfId="19130"/>
    <cellStyle name="Note 4 6 5 4 8" xfId="20504"/>
    <cellStyle name="Note 4 6 5 5" xfId="4797"/>
    <cellStyle name="Note 4 6 5 5 2" xfId="14223"/>
    <cellStyle name="Note 4 6 5 5 2 2" xfId="31658"/>
    <cellStyle name="Note 4 6 5 5 2 3" xfId="46111"/>
    <cellStyle name="Note 4 6 5 5 3" xfId="16684"/>
    <cellStyle name="Note 4 6 5 5 3 2" xfId="34119"/>
    <cellStyle name="Note 4 6 5 5 3 3" xfId="48572"/>
    <cellStyle name="Note 4 6 5 5 4" xfId="22233"/>
    <cellStyle name="Note 4 6 5 5 5" xfId="36686"/>
    <cellStyle name="Note 4 6 5 6" xfId="7259"/>
    <cellStyle name="Note 4 6 5 6 2" xfId="24694"/>
    <cellStyle name="Note 4 6 5 6 3" xfId="39147"/>
    <cellStyle name="Note 4 6 5 7" xfId="9700"/>
    <cellStyle name="Note 4 6 5 7 2" xfId="27135"/>
    <cellStyle name="Note 4 6 5 7 3" xfId="41588"/>
    <cellStyle name="Note 4 6 5 8" xfId="12120"/>
    <cellStyle name="Note 4 6 5 8 2" xfId="29555"/>
    <cellStyle name="Note 4 6 5 8 3" xfId="44008"/>
    <cellStyle name="Note 4 6 5 9" xfId="19127"/>
    <cellStyle name="Note 4 6 6" xfId="2290"/>
    <cellStyle name="Note 4 6 6 2" xfId="4801"/>
    <cellStyle name="Note 4 6 6 2 2" xfId="14226"/>
    <cellStyle name="Note 4 6 6 2 2 2" xfId="31661"/>
    <cellStyle name="Note 4 6 6 2 2 3" xfId="46114"/>
    <cellStyle name="Note 4 6 6 2 3" xfId="16687"/>
    <cellStyle name="Note 4 6 6 2 3 2" xfId="34122"/>
    <cellStyle name="Note 4 6 6 2 3 3" xfId="48575"/>
    <cellStyle name="Note 4 6 6 2 4" xfId="22237"/>
    <cellStyle name="Note 4 6 6 2 5" xfId="36690"/>
    <cellStyle name="Note 4 6 6 3" xfId="7263"/>
    <cellStyle name="Note 4 6 6 3 2" xfId="24698"/>
    <cellStyle name="Note 4 6 6 3 3" xfId="39151"/>
    <cellStyle name="Note 4 6 6 4" xfId="9704"/>
    <cellStyle name="Note 4 6 6 4 2" xfId="27139"/>
    <cellStyle name="Note 4 6 6 4 3" xfId="41592"/>
    <cellStyle name="Note 4 6 6 5" xfId="12124"/>
    <cellStyle name="Note 4 6 6 5 2" xfId="29559"/>
    <cellStyle name="Note 4 6 6 5 3" xfId="44012"/>
    <cellStyle name="Note 4 6 6 6" xfId="19131"/>
    <cellStyle name="Note 4 6 7" xfId="2291"/>
    <cellStyle name="Note 4 6 7 2" xfId="4802"/>
    <cellStyle name="Note 4 6 7 2 2" xfId="14227"/>
    <cellStyle name="Note 4 6 7 2 2 2" xfId="31662"/>
    <cellStyle name="Note 4 6 7 2 2 3" xfId="46115"/>
    <cellStyle name="Note 4 6 7 2 3" xfId="16688"/>
    <cellStyle name="Note 4 6 7 2 3 2" xfId="34123"/>
    <cellStyle name="Note 4 6 7 2 3 3" xfId="48576"/>
    <cellStyle name="Note 4 6 7 2 4" xfId="22238"/>
    <cellStyle name="Note 4 6 7 2 5" xfId="36691"/>
    <cellStyle name="Note 4 6 7 3" xfId="7264"/>
    <cellStyle name="Note 4 6 7 3 2" xfId="24699"/>
    <cellStyle name="Note 4 6 7 3 3" xfId="39152"/>
    <cellStyle name="Note 4 6 7 4" xfId="9705"/>
    <cellStyle name="Note 4 6 7 4 2" xfId="27140"/>
    <cellStyle name="Note 4 6 7 4 3" xfId="41593"/>
    <cellStyle name="Note 4 6 7 5" xfId="12125"/>
    <cellStyle name="Note 4 6 7 5 2" xfId="29560"/>
    <cellStyle name="Note 4 6 7 5 3" xfId="44013"/>
    <cellStyle name="Note 4 6 7 6" xfId="19132"/>
    <cellStyle name="Note 4 6 8" xfId="2292"/>
    <cellStyle name="Note 4 6 8 2" xfId="4803"/>
    <cellStyle name="Note 4 6 8 2 2" xfId="22239"/>
    <cellStyle name="Note 4 6 8 2 3" xfId="36692"/>
    <cellStyle name="Note 4 6 8 3" xfId="7265"/>
    <cellStyle name="Note 4 6 8 3 2" xfId="24700"/>
    <cellStyle name="Note 4 6 8 3 3" xfId="39153"/>
    <cellStyle name="Note 4 6 8 4" xfId="9706"/>
    <cellStyle name="Note 4 6 8 4 2" xfId="27141"/>
    <cellStyle name="Note 4 6 8 4 3" xfId="41594"/>
    <cellStyle name="Note 4 6 8 5" xfId="12126"/>
    <cellStyle name="Note 4 6 8 5 2" xfId="29561"/>
    <cellStyle name="Note 4 6 8 5 3" xfId="44014"/>
    <cellStyle name="Note 4 6 8 6" xfId="15343"/>
    <cellStyle name="Note 4 6 8 6 2" xfId="32778"/>
    <cellStyle name="Note 4 6 8 6 3" xfId="47231"/>
    <cellStyle name="Note 4 6 8 7" xfId="19133"/>
    <cellStyle name="Note 4 6 8 8" xfId="20505"/>
    <cellStyle name="Note 4 6 9" xfId="4784"/>
    <cellStyle name="Note 4 6 9 2" xfId="14213"/>
    <cellStyle name="Note 4 6 9 2 2" xfId="31648"/>
    <cellStyle name="Note 4 6 9 2 3" xfId="46101"/>
    <cellStyle name="Note 4 6 9 3" xfId="16674"/>
    <cellStyle name="Note 4 6 9 3 2" xfId="34109"/>
    <cellStyle name="Note 4 6 9 3 3" xfId="48562"/>
    <cellStyle name="Note 4 6 9 4" xfId="22220"/>
    <cellStyle name="Note 4 6 9 5" xfId="36673"/>
    <cellStyle name="Note 4 7" xfId="2293"/>
    <cellStyle name="Note 4 7 10" xfId="7266"/>
    <cellStyle name="Note 4 7 10 2" xfId="24701"/>
    <cellStyle name="Note 4 7 10 3" xfId="39154"/>
    <cellStyle name="Note 4 7 11" xfId="9707"/>
    <cellStyle name="Note 4 7 11 2" xfId="27142"/>
    <cellStyle name="Note 4 7 11 3" xfId="41595"/>
    <cellStyle name="Note 4 7 12" xfId="12127"/>
    <cellStyle name="Note 4 7 12 2" xfId="29562"/>
    <cellStyle name="Note 4 7 12 3" xfId="44015"/>
    <cellStyle name="Note 4 7 13" xfId="19134"/>
    <cellStyle name="Note 4 7 2" xfId="2294"/>
    <cellStyle name="Note 4 7 2 2" xfId="2295"/>
    <cellStyle name="Note 4 7 2 2 2" xfId="4806"/>
    <cellStyle name="Note 4 7 2 2 2 2" xfId="14230"/>
    <cellStyle name="Note 4 7 2 2 2 2 2" xfId="31665"/>
    <cellStyle name="Note 4 7 2 2 2 2 3" xfId="46118"/>
    <cellStyle name="Note 4 7 2 2 2 3" xfId="16691"/>
    <cellStyle name="Note 4 7 2 2 2 3 2" xfId="34126"/>
    <cellStyle name="Note 4 7 2 2 2 3 3" xfId="48579"/>
    <cellStyle name="Note 4 7 2 2 2 4" xfId="22242"/>
    <cellStyle name="Note 4 7 2 2 2 5" xfId="36695"/>
    <cellStyle name="Note 4 7 2 2 3" xfId="7268"/>
    <cellStyle name="Note 4 7 2 2 3 2" xfId="24703"/>
    <cellStyle name="Note 4 7 2 2 3 3" xfId="39156"/>
    <cellStyle name="Note 4 7 2 2 4" xfId="9709"/>
    <cellStyle name="Note 4 7 2 2 4 2" xfId="27144"/>
    <cellStyle name="Note 4 7 2 2 4 3" xfId="41597"/>
    <cellStyle name="Note 4 7 2 2 5" xfId="12129"/>
    <cellStyle name="Note 4 7 2 2 5 2" xfId="29564"/>
    <cellStyle name="Note 4 7 2 2 5 3" xfId="44017"/>
    <cellStyle name="Note 4 7 2 2 6" xfId="19136"/>
    <cellStyle name="Note 4 7 2 3" xfId="2296"/>
    <cellStyle name="Note 4 7 2 3 2" xfId="4807"/>
    <cellStyle name="Note 4 7 2 3 2 2" xfId="14231"/>
    <cellStyle name="Note 4 7 2 3 2 2 2" xfId="31666"/>
    <cellStyle name="Note 4 7 2 3 2 2 3" xfId="46119"/>
    <cellStyle name="Note 4 7 2 3 2 3" xfId="16692"/>
    <cellStyle name="Note 4 7 2 3 2 3 2" xfId="34127"/>
    <cellStyle name="Note 4 7 2 3 2 3 3" xfId="48580"/>
    <cellStyle name="Note 4 7 2 3 2 4" xfId="22243"/>
    <cellStyle name="Note 4 7 2 3 2 5" xfId="36696"/>
    <cellStyle name="Note 4 7 2 3 3" xfId="7269"/>
    <cellStyle name="Note 4 7 2 3 3 2" xfId="24704"/>
    <cellStyle name="Note 4 7 2 3 3 3" xfId="39157"/>
    <cellStyle name="Note 4 7 2 3 4" xfId="9710"/>
    <cellStyle name="Note 4 7 2 3 4 2" xfId="27145"/>
    <cellStyle name="Note 4 7 2 3 4 3" xfId="41598"/>
    <cellStyle name="Note 4 7 2 3 5" xfId="12130"/>
    <cellStyle name="Note 4 7 2 3 5 2" xfId="29565"/>
    <cellStyle name="Note 4 7 2 3 5 3" xfId="44018"/>
    <cellStyle name="Note 4 7 2 3 6" xfId="19137"/>
    <cellStyle name="Note 4 7 2 4" xfId="2297"/>
    <cellStyle name="Note 4 7 2 4 2" xfId="4808"/>
    <cellStyle name="Note 4 7 2 4 2 2" xfId="22244"/>
    <cellStyle name="Note 4 7 2 4 2 3" xfId="36697"/>
    <cellStyle name="Note 4 7 2 4 3" xfId="7270"/>
    <cellStyle name="Note 4 7 2 4 3 2" xfId="24705"/>
    <cellStyle name="Note 4 7 2 4 3 3" xfId="39158"/>
    <cellStyle name="Note 4 7 2 4 4" xfId="9711"/>
    <cellStyle name="Note 4 7 2 4 4 2" xfId="27146"/>
    <cellStyle name="Note 4 7 2 4 4 3" xfId="41599"/>
    <cellStyle name="Note 4 7 2 4 5" xfId="12131"/>
    <cellStyle name="Note 4 7 2 4 5 2" xfId="29566"/>
    <cellStyle name="Note 4 7 2 4 5 3" xfId="44019"/>
    <cellStyle name="Note 4 7 2 4 6" xfId="15344"/>
    <cellStyle name="Note 4 7 2 4 6 2" xfId="32779"/>
    <cellStyle name="Note 4 7 2 4 6 3" xfId="47232"/>
    <cellStyle name="Note 4 7 2 4 7" xfId="19138"/>
    <cellStyle name="Note 4 7 2 4 8" xfId="20506"/>
    <cellStyle name="Note 4 7 2 5" xfId="4805"/>
    <cellStyle name="Note 4 7 2 5 2" xfId="14229"/>
    <cellStyle name="Note 4 7 2 5 2 2" xfId="31664"/>
    <cellStyle name="Note 4 7 2 5 2 3" xfId="46117"/>
    <cellStyle name="Note 4 7 2 5 3" xfId="16690"/>
    <cellStyle name="Note 4 7 2 5 3 2" xfId="34125"/>
    <cellStyle name="Note 4 7 2 5 3 3" xfId="48578"/>
    <cellStyle name="Note 4 7 2 5 4" xfId="22241"/>
    <cellStyle name="Note 4 7 2 5 5" xfId="36694"/>
    <cellStyle name="Note 4 7 2 6" xfId="7267"/>
    <cellStyle name="Note 4 7 2 6 2" xfId="24702"/>
    <cellStyle name="Note 4 7 2 6 3" xfId="39155"/>
    <cellStyle name="Note 4 7 2 7" xfId="9708"/>
    <cellStyle name="Note 4 7 2 7 2" xfId="27143"/>
    <cellStyle name="Note 4 7 2 7 3" xfId="41596"/>
    <cellStyle name="Note 4 7 2 8" xfId="12128"/>
    <cellStyle name="Note 4 7 2 8 2" xfId="29563"/>
    <cellStyle name="Note 4 7 2 8 3" xfId="44016"/>
    <cellStyle name="Note 4 7 2 9" xfId="19135"/>
    <cellStyle name="Note 4 7 3" xfId="2298"/>
    <cellStyle name="Note 4 7 3 2" xfId="2299"/>
    <cellStyle name="Note 4 7 3 2 2" xfId="4810"/>
    <cellStyle name="Note 4 7 3 2 2 2" xfId="14233"/>
    <cellStyle name="Note 4 7 3 2 2 2 2" xfId="31668"/>
    <cellStyle name="Note 4 7 3 2 2 2 3" xfId="46121"/>
    <cellStyle name="Note 4 7 3 2 2 3" xfId="16694"/>
    <cellStyle name="Note 4 7 3 2 2 3 2" xfId="34129"/>
    <cellStyle name="Note 4 7 3 2 2 3 3" xfId="48582"/>
    <cellStyle name="Note 4 7 3 2 2 4" xfId="22246"/>
    <cellStyle name="Note 4 7 3 2 2 5" xfId="36699"/>
    <cellStyle name="Note 4 7 3 2 3" xfId="7272"/>
    <cellStyle name="Note 4 7 3 2 3 2" xfId="24707"/>
    <cellStyle name="Note 4 7 3 2 3 3" xfId="39160"/>
    <cellStyle name="Note 4 7 3 2 4" xfId="9713"/>
    <cellStyle name="Note 4 7 3 2 4 2" xfId="27148"/>
    <cellStyle name="Note 4 7 3 2 4 3" xfId="41601"/>
    <cellStyle name="Note 4 7 3 2 5" xfId="12133"/>
    <cellStyle name="Note 4 7 3 2 5 2" xfId="29568"/>
    <cellStyle name="Note 4 7 3 2 5 3" xfId="44021"/>
    <cellStyle name="Note 4 7 3 2 6" xfId="19140"/>
    <cellStyle name="Note 4 7 3 3" xfId="2300"/>
    <cellStyle name="Note 4 7 3 3 2" xfId="4811"/>
    <cellStyle name="Note 4 7 3 3 2 2" xfId="14234"/>
    <cellStyle name="Note 4 7 3 3 2 2 2" xfId="31669"/>
    <cellStyle name="Note 4 7 3 3 2 2 3" xfId="46122"/>
    <cellStyle name="Note 4 7 3 3 2 3" xfId="16695"/>
    <cellStyle name="Note 4 7 3 3 2 3 2" xfId="34130"/>
    <cellStyle name="Note 4 7 3 3 2 3 3" xfId="48583"/>
    <cellStyle name="Note 4 7 3 3 2 4" xfId="22247"/>
    <cellStyle name="Note 4 7 3 3 2 5" xfId="36700"/>
    <cellStyle name="Note 4 7 3 3 3" xfId="7273"/>
    <cellStyle name="Note 4 7 3 3 3 2" xfId="24708"/>
    <cellStyle name="Note 4 7 3 3 3 3" xfId="39161"/>
    <cellStyle name="Note 4 7 3 3 4" xfId="9714"/>
    <cellStyle name="Note 4 7 3 3 4 2" xfId="27149"/>
    <cellStyle name="Note 4 7 3 3 4 3" xfId="41602"/>
    <cellStyle name="Note 4 7 3 3 5" xfId="12134"/>
    <cellStyle name="Note 4 7 3 3 5 2" xfId="29569"/>
    <cellStyle name="Note 4 7 3 3 5 3" xfId="44022"/>
    <cellStyle name="Note 4 7 3 3 6" xfId="19141"/>
    <cellStyle name="Note 4 7 3 4" xfId="2301"/>
    <cellStyle name="Note 4 7 3 4 2" xfId="4812"/>
    <cellStyle name="Note 4 7 3 4 2 2" xfId="22248"/>
    <cellStyle name="Note 4 7 3 4 2 3" xfId="36701"/>
    <cellStyle name="Note 4 7 3 4 3" xfId="7274"/>
    <cellStyle name="Note 4 7 3 4 3 2" xfId="24709"/>
    <cellStyle name="Note 4 7 3 4 3 3" xfId="39162"/>
    <cellStyle name="Note 4 7 3 4 4" xfId="9715"/>
    <cellStyle name="Note 4 7 3 4 4 2" xfId="27150"/>
    <cellStyle name="Note 4 7 3 4 4 3" xfId="41603"/>
    <cellStyle name="Note 4 7 3 4 5" xfId="12135"/>
    <cellStyle name="Note 4 7 3 4 5 2" xfId="29570"/>
    <cellStyle name="Note 4 7 3 4 5 3" xfId="44023"/>
    <cellStyle name="Note 4 7 3 4 6" xfId="15345"/>
    <cellStyle name="Note 4 7 3 4 6 2" xfId="32780"/>
    <cellStyle name="Note 4 7 3 4 6 3" xfId="47233"/>
    <cellStyle name="Note 4 7 3 4 7" xfId="19142"/>
    <cellStyle name="Note 4 7 3 4 8" xfId="20507"/>
    <cellStyle name="Note 4 7 3 5" xfId="4809"/>
    <cellStyle name="Note 4 7 3 5 2" xfId="14232"/>
    <cellStyle name="Note 4 7 3 5 2 2" xfId="31667"/>
    <cellStyle name="Note 4 7 3 5 2 3" xfId="46120"/>
    <cellStyle name="Note 4 7 3 5 3" xfId="16693"/>
    <cellStyle name="Note 4 7 3 5 3 2" xfId="34128"/>
    <cellStyle name="Note 4 7 3 5 3 3" xfId="48581"/>
    <cellStyle name="Note 4 7 3 5 4" xfId="22245"/>
    <cellStyle name="Note 4 7 3 5 5" xfId="36698"/>
    <cellStyle name="Note 4 7 3 6" xfId="7271"/>
    <cellStyle name="Note 4 7 3 6 2" xfId="24706"/>
    <cellStyle name="Note 4 7 3 6 3" xfId="39159"/>
    <cellStyle name="Note 4 7 3 7" xfId="9712"/>
    <cellStyle name="Note 4 7 3 7 2" xfId="27147"/>
    <cellStyle name="Note 4 7 3 7 3" xfId="41600"/>
    <cellStyle name="Note 4 7 3 8" xfId="12132"/>
    <cellStyle name="Note 4 7 3 8 2" xfId="29567"/>
    <cellStyle name="Note 4 7 3 8 3" xfId="44020"/>
    <cellStyle name="Note 4 7 3 9" xfId="19139"/>
    <cellStyle name="Note 4 7 4" xfId="2302"/>
    <cellStyle name="Note 4 7 4 2" xfId="2303"/>
    <cellStyle name="Note 4 7 4 2 2" xfId="4814"/>
    <cellStyle name="Note 4 7 4 2 2 2" xfId="14236"/>
    <cellStyle name="Note 4 7 4 2 2 2 2" xfId="31671"/>
    <cellStyle name="Note 4 7 4 2 2 2 3" xfId="46124"/>
    <cellStyle name="Note 4 7 4 2 2 3" xfId="16697"/>
    <cellStyle name="Note 4 7 4 2 2 3 2" xfId="34132"/>
    <cellStyle name="Note 4 7 4 2 2 3 3" xfId="48585"/>
    <cellStyle name="Note 4 7 4 2 2 4" xfId="22250"/>
    <cellStyle name="Note 4 7 4 2 2 5" xfId="36703"/>
    <cellStyle name="Note 4 7 4 2 3" xfId="7276"/>
    <cellStyle name="Note 4 7 4 2 3 2" xfId="24711"/>
    <cellStyle name="Note 4 7 4 2 3 3" xfId="39164"/>
    <cellStyle name="Note 4 7 4 2 4" xfId="9717"/>
    <cellStyle name="Note 4 7 4 2 4 2" xfId="27152"/>
    <cellStyle name="Note 4 7 4 2 4 3" xfId="41605"/>
    <cellStyle name="Note 4 7 4 2 5" xfId="12137"/>
    <cellStyle name="Note 4 7 4 2 5 2" xfId="29572"/>
    <cellStyle name="Note 4 7 4 2 5 3" xfId="44025"/>
    <cellStyle name="Note 4 7 4 2 6" xfId="19144"/>
    <cellStyle name="Note 4 7 4 3" xfId="2304"/>
    <cellStyle name="Note 4 7 4 3 2" xfId="4815"/>
    <cellStyle name="Note 4 7 4 3 2 2" xfId="14237"/>
    <cellStyle name="Note 4 7 4 3 2 2 2" xfId="31672"/>
    <cellStyle name="Note 4 7 4 3 2 2 3" xfId="46125"/>
    <cellStyle name="Note 4 7 4 3 2 3" xfId="16698"/>
    <cellStyle name="Note 4 7 4 3 2 3 2" xfId="34133"/>
    <cellStyle name="Note 4 7 4 3 2 3 3" xfId="48586"/>
    <cellStyle name="Note 4 7 4 3 2 4" xfId="22251"/>
    <cellStyle name="Note 4 7 4 3 2 5" xfId="36704"/>
    <cellStyle name="Note 4 7 4 3 3" xfId="7277"/>
    <cellStyle name="Note 4 7 4 3 3 2" xfId="24712"/>
    <cellStyle name="Note 4 7 4 3 3 3" xfId="39165"/>
    <cellStyle name="Note 4 7 4 3 4" xfId="9718"/>
    <cellStyle name="Note 4 7 4 3 4 2" xfId="27153"/>
    <cellStyle name="Note 4 7 4 3 4 3" xfId="41606"/>
    <cellStyle name="Note 4 7 4 3 5" xfId="12138"/>
    <cellStyle name="Note 4 7 4 3 5 2" xfId="29573"/>
    <cellStyle name="Note 4 7 4 3 5 3" xfId="44026"/>
    <cellStyle name="Note 4 7 4 3 6" xfId="19145"/>
    <cellStyle name="Note 4 7 4 4" xfId="2305"/>
    <cellStyle name="Note 4 7 4 4 2" xfId="4816"/>
    <cellStyle name="Note 4 7 4 4 2 2" xfId="22252"/>
    <cellStyle name="Note 4 7 4 4 2 3" xfId="36705"/>
    <cellStyle name="Note 4 7 4 4 3" xfId="7278"/>
    <cellStyle name="Note 4 7 4 4 3 2" xfId="24713"/>
    <cellStyle name="Note 4 7 4 4 3 3" xfId="39166"/>
    <cellStyle name="Note 4 7 4 4 4" xfId="9719"/>
    <cellStyle name="Note 4 7 4 4 4 2" xfId="27154"/>
    <cellStyle name="Note 4 7 4 4 4 3" xfId="41607"/>
    <cellStyle name="Note 4 7 4 4 5" xfId="12139"/>
    <cellStyle name="Note 4 7 4 4 5 2" xfId="29574"/>
    <cellStyle name="Note 4 7 4 4 5 3" xfId="44027"/>
    <cellStyle name="Note 4 7 4 4 6" xfId="15346"/>
    <cellStyle name="Note 4 7 4 4 6 2" xfId="32781"/>
    <cellStyle name="Note 4 7 4 4 6 3" xfId="47234"/>
    <cellStyle name="Note 4 7 4 4 7" xfId="19146"/>
    <cellStyle name="Note 4 7 4 4 8" xfId="20508"/>
    <cellStyle name="Note 4 7 4 5" xfId="4813"/>
    <cellStyle name="Note 4 7 4 5 2" xfId="14235"/>
    <cellStyle name="Note 4 7 4 5 2 2" xfId="31670"/>
    <cellStyle name="Note 4 7 4 5 2 3" xfId="46123"/>
    <cellStyle name="Note 4 7 4 5 3" xfId="16696"/>
    <cellStyle name="Note 4 7 4 5 3 2" xfId="34131"/>
    <cellStyle name="Note 4 7 4 5 3 3" xfId="48584"/>
    <cellStyle name="Note 4 7 4 5 4" xfId="22249"/>
    <cellStyle name="Note 4 7 4 5 5" xfId="36702"/>
    <cellStyle name="Note 4 7 4 6" xfId="7275"/>
    <cellStyle name="Note 4 7 4 6 2" xfId="24710"/>
    <cellStyle name="Note 4 7 4 6 3" xfId="39163"/>
    <cellStyle name="Note 4 7 4 7" xfId="9716"/>
    <cellStyle name="Note 4 7 4 7 2" xfId="27151"/>
    <cellStyle name="Note 4 7 4 7 3" xfId="41604"/>
    <cellStyle name="Note 4 7 4 8" xfId="12136"/>
    <cellStyle name="Note 4 7 4 8 2" xfId="29571"/>
    <cellStyle name="Note 4 7 4 8 3" xfId="44024"/>
    <cellStyle name="Note 4 7 4 9" xfId="19143"/>
    <cellStyle name="Note 4 7 5" xfId="2306"/>
    <cellStyle name="Note 4 7 5 2" xfId="2307"/>
    <cellStyle name="Note 4 7 5 2 2" xfId="4818"/>
    <cellStyle name="Note 4 7 5 2 2 2" xfId="14239"/>
    <cellStyle name="Note 4 7 5 2 2 2 2" xfId="31674"/>
    <cellStyle name="Note 4 7 5 2 2 2 3" xfId="46127"/>
    <cellStyle name="Note 4 7 5 2 2 3" xfId="16700"/>
    <cellStyle name="Note 4 7 5 2 2 3 2" xfId="34135"/>
    <cellStyle name="Note 4 7 5 2 2 3 3" xfId="48588"/>
    <cellStyle name="Note 4 7 5 2 2 4" xfId="22254"/>
    <cellStyle name="Note 4 7 5 2 2 5" xfId="36707"/>
    <cellStyle name="Note 4 7 5 2 3" xfId="7280"/>
    <cellStyle name="Note 4 7 5 2 3 2" xfId="24715"/>
    <cellStyle name="Note 4 7 5 2 3 3" xfId="39168"/>
    <cellStyle name="Note 4 7 5 2 4" xfId="9721"/>
    <cellStyle name="Note 4 7 5 2 4 2" xfId="27156"/>
    <cellStyle name="Note 4 7 5 2 4 3" xfId="41609"/>
    <cellStyle name="Note 4 7 5 2 5" xfId="12141"/>
    <cellStyle name="Note 4 7 5 2 5 2" xfId="29576"/>
    <cellStyle name="Note 4 7 5 2 5 3" xfId="44029"/>
    <cellStyle name="Note 4 7 5 2 6" xfId="19148"/>
    <cellStyle name="Note 4 7 5 3" xfId="2308"/>
    <cellStyle name="Note 4 7 5 3 2" xfId="4819"/>
    <cellStyle name="Note 4 7 5 3 2 2" xfId="14240"/>
    <cellStyle name="Note 4 7 5 3 2 2 2" xfId="31675"/>
    <cellStyle name="Note 4 7 5 3 2 2 3" xfId="46128"/>
    <cellStyle name="Note 4 7 5 3 2 3" xfId="16701"/>
    <cellStyle name="Note 4 7 5 3 2 3 2" xfId="34136"/>
    <cellStyle name="Note 4 7 5 3 2 3 3" xfId="48589"/>
    <cellStyle name="Note 4 7 5 3 2 4" xfId="22255"/>
    <cellStyle name="Note 4 7 5 3 2 5" xfId="36708"/>
    <cellStyle name="Note 4 7 5 3 3" xfId="7281"/>
    <cellStyle name="Note 4 7 5 3 3 2" xfId="24716"/>
    <cellStyle name="Note 4 7 5 3 3 3" xfId="39169"/>
    <cellStyle name="Note 4 7 5 3 4" xfId="9722"/>
    <cellStyle name="Note 4 7 5 3 4 2" xfId="27157"/>
    <cellStyle name="Note 4 7 5 3 4 3" xfId="41610"/>
    <cellStyle name="Note 4 7 5 3 5" xfId="12142"/>
    <cellStyle name="Note 4 7 5 3 5 2" xfId="29577"/>
    <cellStyle name="Note 4 7 5 3 5 3" xfId="44030"/>
    <cellStyle name="Note 4 7 5 3 6" xfId="19149"/>
    <cellStyle name="Note 4 7 5 4" xfId="2309"/>
    <cellStyle name="Note 4 7 5 4 2" xfId="4820"/>
    <cellStyle name="Note 4 7 5 4 2 2" xfId="22256"/>
    <cellStyle name="Note 4 7 5 4 2 3" xfId="36709"/>
    <cellStyle name="Note 4 7 5 4 3" xfId="7282"/>
    <cellStyle name="Note 4 7 5 4 3 2" xfId="24717"/>
    <cellStyle name="Note 4 7 5 4 3 3" xfId="39170"/>
    <cellStyle name="Note 4 7 5 4 4" xfId="9723"/>
    <cellStyle name="Note 4 7 5 4 4 2" xfId="27158"/>
    <cellStyle name="Note 4 7 5 4 4 3" xfId="41611"/>
    <cellStyle name="Note 4 7 5 4 5" xfId="12143"/>
    <cellStyle name="Note 4 7 5 4 5 2" xfId="29578"/>
    <cellStyle name="Note 4 7 5 4 5 3" xfId="44031"/>
    <cellStyle name="Note 4 7 5 4 6" xfId="15347"/>
    <cellStyle name="Note 4 7 5 4 6 2" xfId="32782"/>
    <cellStyle name="Note 4 7 5 4 6 3" xfId="47235"/>
    <cellStyle name="Note 4 7 5 4 7" xfId="19150"/>
    <cellStyle name="Note 4 7 5 4 8" xfId="20509"/>
    <cellStyle name="Note 4 7 5 5" xfId="4817"/>
    <cellStyle name="Note 4 7 5 5 2" xfId="14238"/>
    <cellStyle name="Note 4 7 5 5 2 2" xfId="31673"/>
    <cellStyle name="Note 4 7 5 5 2 3" xfId="46126"/>
    <cellStyle name="Note 4 7 5 5 3" xfId="16699"/>
    <cellStyle name="Note 4 7 5 5 3 2" xfId="34134"/>
    <cellStyle name="Note 4 7 5 5 3 3" xfId="48587"/>
    <cellStyle name="Note 4 7 5 5 4" xfId="22253"/>
    <cellStyle name="Note 4 7 5 5 5" xfId="36706"/>
    <cellStyle name="Note 4 7 5 6" xfId="7279"/>
    <cellStyle name="Note 4 7 5 6 2" xfId="24714"/>
    <cellStyle name="Note 4 7 5 6 3" xfId="39167"/>
    <cellStyle name="Note 4 7 5 7" xfId="9720"/>
    <cellStyle name="Note 4 7 5 7 2" xfId="27155"/>
    <cellStyle name="Note 4 7 5 7 3" xfId="41608"/>
    <cellStyle name="Note 4 7 5 8" xfId="12140"/>
    <cellStyle name="Note 4 7 5 8 2" xfId="29575"/>
    <cellStyle name="Note 4 7 5 8 3" xfId="44028"/>
    <cellStyle name="Note 4 7 5 9" xfId="19147"/>
    <cellStyle name="Note 4 7 6" xfId="2310"/>
    <cellStyle name="Note 4 7 6 2" xfId="4821"/>
    <cellStyle name="Note 4 7 6 2 2" xfId="14241"/>
    <cellStyle name="Note 4 7 6 2 2 2" xfId="31676"/>
    <cellStyle name="Note 4 7 6 2 2 3" xfId="46129"/>
    <cellStyle name="Note 4 7 6 2 3" xfId="16702"/>
    <cellStyle name="Note 4 7 6 2 3 2" xfId="34137"/>
    <cellStyle name="Note 4 7 6 2 3 3" xfId="48590"/>
    <cellStyle name="Note 4 7 6 2 4" xfId="22257"/>
    <cellStyle name="Note 4 7 6 2 5" xfId="36710"/>
    <cellStyle name="Note 4 7 6 3" xfId="7283"/>
    <cellStyle name="Note 4 7 6 3 2" xfId="24718"/>
    <cellStyle name="Note 4 7 6 3 3" xfId="39171"/>
    <cellStyle name="Note 4 7 6 4" xfId="9724"/>
    <cellStyle name="Note 4 7 6 4 2" xfId="27159"/>
    <cellStyle name="Note 4 7 6 4 3" xfId="41612"/>
    <cellStyle name="Note 4 7 6 5" xfId="12144"/>
    <cellStyle name="Note 4 7 6 5 2" xfId="29579"/>
    <cellStyle name="Note 4 7 6 5 3" xfId="44032"/>
    <cellStyle name="Note 4 7 6 6" xfId="19151"/>
    <cellStyle name="Note 4 7 7" xfId="2311"/>
    <cellStyle name="Note 4 7 7 2" xfId="4822"/>
    <cellStyle name="Note 4 7 7 2 2" xfId="14242"/>
    <cellStyle name="Note 4 7 7 2 2 2" xfId="31677"/>
    <cellStyle name="Note 4 7 7 2 2 3" xfId="46130"/>
    <cellStyle name="Note 4 7 7 2 3" xfId="16703"/>
    <cellStyle name="Note 4 7 7 2 3 2" xfId="34138"/>
    <cellStyle name="Note 4 7 7 2 3 3" xfId="48591"/>
    <cellStyle name="Note 4 7 7 2 4" xfId="22258"/>
    <cellStyle name="Note 4 7 7 2 5" xfId="36711"/>
    <cellStyle name="Note 4 7 7 3" xfId="7284"/>
    <cellStyle name="Note 4 7 7 3 2" xfId="24719"/>
    <cellStyle name="Note 4 7 7 3 3" xfId="39172"/>
    <cellStyle name="Note 4 7 7 4" xfId="9725"/>
    <cellStyle name="Note 4 7 7 4 2" xfId="27160"/>
    <cellStyle name="Note 4 7 7 4 3" xfId="41613"/>
    <cellStyle name="Note 4 7 7 5" xfId="12145"/>
    <cellStyle name="Note 4 7 7 5 2" xfId="29580"/>
    <cellStyle name="Note 4 7 7 5 3" xfId="44033"/>
    <cellStyle name="Note 4 7 7 6" xfId="19152"/>
    <cellStyle name="Note 4 7 8" xfId="2312"/>
    <cellStyle name="Note 4 7 8 2" xfId="4823"/>
    <cellStyle name="Note 4 7 8 2 2" xfId="22259"/>
    <cellStyle name="Note 4 7 8 2 3" xfId="36712"/>
    <cellStyle name="Note 4 7 8 3" xfId="7285"/>
    <cellStyle name="Note 4 7 8 3 2" xfId="24720"/>
    <cellStyle name="Note 4 7 8 3 3" xfId="39173"/>
    <cellStyle name="Note 4 7 8 4" xfId="9726"/>
    <cellStyle name="Note 4 7 8 4 2" xfId="27161"/>
    <cellStyle name="Note 4 7 8 4 3" xfId="41614"/>
    <cellStyle name="Note 4 7 8 5" xfId="12146"/>
    <cellStyle name="Note 4 7 8 5 2" xfId="29581"/>
    <cellStyle name="Note 4 7 8 5 3" xfId="44034"/>
    <cellStyle name="Note 4 7 8 6" xfId="15348"/>
    <cellStyle name="Note 4 7 8 6 2" xfId="32783"/>
    <cellStyle name="Note 4 7 8 6 3" xfId="47236"/>
    <cellStyle name="Note 4 7 8 7" xfId="19153"/>
    <cellStyle name="Note 4 7 8 8" xfId="20510"/>
    <cellStyle name="Note 4 7 9" xfId="4804"/>
    <cellStyle name="Note 4 7 9 2" xfId="14228"/>
    <cellStyle name="Note 4 7 9 2 2" xfId="31663"/>
    <cellStyle name="Note 4 7 9 2 3" xfId="46116"/>
    <cellStyle name="Note 4 7 9 3" xfId="16689"/>
    <cellStyle name="Note 4 7 9 3 2" xfId="34124"/>
    <cellStyle name="Note 4 7 9 3 3" xfId="48577"/>
    <cellStyle name="Note 4 7 9 4" xfId="22240"/>
    <cellStyle name="Note 4 7 9 5" xfId="36693"/>
    <cellStyle name="Note 4 8" xfId="2313"/>
    <cellStyle name="Note 4 8 10" xfId="7286"/>
    <cellStyle name="Note 4 8 10 2" xfId="24721"/>
    <cellStyle name="Note 4 8 10 3" xfId="39174"/>
    <cellStyle name="Note 4 8 11" xfId="9727"/>
    <cellStyle name="Note 4 8 11 2" xfId="27162"/>
    <cellStyle name="Note 4 8 11 3" xfId="41615"/>
    <cellStyle name="Note 4 8 12" xfId="12147"/>
    <cellStyle name="Note 4 8 12 2" xfId="29582"/>
    <cellStyle name="Note 4 8 12 3" xfId="44035"/>
    <cellStyle name="Note 4 8 13" xfId="19154"/>
    <cellStyle name="Note 4 8 2" xfId="2314"/>
    <cellStyle name="Note 4 8 2 2" xfId="2315"/>
    <cellStyle name="Note 4 8 2 2 2" xfId="4826"/>
    <cellStyle name="Note 4 8 2 2 2 2" xfId="14245"/>
    <cellStyle name="Note 4 8 2 2 2 2 2" xfId="31680"/>
    <cellStyle name="Note 4 8 2 2 2 2 3" xfId="46133"/>
    <cellStyle name="Note 4 8 2 2 2 3" xfId="16706"/>
    <cellStyle name="Note 4 8 2 2 2 3 2" xfId="34141"/>
    <cellStyle name="Note 4 8 2 2 2 3 3" xfId="48594"/>
    <cellStyle name="Note 4 8 2 2 2 4" xfId="22262"/>
    <cellStyle name="Note 4 8 2 2 2 5" xfId="36715"/>
    <cellStyle name="Note 4 8 2 2 3" xfId="7288"/>
    <cellStyle name="Note 4 8 2 2 3 2" xfId="24723"/>
    <cellStyle name="Note 4 8 2 2 3 3" xfId="39176"/>
    <cellStyle name="Note 4 8 2 2 4" xfId="9729"/>
    <cellStyle name="Note 4 8 2 2 4 2" xfId="27164"/>
    <cellStyle name="Note 4 8 2 2 4 3" xfId="41617"/>
    <cellStyle name="Note 4 8 2 2 5" xfId="12149"/>
    <cellStyle name="Note 4 8 2 2 5 2" xfId="29584"/>
    <cellStyle name="Note 4 8 2 2 5 3" xfId="44037"/>
    <cellStyle name="Note 4 8 2 2 6" xfId="19156"/>
    <cellStyle name="Note 4 8 2 3" xfId="2316"/>
    <cellStyle name="Note 4 8 2 3 2" xfId="4827"/>
    <cellStyle name="Note 4 8 2 3 2 2" xfId="14246"/>
    <cellStyle name="Note 4 8 2 3 2 2 2" xfId="31681"/>
    <cellStyle name="Note 4 8 2 3 2 2 3" xfId="46134"/>
    <cellStyle name="Note 4 8 2 3 2 3" xfId="16707"/>
    <cellStyle name="Note 4 8 2 3 2 3 2" xfId="34142"/>
    <cellStyle name="Note 4 8 2 3 2 3 3" xfId="48595"/>
    <cellStyle name="Note 4 8 2 3 2 4" xfId="22263"/>
    <cellStyle name="Note 4 8 2 3 2 5" xfId="36716"/>
    <cellStyle name="Note 4 8 2 3 3" xfId="7289"/>
    <cellStyle name="Note 4 8 2 3 3 2" xfId="24724"/>
    <cellStyle name="Note 4 8 2 3 3 3" xfId="39177"/>
    <cellStyle name="Note 4 8 2 3 4" xfId="9730"/>
    <cellStyle name="Note 4 8 2 3 4 2" xfId="27165"/>
    <cellStyle name="Note 4 8 2 3 4 3" xfId="41618"/>
    <cellStyle name="Note 4 8 2 3 5" xfId="12150"/>
    <cellStyle name="Note 4 8 2 3 5 2" xfId="29585"/>
    <cellStyle name="Note 4 8 2 3 5 3" xfId="44038"/>
    <cellStyle name="Note 4 8 2 3 6" xfId="19157"/>
    <cellStyle name="Note 4 8 2 4" xfId="2317"/>
    <cellStyle name="Note 4 8 2 4 2" xfId="4828"/>
    <cellStyle name="Note 4 8 2 4 2 2" xfId="22264"/>
    <cellStyle name="Note 4 8 2 4 2 3" xfId="36717"/>
    <cellStyle name="Note 4 8 2 4 3" xfId="7290"/>
    <cellStyle name="Note 4 8 2 4 3 2" xfId="24725"/>
    <cellStyle name="Note 4 8 2 4 3 3" xfId="39178"/>
    <cellStyle name="Note 4 8 2 4 4" xfId="9731"/>
    <cellStyle name="Note 4 8 2 4 4 2" xfId="27166"/>
    <cellStyle name="Note 4 8 2 4 4 3" xfId="41619"/>
    <cellStyle name="Note 4 8 2 4 5" xfId="12151"/>
    <cellStyle name="Note 4 8 2 4 5 2" xfId="29586"/>
    <cellStyle name="Note 4 8 2 4 5 3" xfId="44039"/>
    <cellStyle name="Note 4 8 2 4 6" xfId="15349"/>
    <cellStyle name="Note 4 8 2 4 6 2" xfId="32784"/>
    <cellStyle name="Note 4 8 2 4 6 3" xfId="47237"/>
    <cellStyle name="Note 4 8 2 4 7" xfId="19158"/>
    <cellStyle name="Note 4 8 2 4 8" xfId="20511"/>
    <cellStyle name="Note 4 8 2 5" xfId="4825"/>
    <cellStyle name="Note 4 8 2 5 2" xfId="14244"/>
    <cellStyle name="Note 4 8 2 5 2 2" xfId="31679"/>
    <cellStyle name="Note 4 8 2 5 2 3" xfId="46132"/>
    <cellStyle name="Note 4 8 2 5 3" xfId="16705"/>
    <cellStyle name="Note 4 8 2 5 3 2" xfId="34140"/>
    <cellStyle name="Note 4 8 2 5 3 3" xfId="48593"/>
    <cellStyle name="Note 4 8 2 5 4" xfId="22261"/>
    <cellStyle name="Note 4 8 2 5 5" xfId="36714"/>
    <cellStyle name="Note 4 8 2 6" xfId="7287"/>
    <cellStyle name="Note 4 8 2 6 2" xfId="24722"/>
    <cellStyle name="Note 4 8 2 6 3" xfId="39175"/>
    <cellStyle name="Note 4 8 2 7" xfId="9728"/>
    <cellStyle name="Note 4 8 2 7 2" xfId="27163"/>
    <cellStyle name="Note 4 8 2 7 3" xfId="41616"/>
    <cellStyle name="Note 4 8 2 8" xfId="12148"/>
    <cellStyle name="Note 4 8 2 8 2" xfId="29583"/>
    <cellStyle name="Note 4 8 2 8 3" xfId="44036"/>
    <cellStyle name="Note 4 8 2 9" xfId="19155"/>
    <cellStyle name="Note 4 8 3" xfId="2318"/>
    <cellStyle name="Note 4 8 3 2" xfId="2319"/>
    <cellStyle name="Note 4 8 3 2 2" xfId="4830"/>
    <cellStyle name="Note 4 8 3 2 2 2" xfId="14248"/>
    <cellStyle name="Note 4 8 3 2 2 2 2" xfId="31683"/>
    <cellStyle name="Note 4 8 3 2 2 2 3" xfId="46136"/>
    <cellStyle name="Note 4 8 3 2 2 3" xfId="16709"/>
    <cellStyle name="Note 4 8 3 2 2 3 2" xfId="34144"/>
    <cellStyle name="Note 4 8 3 2 2 3 3" xfId="48597"/>
    <cellStyle name="Note 4 8 3 2 2 4" xfId="22266"/>
    <cellStyle name="Note 4 8 3 2 2 5" xfId="36719"/>
    <cellStyle name="Note 4 8 3 2 3" xfId="7292"/>
    <cellStyle name="Note 4 8 3 2 3 2" xfId="24727"/>
    <cellStyle name="Note 4 8 3 2 3 3" xfId="39180"/>
    <cellStyle name="Note 4 8 3 2 4" xfId="9733"/>
    <cellStyle name="Note 4 8 3 2 4 2" xfId="27168"/>
    <cellStyle name="Note 4 8 3 2 4 3" xfId="41621"/>
    <cellStyle name="Note 4 8 3 2 5" xfId="12153"/>
    <cellStyle name="Note 4 8 3 2 5 2" xfId="29588"/>
    <cellStyle name="Note 4 8 3 2 5 3" xfId="44041"/>
    <cellStyle name="Note 4 8 3 2 6" xfId="19160"/>
    <cellStyle name="Note 4 8 3 3" xfId="2320"/>
    <cellStyle name="Note 4 8 3 3 2" xfId="4831"/>
    <cellStyle name="Note 4 8 3 3 2 2" xfId="14249"/>
    <cellStyle name="Note 4 8 3 3 2 2 2" xfId="31684"/>
    <cellStyle name="Note 4 8 3 3 2 2 3" xfId="46137"/>
    <cellStyle name="Note 4 8 3 3 2 3" xfId="16710"/>
    <cellStyle name="Note 4 8 3 3 2 3 2" xfId="34145"/>
    <cellStyle name="Note 4 8 3 3 2 3 3" xfId="48598"/>
    <cellStyle name="Note 4 8 3 3 2 4" xfId="22267"/>
    <cellStyle name="Note 4 8 3 3 2 5" xfId="36720"/>
    <cellStyle name="Note 4 8 3 3 3" xfId="7293"/>
    <cellStyle name="Note 4 8 3 3 3 2" xfId="24728"/>
    <cellStyle name="Note 4 8 3 3 3 3" xfId="39181"/>
    <cellStyle name="Note 4 8 3 3 4" xfId="9734"/>
    <cellStyle name="Note 4 8 3 3 4 2" xfId="27169"/>
    <cellStyle name="Note 4 8 3 3 4 3" xfId="41622"/>
    <cellStyle name="Note 4 8 3 3 5" xfId="12154"/>
    <cellStyle name="Note 4 8 3 3 5 2" xfId="29589"/>
    <cellStyle name="Note 4 8 3 3 5 3" xfId="44042"/>
    <cellStyle name="Note 4 8 3 3 6" xfId="19161"/>
    <cellStyle name="Note 4 8 3 4" xfId="2321"/>
    <cellStyle name="Note 4 8 3 4 2" xfId="4832"/>
    <cellStyle name="Note 4 8 3 4 2 2" xfId="22268"/>
    <cellStyle name="Note 4 8 3 4 2 3" xfId="36721"/>
    <cellStyle name="Note 4 8 3 4 3" xfId="7294"/>
    <cellStyle name="Note 4 8 3 4 3 2" xfId="24729"/>
    <cellStyle name="Note 4 8 3 4 3 3" xfId="39182"/>
    <cellStyle name="Note 4 8 3 4 4" xfId="9735"/>
    <cellStyle name="Note 4 8 3 4 4 2" xfId="27170"/>
    <cellStyle name="Note 4 8 3 4 4 3" xfId="41623"/>
    <cellStyle name="Note 4 8 3 4 5" xfId="12155"/>
    <cellStyle name="Note 4 8 3 4 5 2" xfId="29590"/>
    <cellStyle name="Note 4 8 3 4 5 3" xfId="44043"/>
    <cellStyle name="Note 4 8 3 4 6" xfId="15350"/>
    <cellStyle name="Note 4 8 3 4 6 2" xfId="32785"/>
    <cellStyle name="Note 4 8 3 4 6 3" xfId="47238"/>
    <cellStyle name="Note 4 8 3 4 7" xfId="19162"/>
    <cellStyle name="Note 4 8 3 4 8" xfId="20512"/>
    <cellStyle name="Note 4 8 3 5" xfId="4829"/>
    <cellStyle name="Note 4 8 3 5 2" xfId="14247"/>
    <cellStyle name="Note 4 8 3 5 2 2" xfId="31682"/>
    <cellStyle name="Note 4 8 3 5 2 3" xfId="46135"/>
    <cellStyle name="Note 4 8 3 5 3" xfId="16708"/>
    <cellStyle name="Note 4 8 3 5 3 2" xfId="34143"/>
    <cellStyle name="Note 4 8 3 5 3 3" xfId="48596"/>
    <cellStyle name="Note 4 8 3 5 4" xfId="22265"/>
    <cellStyle name="Note 4 8 3 5 5" xfId="36718"/>
    <cellStyle name="Note 4 8 3 6" xfId="7291"/>
    <cellStyle name="Note 4 8 3 6 2" xfId="24726"/>
    <cellStyle name="Note 4 8 3 6 3" xfId="39179"/>
    <cellStyle name="Note 4 8 3 7" xfId="9732"/>
    <cellStyle name="Note 4 8 3 7 2" xfId="27167"/>
    <cellStyle name="Note 4 8 3 7 3" xfId="41620"/>
    <cellStyle name="Note 4 8 3 8" xfId="12152"/>
    <cellStyle name="Note 4 8 3 8 2" xfId="29587"/>
    <cellStyle name="Note 4 8 3 8 3" xfId="44040"/>
    <cellStyle name="Note 4 8 3 9" xfId="19159"/>
    <cellStyle name="Note 4 8 4" xfId="2322"/>
    <cellStyle name="Note 4 8 4 2" xfId="2323"/>
    <cellStyle name="Note 4 8 4 2 2" xfId="4834"/>
    <cellStyle name="Note 4 8 4 2 2 2" xfId="14251"/>
    <cellStyle name="Note 4 8 4 2 2 2 2" xfId="31686"/>
    <cellStyle name="Note 4 8 4 2 2 2 3" xfId="46139"/>
    <cellStyle name="Note 4 8 4 2 2 3" xfId="16712"/>
    <cellStyle name="Note 4 8 4 2 2 3 2" xfId="34147"/>
    <cellStyle name="Note 4 8 4 2 2 3 3" xfId="48600"/>
    <cellStyle name="Note 4 8 4 2 2 4" xfId="22270"/>
    <cellStyle name="Note 4 8 4 2 2 5" xfId="36723"/>
    <cellStyle name="Note 4 8 4 2 3" xfId="7296"/>
    <cellStyle name="Note 4 8 4 2 3 2" xfId="24731"/>
    <cellStyle name="Note 4 8 4 2 3 3" xfId="39184"/>
    <cellStyle name="Note 4 8 4 2 4" xfId="9737"/>
    <cellStyle name="Note 4 8 4 2 4 2" xfId="27172"/>
    <cellStyle name="Note 4 8 4 2 4 3" xfId="41625"/>
    <cellStyle name="Note 4 8 4 2 5" xfId="12157"/>
    <cellStyle name="Note 4 8 4 2 5 2" xfId="29592"/>
    <cellStyle name="Note 4 8 4 2 5 3" xfId="44045"/>
    <cellStyle name="Note 4 8 4 2 6" xfId="19164"/>
    <cellStyle name="Note 4 8 4 3" xfId="2324"/>
    <cellStyle name="Note 4 8 4 3 2" xfId="4835"/>
    <cellStyle name="Note 4 8 4 3 2 2" xfId="14252"/>
    <cellStyle name="Note 4 8 4 3 2 2 2" xfId="31687"/>
    <cellStyle name="Note 4 8 4 3 2 2 3" xfId="46140"/>
    <cellStyle name="Note 4 8 4 3 2 3" xfId="16713"/>
    <cellStyle name="Note 4 8 4 3 2 3 2" xfId="34148"/>
    <cellStyle name="Note 4 8 4 3 2 3 3" xfId="48601"/>
    <cellStyle name="Note 4 8 4 3 2 4" xfId="22271"/>
    <cellStyle name="Note 4 8 4 3 2 5" xfId="36724"/>
    <cellStyle name="Note 4 8 4 3 3" xfId="7297"/>
    <cellStyle name="Note 4 8 4 3 3 2" xfId="24732"/>
    <cellStyle name="Note 4 8 4 3 3 3" xfId="39185"/>
    <cellStyle name="Note 4 8 4 3 4" xfId="9738"/>
    <cellStyle name="Note 4 8 4 3 4 2" xfId="27173"/>
    <cellStyle name="Note 4 8 4 3 4 3" xfId="41626"/>
    <cellStyle name="Note 4 8 4 3 5" xfId="12158"/>
    <cellStyle name="Note 4 8 4 3 5 2" xfId="29593"/>
    <cellStyle name="Note 4 8 4 3 5 3" xfId="44046"/>
    <cellStyle name="Note 4 8 4 3 6" xfId="19165"/>
    <cellStyle name="Note 4 8 4 4" xfId="2325"/>
    <cellStyle name="Note 4 8 4 4 2" xfId="4836"/>
    <cellStyle name="Note 4 8 4 4 2 2" xfId="22272"/>
    <cellStyle name="Note 4 8 4 4 2 3" xfId="36725"/>
    <cellStyle name="Note 4 8 4 4 3" xfId="7298"/>
    <cellStyle name="Note 4 8 4 4 3 2" xfId="24733"/>
    <cellStyle name="Note 4 8 4 4 3 3" xfId="39186"/>
    <cellStyle name="Note 4 8 4 4 4" xfId="9739"/>
    <cellStyle name="Note 4 8 4 4 4 2" xfId="27174"/>
    <cellStyle name="Note 4 8 4 4 4 3" xfId="41627"/>
    <cellStyle name="Note 4 8 4 4 5" xfId="12159"/>
    <cellStyle name="Note 4 8 4 4 5 2" xfId="29594"/>
    <cellStyle name="Note 4 8 4 4 5 3" xfId="44047"/>
    <cellStyle name="Note 4 8 4 4 6" xfId="15351"/>
    <cellStyle name="Note 4 8 4 4 6 2" xfId="32786"/>
    <cellStyle name="Note 4 8 4 4 6 3" xfId="47239"/>
    <cellStyle name="Note 4 8 4 4 7" xfId="19166"/>
    <cellStyle name="Note 4 8 4 4 8" xfId="20513"/>
    <cellStyle name="Note 4 8 4 5" xfId="4833"/>
    <cellStyle name="Note 4 8 4 5 2" xfId="14250"/>
    <cellStyle name="Note 4 8 4 5 2 2" xfId="31685"/>
    <cellStyle name="Note 4 8 4 5 2 3" xfId="46138"/>
    <cellStyle name="Note 4 8 4 5 3" xfId="16711"/>
    <cellStyle name="Note 4 8 4 5 3 2" xfId="34146"/>
    <cellStyle name="Note 4 8 4 5 3 3" xfId="48599"/>
    <cellStyle name="Note 4 8 4 5 4" xfId="22269"/>
    <cellStyle name="Note 4 8 4 5 5" xfId="36722"/>
    <cellStyle name="Note 4 8 4 6" xfId="7295"/>
    <cellStyle name="Note 4 8 4 6 2" xfId="24730"/>
    <cellStyle name="Note 4 8 4 6 3" xfId="39183"/>
    <cellStyle name="Note 4 8 4 7" xfId="9736"/>
    <cellStyle name="Note 4 8 4 7 2" xfId="27171"/>
    <cellStyle name="Note 4 8 4 7 3" xfId="41624"/>
    <cellStyle name="Note 4 8 4 8" xfId="12156"/>
    <cellStyle name="Note 4 8 4 8 2" xfId="29591"/>
    <cellStyle name="Note 4 8 4 8 3" xfId="44044"/>
    <cellStyle name="Note 4 8 4 9" xfId="19163"/>
    <cellStyle name="Note 4 8 5" xfId="2326"/>
    <cellStyle name="Note 4 8 5 2" xfId="2327"/>
    <cellStyle name="Note 4 8 5 2 2" xfId="4838"/>
    <cellStyle name="Note 4 8 5 2 2 2" xfId="14254"/>
    <cellStyle name="Note 4 8 5 2 2 2 2" xfId="31689"/>
    <cellStyle name="Note 4 8 5 2 2 2 3" xfId="46142"/>
    <cellStyle name="Note 4 8 5 2 2 3" xfId="16715"/>
    <cellStyle name="Note 4 8 5 2 2 3 2" xfId="34150"/>
    <cellStyle name="Note 4 8 5 2 2 3 3" xfId="48603"/>
    <cellStyle name="Note 4 8 5 2 2 4" xfId="22274"/>
    <cellStyle name="Note 4 8 5 2 2 5" xfId="36727"/>
    <cellStyle name="Note 4 8 5 2 3" xfId="7300"/>
    <cellStyle name="Note 4 8 5 2 3 2" xfId="24735"/>
    <cellStyle name="Note 4 8 5 2 3 3" xfId="39188"/>
    <cellStyle name="Note 4 8 5 2 4" xfId="9741"/>
    <cellStyle name="Note 4 8 5 2 4 2" xfId="27176"/>
    <cellStyle name="Note 4 8 5 2 4 3" xfId="41629"/>
    <cellStyle name="Note 4 8 5 2 5" xfId="12161"/>
    <cellStyle name="Note 4 8 5 2 5 2" xfId="29596"/>
    <cellStyle name="Note 4 8 5 2 5 3" xfId="44049"/>
    <cellStyle name="Note 4 8 5 2 6" xfId="19168"/>
    <cellStyle name="Note 4 8 5 3" xfId="2328"/>
    <cellStyle name="Note 4 8 5 3 2" xfId="4839"/>
    <cellStyle name="Note 4 8 5 3 2 2" xfId="14255"/>
    <cellStyle name="Note 4 8 5 3 2 2 2" xfId="31690"/>
    <cellStyle name="Note 4 8 5 3 2 2 3" xfId="46143"/>
    <cellStyle name="Note 4 8 5 3 2 3" xfId="16716"/>
    <cellStyle name="Note 4 8 5 3 2 3 2" xfId="34151"/>
    <cellStyle name="Note 4 8 5 3 2 3 3" xfId="48604"/>
    <cellStyle name="Note 4 8 5 3 2 4" xfId="22275"/>
    <cellStyle name="Note 4 8 5 3 2 5" xfId="36728"/>
    <cellStyle name="Note 4 8 5 3 3" xfId="7301"/>
    <cellStyle name="Note 4 8 5 3 3 2" xfId="24736"/>
    <cellStyle name="Note 4 8 5 3 3 3" xfId="39189"/>
    <cellStyle name="Note 4 8 5 3 4" xfId="9742"/>
    <cellStyle name="Note 4 8 5 3 4 2" xfId="27177"/>
    <cellStyle name="Note 4 8 5 3 4 3" xfId="41630"/>
    <cellStyle name="Note 4 8 5 3 5" xfId="12162"/>
    <cellStyle name="Note 4 8 5 3 5 2" xfId="29597"/>
    <cellStyle name="Note 4 8 5 3 5 3" xfId="44050"/>
    <cellStyle name="Note 4 8 5 3 6" xfId="19169"/>
    <cellStyle name="Note 4 8 5 4" xfId="2329"/>
    <cellStyle name="Note 4 8 5 4 2" xfId="4840"/>
    <cellStyle name="Note 4 8 5 4 2 2" xfId="22276"/>
    <cellStyle name="Note 4 8 5 4 2 3" xfId="36729"/>
    <cellStyle name="Note 4 8 5 4 3" xfId="7302"/>
    <cellStyle name="Note 4 8 5 4 3 2" xfId="24737"/>
    <cellStyle name="Note 4 8 5 4 3 3" xfId="39190"/>
    <cellStyle name="Note 4 8 5 4 4" xfId="9743"/>
    <cellStyle name="Note 4 8 5 4 4 2" xfId="27178"/>
    <cellStyle name="Note 4 8 5 4 4 3" xfId="41631"/>
    <cellStyle name="Note 4 8 5 4 5" xfId="12163"/>
    <cellStyle name="Note 4 8 5 4 5 2" xfId="29598"/>
    <cellStyle name="Note 4 8 5 4 5 3" xfId="44051"/>
    <cellStyle name="Note 4 8 5 4 6" xfId="15352"/>
    <cellStyle name="Note 4 8 5 4 6 2" xfId="32787"/>
    <cellStyle name="Note 4 8 5 4 6 3" xfId="47240"/>
    <cellStyle name="Note 4 8 5 4 7" xfId="19170"/>
    <cellStyle name="Note 4 8 5 4 8" xfId="20514"/>
    <cellStyle name="Note 4 8 5 5" xfId="4837"/>
    <cellStyle name="Note 4 8 5 5 2" xfId="14253"/>
    <cellStyle name="Note 4 8 5 5 2 2" xfId="31688"/>
    <cellStyle name="Note 4 8 5 5 2 3" xfId="46141"/>
    <cellStyle name="Note 4 8 5 5 3" xfId="16714"/>
    <cellStyle name="Note 4 8 5 5 3 2" xfId="34149"/>
    <cellStyle name="Note 4 8 5 5 3 3" xfId="48602"/>
    <cellStyle name="Note 4 8 5 5 4" xfId="22273"/>
    <cellStyle name="Note 4 8 5 5 5" xfId="36726"/>
    <cellStyle name="Note 4 8 5 6" xfId="7299"/>
    <cellStyle name="Note 4 8 5 6 2" xfId="24734"/>
    <cellStyle name="Note 4 8 5 6 3" xfId="39187"/>
    <cellStyle name="Note 4 8 5 7" xfId="9740"/>
    <cellStyle name="Note 4 8 5 7 2" xfId="27175"/>
    <cellStyle name="Note 4 8 5 7 3" xfId="41628"/>
    <cellStyle name="Note 4 8 5 8" xfId="12160"/>
    <cellStyle name="Note 4 8 5 8 2" xfId="29595"/>
    <cellStyle name="Note 4 8 5 8 3" xfId="44048"/>
    <cellStyle name="Note 4 8 5 9" xfId="19167"/>
    <cellStyle name="Note 4 8 6" xfId="2330"/>
    <cellStyle name="Note 4 8 6 2" xfId="4841"/>
    <cellStyle name="Note 4 8 6 2 2" xfId="14256"/>
    <cellStyle name="Note 4 8 6 2 2 2" xfId="31691"/>
    <cellStyle name="Note 4 8 6 2 2 3" xfId="46144"/>
    <cellStyle name="Note 4 8 6 2 3" xfId="16717"/>
    <cellStyle name="Note 4 8 6 2 3 2" xfId="34152"/>
    <cellStyle name="Note 4 8 6 2 3 3" xfId="48605"/>
    <cellStyle name="Note 4 8 6 2 4" xfId="22277"/>
    <cellStyle name="Note 4 8 6 2 5" xfId="36730"/>
    <cellStyle name="Note 4 8 6 3" xfId="7303"/>
    <cellStyle name="Note 4 8 6 3 2" xfId="24738"/>
    <cellStyle name="Note 4 8 6 3 3" xfId="39191"/>
    <cellStyle name="Note 4 8 6 4" xfId="9744"/>
    <cellStyle name="Note 4 8 6 4 2" xfId="27179"/>
    <cellStyle name="Note 4 8 6 4 3" xfId="41632"/>
    <cellStyle name="Note 4 8 6 5" xfId="12164"/>
    <cellStyle name="Note 4 8 6 5 2" xfId="29599"/>
    <cellStyle name="Note 4 8 6 5 3" xfId="44052"/>
    <cellStyle name="Note 4 8 6 6" xfId="19171"/>
    <cellStyle name="Note 4 8 7" xfId="2331"/>
    <cellStyle name="Note 4 8 7 2" xfId="4842"/>
    <cellStyle name="Note 4 8 7 2 2" xfId="14257"/>
    <cellStyle name="Note 4 8 7 2 2 2" xfId="31692"/>
    <cellStyle name="Note 4 8 7 2 2 3" xfId="46145"/>
    <cellStyle name="Note 4 8 7 2 3" xfId="16718"/>
    <cellStyle name="Note 4 8 7 2 3 2" xfId="34153"/>
    <cellStyle name="Note 4 8 7 2 3 3" xfId="48606"/>
    <cellStyle name="Note 4 8 7 2 4" xfId="22278"/>
    <cellStyle name="Note 4 8 7 2 5" xfId="36731"/>
    <cellStyle name="Note 4 8 7 3" xfId="7304"/>
    <cellStyle name="Note 4 8 7 3 2" xfId="24739"/>
    <cellStyle name="Note 4 8 7 3 3" xfId="39192"/>
    <cellStyle name="Note 4 8 7 4" xfId="9745"/>
    <cellStyle name="Note 4 8 7 4 2" xfId="27180"/>
    <cellStyle name="Note 4 8 7 4 3" xfId="41633"/>
    <cellStyle name="Note 4 8 7 5" xfId="12165"/>
    <cellStyle name="Note 4 8 7 5 2" xfId="29600"/>
    <cellStyle name="Note 4 8 7 5 3" xfId="44053"/>
    <cellStyle name="Note 4 8 7 6" xfId="19172"/>
    <cellStyle name="Note 4 8 8" xfId="2332"/>
    <cellStyle name="Note 4 8 8 2" xfId="4843"/>
    <cellStyle name="Note 4 8 8 2 2" xfId="22279"/>
    <cellStyle name="Note 4 8 8 2 3" xfId="36732"/>
    <cellStyle name="Note 4 8 8 3" xfId="7305"/>
    <cellStyle name="Note 4 8 8 3 2" xfId="24740"/>
    <cellStyle name="Note 4 8 8 3 3" xfId="39193"/>
    <cellStyle name="Note 4 8 8 4" xfId="9746"/>
    <cellStyle name="Note 4 8 8 4 2" xfId="27181"/>
    <cellStyle name="Note 4 8 8 4 3" xfId="41634"/>
    <cellStyle name="Note 4 8 8 5" xfId="12166"/>
    <cellStyle name="Note 4 8 8 5 2" xfId="29601"/>
    <cellStyle name="Note 4 8 8 5 3" xfId="44054"/>
    <cellStyle name="Note 4 8 8 6" xfId="15353"/>
    <cellStyle name="Note 4 8 8 6 2" xfId="32788"/>
    <cellStyle name="Note 4 8 8 6 3" xfId="47241"/>
    <cellStyle name="Note 4 8 8 7" xfId="19173"/>
    <cellStyle name="Note 4 8 8 8" xfId="20515"/>
    <cellStyle name="Note 4 8 9" xfId="4824"/>
    <cellStyle name="Note 4 8 9 2" xfId="14243"/>
    <cellStyle name="Note 4 8 9 2 2" xfId="31678"/>
    <cellStyle name="Note 4 8 9 2 3" xfId="46131"/>
    <cellStyle name="Note 4 8 9 3" xfId="16704"/>
    <cellStyle name="Note 4 8 9 3 2" xfId="34139"/>
    <cellStyle name="Note 4 8 9 3 3" xfId="48592"/>
    <cellStyle name="Note 4 8 9 4" xfId="22260"/>
    <cellStyle name="Note 4 8 9 5" xfId="36713"/>
    <cellStyle name="Note 4 9" xfId="2333"/>
    <cellStyle name="Note 4 9 10" xfId="7306"/>
    <cellStyle name="Note 4 9 10 2" xfId="24741"/>
    <cellStyle name="Note 4 9 10 3" xfId="39194"/>
    <cellStyle name="Note 4 9 11" xfId="9747"/>
    <cellStyle name="Note 4 9 11 2" xfId="27182"/>
    <cellStyle name="Note 4 9 11 3" xfId="41635"/>
    <cellStyle name="Note 4 9 12" xfId="12167"/>
    <cellStyle name="Note 4 9 12 2" xfId="29602"/>
    <cellStyle name="Note 4 9 12 3" xfId="44055"/>
    <cellStyle name="Note 4 9 13" xfId="19174"/>
    <cellStyle name="Note 4 9 2" xfId="2334"/>
    <cellStyle name="Note 4 9 2 2" xfId="2335"/>
    <cellStyle name="Note 4 9 2 2 2" xfId="4846"/>
    <cellStyle name="Note 4 9 2 2 2 2" xfId="14260"/>
    <cellStyle name="Note 4 9 2 2 2 2 2" xfId="31695"/>
    <cellStyle name="Note 4 9 2 2 2 2 3" xfId="46148"/>
    <cellStyle name="Note 4 9 2 2 2 3" xfId="16721"/>
    <cellStyle name="Note 4 9 2 2 2 3 2" xfId="34156"/>
    <cellStyle name="Note 4 9 2 2 2 3 3" xfId="48609"/>
    <cellStyle name="Note 4 9 2 2 2 4" xfId="22282"/>
    <cellStyle name="Note 4 9 2 2 2 5" xfId="36735"/>
    <cellStyle name="Note 4 9 2 2 3" xfId="7308"/>
    <cellStyle name="Note 4 9 2 2 3 2" xfId="24743"/>
    <cellStyle name="Note 4 9 2 2 3 3" xfId="39196"/>
    <cellStyle name="Note 4 9 2 2 4" xfId="9749"/>
    <cellStyle name="Note 4 9 2 2 4 2" xfId="27184"/>
    <cellStyle name="Note 4 9 2 2 4 3" xfId="41637"/>
    <cellStyle name="Note 4 9 2 2 5" xfId="12169"/>
    <cellStyle name="Note 4 9 2 2 5 2" xfId="29604"/>
    <cellStyle name="Note 4 9 2 2 5 3" xfId="44057"/>
    <cellStyle name="Note 4 9 2 2 6" xfId="19176"/>
    <cellStyle name="Note 4 9 2 3" xfId="2336"/>
    <cellStyle name="Note 4 9 2 3 2" xfId="4847"/>
    <cellStyle name="Note 4 9 2 3 2 2" xfId="14261"/>
    <cellStyle name="Note 4 9 2 3 2 2 2" xfId="31696"/>
    <cellStyle name="Note 4 9 2 3 2 2 3" xfId="46149"/>
    <cellStyle name="Note 4 9 2 3 2 3" xfId="16722"/>
    <cellStyle name="Note 4 9 2 3 2 3 2" xfId="34157"/>
    <cellStyle name="Note 4 9 2 3 2 3 3" xfId="48610"/>
    <cellStyle name="Note 4 9 2 3 2 4" xfId="22283"/>
    <cellStyle name="Note 4 9 2 3 2 5" xfId="36736"/>
    <cellStyle name="Note 4 9 2 3 3" xfId="7309"/>
    <cellStyle name="Note 4 9 2 3 3 2" xfId="24744"/>
    <cellStyle name="Note 4 9 2 3 3 3" xfId="39197"/>
    <cellStyle name="Note 4 9 2 3 4" xfId="9750"/>
    <cellStyle name="Note 4 9 2 3 4 2" xfId="27185"/>
    <cellStyle name="Note 4 9 2 3 4 3" xfId="41638"/>
    <cellStyle name="Note 4 9 2 3 5" xfId="12170"/>
    <cellStyle name="Note 4 9 2 3 5 2" xfId="29605"/>
    <cellStyle name="Note 4 9 2 3 5 3" xfId="44058"/>
    <cellStyle name="Note 4 9 2 3 6" xfId="19177"/>
    <cellStyle name="Note 4 9 2 4" xfId="2337"/>
    <cellStyle name="Note 4 9 2 4 2" xfId="4848"/>
    <cellStyle name="Note 4 9 2 4 2 2" xfId="22284"/>
    <cellStyle name="Note 4 9 2 4 2 3" xfId="36737"/>
    <cellStyle name="Note 4 9 2 4 3" xfId="7310"/>
    <cellStyle name="Note 4 9 2 4 3 2" xfId="24745"/>
    <cellStyle name="Note 4 9 2 4 3 3" xfId="39198"/>
    <cellStyle name="Note 4 9 2 4 4" xfId="9751"/>
    <cellStyle name="Note 4 9 2 4 4 2" xfId="27186"/>
    <cellStyle name="Note 4 9 2 4 4 3" xfId="41639"/>
    <cellStyle name="Note 4 9 2 4 5" xfId="12171"/>
    <cellStyle name="Note 4 9 2 4 5 2" xfId="29606"/>
    <cellStyle name="Note 4 9 2 4 5 3" xfId="44059"/>
    <cellStyle name="Note 4 9 2 4 6" xfId="15354"/>
    <cellStyle name="Note 4 9 2 4 6 2" xfId="32789"/>
    <cellStyle name="Note 4 9 2 4 6 3" xfId="47242"/>
    <cellStyle name="Note 4 9 2 4 7" xfId="19178"/>
    <cellStyle name="Note 4 9 2 4 8" xfId="20516"/>
    <cellStyle name="Note 4 9 2 5" xfId="4845"/>
    <cellStyle name="Note 4 9 2 5 2" xfId="14259"/>
    <cellStyle name="Note 4 9 2 5 2 2" xfId="31694"/>
    <cellStyle name="Note 4 9 2 5 2 3" xfId="46147"/>
    <cellStyle name="Note 4 9 2 5 3" xfId="16720"/>
    <cellStyle name="Note 4 9 2 5 3 2" xfId="34155"/>
    <cellStyle name="Note 4 9 2 5 3 3" xfId="48608"/>
    <cellStyle name="Note 4 9 2 5 4" xfId="22281"/>
    <cellStyle name="Note 4 9 2 5 5" xfId="36734"/>
    <cellStyle name="Note 4 9 2 6" xfId="7307"/>
    <cellStyle name="Note 4 9 2 6 2" xfId="24742"/>
    <cellStyle name="Note 4 9 2 6 3" xfId="39195"/>
    <cellStyle name="Note 4 9 2 7" xfId="9748"/>
    <cellStyle name="Note 4 9 2 7 2" xfId="27183"/>
    <cellStyle name="Note 4 9 2 7 3" xfId="41636"/>
    <cellStyle name="Note 4 9 2 8" xfId="12168"/>
    <cellStyle name="Note 4 9 2 8 2" xfId="29603"/>
    <cellStyle name="Note 4 9 2 8 3" xfId="44056"/>
    <cellStyle name="Note 4 9 2 9" xfId="19175"/>
    <cellStyle name="Note 4 9 3" xfId="2338"/>
    <cellStyle name="Note 4 9 3 2" xfId="2339"/>
    <cellStyle name="Note 4 9 3 2 2" xfId="4850"/>
    <cellStyle name="Note 4 9 3 2 2 2" xfId="14263"/>
    <cellStyle name="Note 4 9 3 2 2 2 2" xfId="31698"/>
    <cellStyle name="Note 4 9 3 2 2 2 3" xfId="46151"/>
    <cellStyle name="Note 4 9 3 2 2 3" xfId="16724"/>
    <cellStyle name="Note 4 9 3 2 2 3 2" xfId="34159"/>
    <cellStyle name="Note 4 9 3 2 2 3 3" xfId="48612"/>
    <cellStyle name="Note 4 9 3 2 2 4" xfId="22286"/>
    <cellStyle name="Note 4 9 3 2 2 5" xfId="36739"/>
    <cellStyle name="Note 4 9 3 2 3" xfId="7312"/>
    <cellStyle name="Note 4 9 3 2 3 2" xfId="24747"/>
    <cellStyle name="Note 4 9 3 2 3 3" xfId="39200"/>
    <cellStyle name="Note 4 9 3 2 4" xfId="9753"/>
    <cellStyle name="Note 4 9 3 2 4 2" xfId="27188"/>
    <cellStyle name="Note 4 9 3 2 4 3" xfId="41641"/>
    <cellStyle name="Note 4 9 3 2 5" xfId="12173"/>
    <cellStyle name="Note 4 9 3 2 5 2" xfId="29608"/>
    <cellStyle name="Note 4 9 3 2 5 3" xfId="44061"/>
    <cellStyle name="Note 4 9 3 2 6" xfId="19180"/>
    <cellStyle name="Note 4 9 3 3" xfId="2340"/>
    <cellStyle name="Note 4 9 3 3 2" xfId="4851"/>
    <cellStyle name="Note 4 9 3 3 2 2" xfId="14264"/>
    <cellStyle name="Note 4 9 3 3 2 2 2" xfId="31699"/>
    <cellStyle name="Note 4 9 3 3 2 2 3" xfId="46152"/>
    <cellStyle name="Note 4 9 3 3 2 3" xfId="16725"/>
    <cellStyle name="Note 4 9 3 3 2 3 2" xfId="34160"/>
    <cellStyle name="Note 4 9 3 3 2 3 3" xfId="48613"/>
    <cellStyle name="Note 4 9 3 3 2 4" xfId="22287"/>
    <cellStyle name="Note 4 9 3 3 2 5" xfId="36740"/>
    <cellStyle name="Note 4 9 3 3 3" xfId="7313"/>
    <cellStyle name="Note 4 9 3 3 3 2" xfId="24748"/>
    <cellStyle name="Note 4 9 3 3 3 3" xfId="39201"/>
    <cellStyle name="Note 4 9 3 3 4" xfId="9754"/>
    <cellStyle name="Note 4 9 3 3 4 2" xfId="27189"/>
    <cellStyle name="Note 4 9 3 3 4 3" xfId="41642"/>
    <cellStyle name="Note 4 9 3 3 5" xfId="12174"/>
    <cellStyle name="Note 4 9 3 3 5 2" xfId="29609"/>
    <cellStyle name="Note 4 9 3 3 5 3" xfId="44062"/>
    <cellStyle name="Note 4 9 3 3 6" xfId="19181"/>
    <cellStyle name="Note 4 9 3 4" xfId="2341"/>
    <cellStyle name="Note 4 9 3 4 2" xfId="4852"/>
    <cellStyle name="Note 4 9 3 4 2 2" xfId="22288"/>
    <cellStyle name="Note 4 9 3 4 2 3" xfId="36741"/>
    <cellStyle name="Note 4 9 3 4 3" xfId="7314"/>
    <cellStyle name="Note 4 9 3 4 3 2" xfId="24749"/>
    <cellStyle name="Note 4 9 3 4 3 3" xfId="39202"/>
    <cellStyle name="Note 4 9 3 4 4" xfId="9755"/>
    <cellStyle name="Note 4 9 3 4 4 2" xfId="27190"/>
    <cellStyle name="Note 4 9 3 4 4 3" xfId="41643"/>
    <cellStyle name="Note 4 9 3 4 5" xfId="12175"/>
    <cellStyle name="Note 4 9 3 4 5 2" xfId="29610"/>
    <cellStyle name="Note 4 9 3 4 5 3" xfId="44063"/>
    <cellStyle name="Note 4 9 3 4 6" xfId="15355"/>
    <cellStyle name="Note 4 9 3 4 6 2" xfId="32790"/>
    <cellStyle name="Note 4 9 3 4 6 3" xfId="47243"/>
    <cellStyle name="Note 4 9 3 4 7" xfId="19182"/>
    <cellStyle name="Note 4 9 3 4 8" xfId="20517"/>
    <cellStyle name="Note 4 9 3 5" xfId="4849"/>
    <cellStyle name="Note 4 9 3 5 2" xfId="14262"/>
    <cellStyle name="Note 4 9 3 5 2 2" xfId="31697"/>
    <cellStyle name="Note 4 9 3 5 2 3" xfId="46150"/>
    <cellStyle name="Note 4 9 3 5 3" xfId="16723"/>
    <cellStyle name="Note 4 9 3 5 3 2" xfId="34158"/>
    <cellStyle name="Note 4 9 3 5 3 3" xfId="48611"/>
    <cellStyle name="Note 4 9 3 5 4" xfId="22285"/>
    <cellStyle name="Note 4 9 3 5 5" xfId="36738"/>
    <cellStyle name="Note 4 9 3 6" xfId="7311"/>
    <cellStyle name="Note 4 9 3 6 2" xfId="24746"/>
    <cellStyle name="Note 4 9 3 6 3" xfId="39199"/>
    <cellStyle name="Note 4 9 3 7" xfId="9752"/>
    <cellStyle name="Note 4 9 3 7 2" xfId="27187"/>
    <cellStyle name="Note 4 9 3 7 3" xfId="41640"/>
    <cellStyle name="Note 4 9 3 8" xfId="12172"/>
    <cellStyle name="Note 4 9 3 8 2" xfId="29607"/>
    <cellStyle name="Note 4 9 3 8 3" xfId="44060"/>
    <cellStyle name="Note 4 9 3 9" xfId="19179"/>
    <cellStyle name="Note 4 9 4" xfId="2342"/>
    <cellStyle name="Note 4 9 4 2" xfId="2343"/>
    <cellStyle name="Note 4 9 4 2 2" xfId="4854"/>
    <cellStyle name="Note 4 9 4 2 2 2" xfId="14266"/>
    <cellStyle name="Note 4 9 4 2 2 2 2" xfId="31701"/>
    <cellStyle name="Note 4 9 4 2 2 2 3" xfId="46154"/>
    <cellStyle name="Note 4 9 4 2 2 3" xfId="16727"/>
    <cellStyle name="Note 4 9 4 2 2 3 2" xfId="34162"/>
    <cellStyle name="Note 4 9 4 2 2 3 3" xfId="48615"/>
    <cellStyle name="Note 4 9 4 2 2 4" xfId="22290"/>
    <cellStyle name="Note 4 9 4 2 2 5" xfId="36743"/>
    <cellStyle name="Note 4 9 4 2 3" xfId="7316"/>
    <cellStyle name="Note 4 9 4 2 3 2" xfId="24751"/>
    <cellStyle name="Note 4 9 4 2 3 3" xfId="39204"/>
    <cellStyle name="Note 4 9 4 2 4" xfId="9757"/>
    <cellStyle name="Note 4 9 4 2 4 2" xfId="27192"/>
    <cellStyle name="Note 4 9 4 2 4 3" xfId="41645"/>
    <cellStyle name="Note 4 9 4 2 5" xfId="12177"/>
    <cellStyle name="Note 4 9 4 2 5 2" xfId="29612"/>
    <cellStyle name="Note 4 9 4 2 5 3" xfId="44065"/>
    <cellStyle name="Note 4 9 4 2 6" xfId="19184"/>
    <cellStyle name="Note 4 9 4 3" xfId="2344"/>
    <cellStyle name="Note 4 9 4 3 2" xfId="4855"/>
    <cellStyle name="Note 4 9 4 3 2 2" xfId="14267"/>
    <cellStyle name="Note 4 9 4 3 2 2 2" xfId="31702"/>
    <cellStyle name="Note 4 9 4 3 2 2 3" xfId="46155"/>
    <cellStyle name="Note 4 9 4 3 2 3" xfId="16728"/>
    <cellStyle name="Note 4 9 4 3 2 3 2" xfId="34163"/>
    <cellStyle name="Note 4 9 4 3 2 3 3" xfId="48616"/>
    <cellStyle name="Note 4 9 4 3 2 4" xfId="22291"/>
    <cellStyle name="Note 4 9 4 3 2 5" xfId="36744"/>
    <cellStyle name="Note 4 9 4 3 3" xfId="7317"/>
    <cellStyle name="Note 4 9 4 3 3 2" xfId="24752"/>
    <cellStyle name="Note 4 9 4 3 3 3" xfId="39205"/>
    <cellStyle name="Note 4 9 4 3 4" xfId="9758"/>
    <cellStyle name="Note 4 9 4 3 4 2" xfId="27193"/>
    <cellStyle name="Note 4 9 4 3 4 3" xfId="41646"/>
    <cellStyle name="Note 4 9 4 3 5" xfId="12178"/>
    <cellStyle name="Note 4 9 4 3 5 2" xfId="29613"/>
    <cellStyle name="Note 4 9 4 3 5 3" xfId="44066"/>
    <cellStyle name="Note 4 9 4 3 6" xfId="19185"/>
    <cellStyle name="Note 4 9 4 4" xfId="2345"/>
    <cellStyle name="Note 4 9 4 4 2" xfId="4856"/>
    <cellStyle name="Note 4 9 4 4 2 2" xfId="22292"/>
    <cellStyle name="Note 4 9 4 4 2 3" xfId="36745"/>
    <cellStyle name="Note 4 9 4 4 3" xfId="7318"/>
    <cellStyle name="Note 4 9 4 4 3 2" xfId="24753"/>
    <cellStyle name="Note 4 9 4 4 3 3" xfId="39206"/>
    <cellStyle name="Note 4 9 4 4 4" xfId="9759"/>
    <cellStyle name="Note 4 9 4 4 4 2" xfId="27194"/>
    <cellStyle name="Note 4 9 4 4 4 3" xfId="41647"/>
    <cellStyle name="Note 4 9 4 4 5" xfId="12179"/>
    <cellStyle name="Note 4 9 4 4 5 2" xfId="29614"/>
    <cellStyle name="Note 4 9 4 4 5 3" xfId="44067"/>
    <cellStyle name="Note 4 9 4 4 6" xfId="15356"/>
    <cellStyle name="Note 4 9 4 4 6 2" xfId="32791"/>
    <cellStyle name="Note 4 9 4 4 6 3" xfId="47244"/>
    <cellStyle name="Note 4 9 4 4 7" xfId="19186"/>
    <cellStyle name="Note 4 9 4 4 8" xfId="20518"/>
    <cellStyle name="Note 4 9 4 5" xfId="4853"/>
    <cellStyle name="Note 4 9 4 5 2" xfId="14265"/>
    <cellStyle name="Note 4 9 4 5 2 2" xfId="31700"/>
    <cellStyle name="Note 4 9 4 5 2 3" xfId="46153"/>
    <cellStyle name="Note 4 9 4 5 3" xfId="16726"/>
    <cellStyle name="Note 4 9 4 5 3 2" xfId="34161"/>
    <cellStyle name="Note 4 9 4 5 3 3" xfId="48614"/>
    <cellStyle name="Note 4 9 4 5 4" xfId="22289"/>
    <cellStyle name="Note 4 9 4 5 5" xfId="36742"/>
    <cellStyle name="Note 4 9 4 6" xfId="7315"/>
    <cellStyle name="Note 4 9 4 6 2" xfId="24750"/>
    <cellStyle name="Note 4 9 4 6 3" xfId="39203"/>
    <cellStyle name="Note 4 9 4 7" xfId="9756"/>
    <cellStyle name="Note 4 9 4 7 2" xfId="27191"/>
    <cellStyle name="Note 4 9 4 7 3" xfId="41644"/>
    <cellStyle name="Note 4 9 4 8" xfId="12176"/>
    <cellStyle name="Note 4 9 4 8 2" xfId="29611"/>
    <cellStyle name="Note 4 9 4 8 3" xfId="44064"/>
    <cellStyle name="Note 4 9 4 9" xfId="19183"/>
    <cellStyle name="Note 4 9 5" xfId="2346"/>
    <cellStyle name="Note 4 9 5 2" xfId="2347"/>
    <cellStyle name="Note 4 9 5 2 2" xfId="4858"/>
    <cellStyle name="Note 4 9 5 2 2 2" xfId="14269"/>
    <cellStyle name="Note 4 9 5 2 2 2 2" xfId="31704"/>
    <cellStyle name="Note 4 9 5 2 2 2 3" xfId="46157"/>
    <cellStyle name="Note 4 9 5 2 2 3" xfId="16730"/>
    <cellStyle name="Note 4 9 5 2 2 3 2" xfId="34165"/>
    <cellStyle name="Note 4 9 5 2 2 3 3" xfId="48618"/>
    <cellStyle name="Note 4 9 5 2 2 4" xfId="22294"/>
    <cellStyle name="Note 4 9 5 2 2 5" xfId="36747"/>
    <cellStyle name="Note 4 9 5 2 3" xfId="7320"/>
    <cellStyle name="Note 4 9 5 2 3 2" xfId="24755"/>
    <cellStyle name="Note 4 9 5 2 3 3" xfId="39208"/>
    <cellStyle name="Note 4 9 5 2 4" xfId="9761"/>
    <cellStyle name="Note 4 9 5 2 4 2" xfId="27196"/>
    <cellStyle name="Note 4 9 5 2 4 3" xfId="41649"/>
    <cellStyle name="Note 4 9 5 2 5" xfId="12181"/>
    <cellStyle name="Note 4 9 5 2 5 2" xfId="29616"/>
    <cellStyle name="Note 4 9 5 2 5 3" xfId="44069"/>
    <cellStyle name="Note 4 9 5 2 6" xfId="19188"/>
    <cellStyle name="Note 4 9 5 3" xfId="2348"/>
    <cellStyle name="Note 4 9 5 3 2" xfId="4859"/>
    <cellStyle name="Note 4 9 5 3 2 2" xfId="14270"/>
    <cellStyle name="Note 4 9 5 3 2 2 2" xfId="31705"/>
    <cellStyle name="Note 4 9 5 3 2 2 3" xfId="46158"/>
    <cellStyle name="Note 4 9 5 3 2 3" xfId="16731"/>
    <cellStyle name="Note 4 9 5 3 2 3 2" xfId="34166"/>
    <cellStyle name="Note 4 9 5 3 2 3 3" xfId="48619"/>
    <cellStyle name="Note 4 9 5 3 2 4" xfId="22295"/>
    <cellStyle name="Note 4 9 5 3 2 5" xfId="36748"/>
    <cellStyle name="Note 4 9 5 3 3" xfId="7321"/>
    <cellStyle name="Note 4 9 5 3 3 2" xfId="24756"/>
    <cellStyle name="Note 4 9 5 3 3 3" xfId="39209"/>
    <cellStyle name="Note 4 9 5 3 4" xfId="9762"/>
    <cellStyle name="Note 4 9 5 3 4 2" xfId="27197"/>
    <cellStyle name="Note 4 9 5 3 4 3" xfId="41650"/>
    <cellStyle name="Note 4 9 5 3 5" xfId="12182"/>
    <cellStyle name="Note 4 9 5 3 5 2" xfId="29617"/>
    <cellStyle name="Note 4 9 5 3 5 3" xfId="44070"/>
    <cellStyle name="Note 4 9 5 3 6" xfId="19189"/>
    <cellStyle name="Note 4 9 5 4" xfId="2349"/>
    <cellStyle name="Note 4 9 5 4 2" xfId="4860"/>
    <cellStyle name="Note 4 9 5 4 2 2" xfId="22296"/>
    <cellStyle name="Note 4 9 5 4 2 3" xfId="36749"/>
    <cellStyle name="Note 4 9 5 4 3" xfId="7322"/>
    <cellStyle name="Note 4 9 5 4 3 2" xfId="24757"/>
    <cellStyle name="Note 4 9 5 4 3 3" xfId="39210"/>
    <cellStyle name="Note 4 9 5 4 4" xfId="9763"/>
    <cellStyle name="Note 4 9 5 4 4 2" xfId="27198"/>
    <cellStyle name="Note 4 9 5 4 4 3" xfId="41651"/>
    <cellStyle name="Note 4 9 5 4 5" xfId="12183"/>
    <cellStyle name="Note 4 9 5 4 5 2" xfId="29618"/>
    <cellStyle name="Note 4 9 5 4 5 3" xfId="44071"/>
    <cellStyle name="Note 4 9 5 4 6" xfId="15357"/>
    <cellStyle name="Note 4 9 5 4 6 2" xfId="32792"/>
    <cellStyle name="Note 4 9 5 4 6 3" xfId="47245"/>
    <cellStyle name="Note 4 9 5 4 7" xfId="19190"/>
    <cellStyle name="Note 4 9 5 4 8" xfId="20519"/>
    <cellStyle name="Note 4 9 5 5" xfId="4857"/>
    <cellStyle name="Note 4 9 5 5 2" xfId="14268"/>
    <cellStyle name="Note 4 9 5 5 2 2" xfId="31703"/>
    <cellStyle name="Note 4 9 5 5 2 3" xfId="46156"/>
    <cellStyle name="Note 4 9 5 5 3" xfId="16729"/>
    <cellStyle name="Note 4 9 5 5 3 2" xfId="34164"/>
    <cellStyle name="Note 4 9 5 5 3 3" xfId="48617"/>
    <cellStyle name="Note 4 9 5 5 4" xfId="22293"/>
    <cellStyle name="Note 4 9 5 5 5" xfId="36746"/>
    <cellStyle name="Note 4 9 5 6" xfId="7319"/>
    <cellStyle name="Note 4 9 5 6 2" xfId="24754"/>
    <cellStyle name="Note 4 9 5 6 3" xfId="39207"/>
    <cellStyle name="Note 4 9 5 7" xfId="9760"/>
    <cellStyle name="Note 4 9 5 7 2" xfId="27195"/>
    <cellStyle name="Note 4 9 5 7 3" xfId="41648"/>
    <cellStyle name="Note 4 9 5 8" xfId="12180"/>
    <cellStyle name="Note 4 9 5 8 2" xfId="29615"/>
    <cellStyle name="Note 4 9 5 8 3" xfId="44068"/>
    <cellStyle name="Note 4 9 5 9" xfId="19187"/>
    <cellStyle name="Note 4 9 6" xfId="2350"/>
    <cellStyle name="Note 4 9 6 2" xfId="4861"/>
    <cellStyle name="Note 4 9 6 2 2" xfId="14271"/>
    <cellStyle name="Note 4 9 6 2 2 2" xfId="31706"/>
    <cellStyle name="Note 4 9 6 2 2 3" xfId="46159"/>
    <cellStyle name="Note 4 9 6 2 3" xfId="16732"/>
    <cellStyle name="Note 4 9 6 2 3 2" xfId="34167"/>
    <cellStyle name="Note 4 9 6 2 3 3" xfId="48620"/>
    <cellStyle name="Note 4 9 6 2 4" xfId="22297"/>
    <cellStyle name="Note 4 9 6 2 5" xfId="36750"/>
    <cellStyle name="Note 4 9 6 3" xfId="7323"/>
    <cellStyle name="Note 4 9 6 3 2" xfId="24758"/>
    <cellStyle name="Note 4 9 6 3 3" xfId="39211"/>
    <cellStyle name="Note 4 9 6 4" xfId="9764"/>
    <cellStyle name="Note 4 9 6 4 2" xfId="27199"/>
    <cellStyle name="Note 4 9 6 4 3" xfId="41652"/>
    <cellStyle name="Note 4 9 6 5" xfId="12184"/>
    <cellStyle name="Note 4 9 6 5 2" xfId="29619"/>
    <cellStyle name="Note 4 9 6 5 3" xfId="44072"/>
    <cellStyle name="Note 4 9 6 6" xfId="19191"/>
    <cellStyle name="Note 4 9 7" xfId="2351"/>
    <cellStyle name="Note 4 9 7 2" xfId="4862"/>
    <cellStyle name="Note 4 9 7 2 2" xfId="14272"/>
    <cellStyle name="Note 4 9 7 2 2 2" xfId="31707"/>
    <cellStyle name="Note 4 9 7 2 2 3" xfId="46160"/>
    <cellStyle name="Note 4 9 7 2 3" xfId="16733"/>
    <cellStyle name="Note 4 9 7 2 3 2" xfId="34168"/>
    <cellStyle name="Note 4 9 7 2 3 3" xfId="48621"/>
    <cellStyle name="Note 4 9 7 2 4" xfId="22298"/>
    <cellStyle name="Note 4 9 7 2 5" xfId="36751"/>
    <cellStyle name="Note 4 9 7 3" xfId="7324"/>
    <cellStyle name="Note 4 9 7 3 2" xfId="24759"/>
    <cellStyle name="Note 4 9 7 3 3" xfId="39212"/>
    <cellStyle name="Note 4 9 7 4" xfId="9765"/>
    <cellStyle name="Note 4 9 7 4 2" xfId="27200"/>
    <cellStyle name="Note 4 9 7 4 3" xfId="41653"/>
    <cellStyle name="Note 4 9 7 5" xfId="12185"/>
    <cellStyle name="Note 4 9 7 5 2" xfId="29620"/>
    <cellStyle name="Note 4 9 7 5 3" xfId="44073"/>
    <cellStyle name="Note 4 9 7 6" xfId="19192"/>
    <cellStyle name="Note 4 9 8" xfId="2352"/>
    <cellStyle name="Note 4 9 8 2" xfId="4863"/>
    <cellStyle name="Note 4 9 8 2 2" xfId="22299"/>
    <cellStyle name="Note 4 9 8 2 3" xfId="36752"/>
    <cellStyle name="Note 4 9 8 3" xfId="7325"/>
    <cellStyle name="Note 4 9 8 3 2" xfId="24760"/>
    <cellStyle name="Note 4 9 8 3 3" xfId="39213"/>
    <cellStyle name="Note 4 9 8 4" xfId="9766"/>
    <cellStyle name="Note 4 9 8 4 2" xfId="27201"/>
    <cellStyle name="Note 4 9 8 4 3" xfId="41654"/>
    <cellStyle name="Note 4 9 8 5" xfId="12186"/>
    <cellStyle name="Note 4 9 8 5 2" xfId="29621"/>
    <cellStyle name="Note 4 9 8 5 3" xfId="44074"/>
    <cellStyle name="Note 4 9 8 6" xfId="15358"/>
    <cellStyle name="Note 4 9 8 6 2" xfId="32793"/>
    <cellStyle name="Note 4 9 8 6 3" xfId="47246"/>
    <cellStyle name="Note 4 9 8 7" xfId="19193"/>
    <cellStyle name="Note 4 9 8 8" xfId="20520"/>
    <cellStyle name="Note 4 9 9" xfId="4844"/>
    <cellStyle name="Note 4 9 9 2" xfId="14258"/>
    <cellStyle name="Note 4 9 9 2 2" xfId="31693"/>
    <cellStyle name="Note 4 9 9 2 3" xfId="46146"/>
    <cellStyle name="Note 4 9 9 3" xfId="16719"/>
    <cellStyle name="Note 4 9 9 3 2" xfId="34154"/>
    <cellStyle name="Note 4 9 9 3 3" xfId="48607"/>
    <cellStyle name="Note 4 9 9 4" xfId="22280"/>
    <cellStyle name="Note 4 9 9 5" xfId="36733"/>
    <cellStyle name="Note 40" xfId="2353"/>
    <cellStyle name="Note 40 2" xfId="2354"/>
    <cellStyle name="Note 40 2 2" xfId="4865"/>
    <cellStyle name="Note 40 2 2 2" xfId="14274"/>
    <cellStyle name="Note 40 2 2 2 2" xfId="31709"/>
    <cellStyle name="Note 40 2 2 2 3" xfId="46162"/>
    <cellStyle name="Note 40 2 2 3" xfId="16735"/>
    <cellStyle name="Note 40 2 2 3 2" xfId="34170"/>
    <cellStyle name="Note 40 2 2 3 3" xfId="48623"/>
    <cellStyle name="Note 40 2 2 4" xfId="22301"/>
    <cellStyle name="Note 40 2 2 5" xfId="36754"/>
    <cellStyle name="Note 40 2 3" xfId="7327"/>
    <cellStyle name="Note 40 2 3 2" xfId="24762"/>
    <cellStyle name="Note 40 2 3 3" xfId="39215"/>
    <cellStyle name="Note 40 2 4" xfId="9768"/>
    <cellStyle name="Note 40 2 4 2" xfId="27203"/>
    <cellStyle name="Note 40 2 4 3" xfId="41656"/>
    <cellStyle name="Note 40 2 5" xfId="12188"/>
    <cellStyle name="Note 40 2 5 2" xfId="29623"/>
    <cellStyle name="Note 40 2 5 3" xfId="44076"/>
    <cellStyle name="Note 40 2 6" xfId="19195"/>
    <cellStyle name="Note 40 3" xfId="2355"/>
    <cellStyle name="Note 40 3 2" xfId="4866"/>
    <cellStyle name="Note 40 3 2 2" xfId="14275"/>
    <cellStyle name="Note 40 3 2 2 2" xfId="31710"/>
    <cellStyle name="Note 40 3 2 2 3" xfId="46163"/>
    <cellStyle name="Note 40 3 2 3" xfId="16736"/>
    <cellStyle name="Note 40 3 2 3 2" xfId="34171"/>
    <cellStyle name="Note 40 3 2 3 3" xfId="48624"/>
    <cellStyle name="Note 40 3 2 4" xfId="22302"/>
    <cellStyle name="Note 40 3 2 5" xfId="36755"/>
    <cellStyle name="Note 40 3 3" xfId="7328"/>
    <cellStyle name="Note 40 3 3 2" xfId="24763"/>
    <cellStyle name="Note 40 3 3 3" xfId="39216"/>
    <cellStyle name="Note 40 3 4" xfId="9769"/>
    <cellStyle name="Note 40 3 4 2" xfId="27204"/>
    <cellStyle name="Note 40 3 4 3" xfId="41657"/>
    <cellStyle name="Note 40 3 5" xfId="12189"/>
    <cellStyle name="Note 40 3 5 2" xfId="29624"/>
    <cellStyle name="Note 40 3 5 3" xfId="44077"/>
    <cellStyle name="Note 40 3 6" xfId="19196"/>
    <cellStyle name="Note 40 4" xfId="2356"/>
    <cellStyle name="Note 40 4 2" xfId="4867"/>
    <cellStyle name="Note 40 4 2 2" xfId="22303"/>
    <cellStyle name="Note 40 4 2 3" xfId="36756"/>
    <cellStyle name="Note 40 4 3" xfId="7329"/>
    <cellStyle name="Note 40 4 3 2" xfId="24764"/>
    <cellStyle name="Note 40 4 3 3" xfId="39217"/>
    <cellStyle name="Note 40 4 4" xfId="9770"/>
    <cellStyle name="Note 40 4 4 2" xfId="27205"/>
    <cellStyle name="Note 40 4 4 3" xfId="41658"/>
    <cellStyle name="Note 40 4 5" xfId="12190"/>
    <cellStyle name="Note 40 4 5 2" xfId="29625"/>
    <cellStyle name="Note 40 4 5 3" xfId="44078"/>
    <cellStyle name="Note 40 4 6" xfId="15359"/>
    <cellStyle name="Note 40 4 6 2" xfId="32794"/>
    <cellStyle name="Note 40 4 6 3" xfId="47247"/>
    <cellStyle name="Note 40 4 7" xfId="19197"/>
    <cellStyle name="Note 40 4 8" xfId="20521"/>
    <cellStyle name="Note 40 5" xfId="4864"/>
    <cellStyle name="Note 40 5 2" xfId="14273"/>
    <cellStyle name="Note 40 5 2 2" xfId="31708"/>
    <cellStyle name="Note 40 5 2 3" xfId="46161"/>
    <cellStyle name="Note 40 5 3" xfId="16734"/>
    <cellStyle name="Note 40 5 3 2" xfId="34169"/>
    <cellStyle name="Note 40 5 3 3" xfId="48622"/>
    <cellStyle name="Note 40 5 4" xfId="22300"/>
    <cellStyle name="Note 40 5 5" xfId="36753"/>
    <cellStyle name="Note 40 6" xfId="7326"/>
    <cellStyle name="Note 40 6 2" xfId="24761"/>
    <cellStyle name="Note 40 6 3" xfId="39214"/>
    <cellStyle name="Note 40 7" xfId="9767"/>
    <cellStyle name="Note 40 7 2" xfId="27202"/>
    <cellStyle name="Note 40 7 3" xfId="41655"/>
    <cellStyle name="Note 40 8" xfId="12187"/>
    <cellStyle name="Note 40 8 2" xfId="29622"/>
    <cellStyle name="Note 40 8 3" xfId="44075"/>
    <cellStyle name="Note 40 9" xfId="19194"/>
    <cellStyle name="Note 41" xfId="35193"/>
    <cellStyle name="Note 41 2" xfId="35194"/>
    <cellStyle name="Note 41 2 2" xfId="35195"/>
    <cellStyle name="Note 41 3" xfId="35196"/>
    <cellStyle name="Note 5" xfId="2357"/>
    <cellStyle name="Note 5 10" xfId="2358"/>
    <cellStyle name="Note 5 10 10" xfId="7331"/>
    <cellStyle name="Note 5 10 10 2" xfId="24766"/>
    <cellStyle name="Note 5 10 10 3" xfId="39219"/>
    <cellStyle name="Note 5 10 11" xfId="9772"/>
    <cellStyle name="Note 5 10 11 2" xfId="27207"/>
    <cellStyle name="Note 5 10 11 3" xfId="41660"/>
    <cellStyle name="Note 5 10 12" xfId="12192"/>
    <cellStyle name="Note 5 10 12 2" xfId="29627"/>
    <cellStyle name="Note 5 10 12 3" xfId="44080"/>
    <cellStyle name="Note 5 10 13" xfId="19199"/>
    <cellStyle name="Note 5 10 2" xfId="2359"/>
    <cellStyle name="Note 5 10 2 2" xfId="2360"/>
    <cellStyle name="Note 5 10 2 2 2" xfId="4871"/>
    <cellStyle name="Note 5 10 2 2 2 2" xfId="14279"/>
    <cellStyle name="Note 5 10 2 2 2 2 2" xfId="31714"/>
    <cellStyle name="Note 5 10 2 2 2 2 3" xfId="46167"/>
    <cellStyle name="Note 5 10 2 2 2 3" xfId="16740"/>
    <cellStyle name="Note 5 10 2 2 2 3 2" xfId="34175"/>
    <cellStyle name="Note 5 10 2 2 2 3 3" xfId="48628"/>
    <cellStyle name="Note 5 10 2 2 2 4" xfId="22307"/>
    <cellStyle name="Note 5 10 2 2 2 5" xfId="36760"/>
    <cellStyle name="Note 5 10 2 2 3" xfId="7333"/>
    <cellStyle name="Note 5 10 2 2 3 2" xfId="24768"/>
    <cellStyle name="Note 5 10 2 2 3 3" xfId="39221"/>
    <cellStyle name="Note 5 10 2 2 4" xfId="9774"/>
    <cellStyle name="Note 5 10 2 2 4 2" xfId="27209"/>
    <cellStyle name="Note 5 10 2 2 4 3" xfId="41662"/>
    <cellStyle name="Note 5 10 2 2 5" xfId="12194"/>
    <cellStyle name="Note 5 10 2 2 5 2" xfId="29629"/>
    <cellStyle name="Note 5 10 2 2 5 3" xfId="44082"/>
    <cellStyle name="Note 5 10 2 2 6" xfId="19201"/>
    <cellStyle name="Note 5 10 2 3" xfId="2361"/>
    <cellStyle name="Note 5 10 2 3 2" xfId="4872"/>
    <cellStyle name="Note 5 10 2 3 2 2" xfId="14280"/>
    <cellStyle name="Note 5 10 2 3 2 2 2" xfId="31715"/>
    <cellStyle name="Note 5 10 2 3 2 2 3" xfId="46168"/>
    <cellStyle name="Note 5 10 2 3 2 3" xfId="16741"/>
    <cellStyle name="Note 5 10 2 3 2 3 2" xfId="34176"/>
    <cellStyle name="Note 5 10 2 3 2 3 3" xfId="48629"/>
    <cellStyle name="Note 5 10 2 3 2 4" xfId="22308"/>
    <cellStyle name="Note 5 10 2 3 2 5" xfId="36761"/>
    <cellStyle name="Note 5 10 2 3 3" xfId="7334"/>
    <cellStyle name="Note 5 10 2 3 3 2" xfId="24769"/>
    <cellStyle name="Note 5 10 2 3 3 3" xfId="39222"/>
    <cellStyle name="Note 5 10 2 3 4" xfId="9775"/>
    <cellStyle name="Note 5 10 2 3 4 2" xfId="27210"/>
    <cellStyle name="Note 5 10 2 3 4 3" xfId="41663"/>
    <cellStyle name="Note 5 10 2 3 5" xfId="12195"/>
    <cellStyle name="Note 5 10 2 3 5 2" xfId="29630"/>
    <cellStyle name="Note 5 10 2 3 5 3" xfId="44083"/>
    <cellStyle name="Note 5 10 2 3 6" xfId="19202"/>
    <cellStyle name="Note 5 10 2 4" xfId="2362"/>
    <cellStyle name="Note 5 10 2 4 2" xfId="4873"/>
    <cellStyle name="Note 5 10 2 4 2 2" xfId="22309"/>
    <cellStyle name="Note 5 10 2 4 2 3" xfId="36762"/>
    <cellStyle name="Note 5 10 2 4 3" xfId="7335"/>
    <cellStyle name="Note 5 10 2 4 3 2" xfId="24770"/>
    <cellStyle name="Note 5 10 2 4 3 3" xfId="39223"/>
    <cellStyle name="Note 5 10 2 4 4" xfId="9776"/>
    <cellStyle name="Note 5 10 2 4 4 2" xfId="27211"/>
    <cellStyle name="Note 5 10 2 4 4 3" xfId="41664"/>
    <cellStyle name="Note 5 10 2 4 5" xfId="12196"/>
    <cellStyle name="Note 5 10 2 4 5 2" xfId="29631"/>
    <cellStyle name="Note 5 10 2 4 5 3" xfId="44084"/>
    <cellStyle name="Note 5 10 2 4 6" xfId="15360"/>
    <cellStyle name="Note 5 10 2 4 6 2" xfId="32795"/>
    <cellStyle name="Note 5 10 2 4 6 3" xfId="47248"/>
    <cellStyle name="Note 5 10 2 4 7" xfId="19203"/>
    <cellStyle name="Note 5 10 2 4 8" xfId="20522"/>
    <cellStyle name="Note 5 10 2 5" xfId="4870"/>
    <cellStyle name="Note 5 10 2 5 2" xfId="14278"/>
    <cellStyle name="Note 5 10 2 5 2 2" xfId="31713"/>
    <cellStyle name="Note 5 10 2 5 2 3" xfId="46166"/>
    <cellStyle name="Note 5 10 2 5 3" xfId="16739"/>
    <cellStyle name="Note 5 10 2 5 3 2" xfId="34174"/>
    <cellStyle name="Note 5 10 2 5 3 3" xfId="48627"/>
    <cellStyle name="Note 5 10 2 5 4" xfId="22306"/>
    <cellStyle name="Note 5 10 2 5 5" xfId="36759"/>
    <cellStyle name="Note 5 10 2 6" xfId="7332"/>
    <cellStyle name="Note 5 10 2 6 2" xfId="24767"/>
    <cellStyle name="Note 5 10 2 6 3" xfId="39220"/>
    <cellStyle name="Note 5 10 2 7" xfId="9773"/>
    <cellStyle name="Note 5 10 2 7 2" xfId="27208"/>
    <cellStyle name="Note 5 10 2 7 3" xfId="41661"/>
    <cellStyle name="Note 5 10 2 8" xfId="12193"/>
    <cellStyle name="Note 5 10 2 8 2" xfId="29628"/>
    <cellStyle name="Note 5 10 2 8 3" xfId="44081"/>
    <cellStyle name="Note 5 10 2 9" xfId="19200"/>
    <cellStyle name="Note 5 10 3" xfId="2363"/>
    <cellStyle name="Note 5 10 3 2" xfId="2364"/>
    <cellStyle name="Note 5 10 3 2 2" xfId="4875"/>
    <cellStyle name="Note 5 10 3 2 2 2" xfId="14282"/>
    <cellStyle name="Note 5 10 3 2 2 2 2" xfId="31717"/>
    <cellStyle name="Note 5 10 3 2 2 2 3" xfId="46170"/>
    <cellStyle name="Note 5 10 3 2 2 3" xfId="16743"/>
    <cellStyle name="Note 5 10 3 2 2 3 2" xfId="34178"/>
    <cellStyle name="Note 5 10 3 2 2 3 3" xfId="48631"/>
    <cellStyle name="Note 5 10 3 2 2 4" xfId="22311"/>
    <cellStyle name="Note 5 10 3 2 2 5" xfId="36764"/>
    <cellStyle name="Note 5 10 3 2 3" xfId="7337"/>
    <cellStyle name="Note 5 10 3 2 3 2" xfId="24772"/>
    <cellStyle name="Note 5 10 3 2 3 3" xfId="39225"/>
    <cellStyle name="Note 5 10 3 2 4" xfId="9778"/>
    <cellStyle name="Note 5 10 3 2 4 2" xfId="27213"/>
    <cellStyle name="Note 5 10 3 2 4 3" xfId="41666"/>
    <cellStyle name="Note 5 10 3 2 5" xfId="12198"/>
    <cellStyle name="Note 5 10 3 2 5 2" xfId="29633"/>
    <cellStyle name="Note 5 10 3 2 5 3" xfId="44086"/>
    <cellStyle name="Note 5 10 3 2 6" xfId="19205"/>
    <cellStyle name="Note 5 10 3 3" xfId="2365"/>
    <cellStyle name="Note 5 10 3 3 2" xfId="4876"/>
    <cellStyle name="Note 5 10 3 3 2 2" xfId="14283"/>
    <cellStyle name="Note 5 10 3 3 2 2 2" xfId="31718"/>
    <cellStyle name="Note 5 10 3 3 2 2 3" xfId="46171"/>
    <cellStyle name="Note 5 10 3 3 2 3" xfId="16744"/>
    <cellStyle name="Note 5 10 3 3 2 3 2" xfId="34179"/>
    <cellStyle name="Note 5 10 3 3 2 3 3" xfId="48632"/>
    <cellStyle name="Note 5 10 3 3 2 4" xfId="22312"/>
    <cellStyle name="Note 5 10 3 3 2 5" xfId="36765"/>
    <cellStyle name="Note 5 10 3 3 3" xfId="7338"/>
    <cellStyle name="Note 5 10 3 3 3 2" xfId="24773"/>
    <cellStyle name="Note 5 10 3 3 3 3" xfId="39226"/>
    <cellStyle name="Note 5 10 3 3 4" xfId="9779"/>
    <cellStyle name="Note 5 10 3 3 4 2" xfId="27214"/>
    <cellStyle name="Note 5 10 3 3 4 3" xfId="41667"/>
    <cellStyle name="Note 5 10 3 3 5" xfId="12199"/>
    <cellStyle name="Note 5 10 3 3 5 2" xfId="29634"/>
    <cellStyle name="Note 5 10 3 3 5 3" xfId="44087"/>
    <cellStyle name="Note 5 10 3 3 6" xfId="19206"/>
    <cellStyle name="Note 5 10 3 4" xfId="2366"/>
    <cellStyle name="Note 5 10 3 4 2" xfId="4877"/>
    <cellStyle name="Note 5 10 3 4 2 2" xfId="22313"/>
    <cellStyle name="Note 5 10 3 4 2 3" xfId="36766"/>
    <cellStyle name="Note 5 10 3 4 3" xfId="7339"/>
    <cellStyle name="Note 5 10 3 4 3 2" xfId="24774"/>
    <cellStyle name="Note 5 10 3 4 3 3" xfId="39227"/>
    <cellStyle name="Note 5 10 3 4 4" xfId="9780"/>
    <cellStyle name="Note 5 10 3 4 4 2" xfId="27215"/>
    <cellStyle name="Note 5 10 3 4 4 3" xfId="41668"/>
    <cellStyle name="Note 5 10 3 4 5" xfId="12200"/>
    <cellStyle name="Note 5 10 3 4 5 2" xfId="29635"/>
    <cellStyle name="Note 5 10 3 4 5 3" xfId="44088"/>
    <cellStyle name="Note 5 10 3 4 6" xfId="15361"/>
    <cellStyle name="Note 5 10 3 4 6 2" xfId="32796"/>
    <cellStyle name="Note 5 10 3 4 6 3" xfId="47249"/>
    <cellStyle name="Note 5 10 3 4 7" xfId="19207"/>
    <cellStyle name="Note 5 10 3 4 8" xfId="20523"/>
    <cellStyle name="Note 5 10 3 5" xfId="4874"/>
    <cellStyle name="Note 5 10 3 5 2" xfId="14281"/>
    <cellStyle name="Note 5 10 3 5 2 2" xfId="31716"/>
    <cellStyle name="Note 5 10 3 5 2 3" xfId="46169"/>
    <cellStyle name="Note 5 10 3 5 3" xfId="16742"/>
    <cellStyle name="Note 5 10 3 5 3 2" xfId="34177"/>
    <cellStyle name="Note 5 10 3 5 3 3" xfId="48630"/>
    <cellStyle name="Note 5 10 3 5 4" xfId="22310"/>
    <cellStyle name="Note 5 10 3 5 5" xfId="36763"/>
    <cellStyle name="Note 5 10 3 6" xfId="7336"/>
    <cellStyle name="Note 5 10 3 6 2" xfId="24771"/>
    <cellStyle name="Note 5 10 3 6 3" xfId="39224"/>
    <cellStyle name="Note 5 10 3 7" xfId="9777"/>
    <cellStyle name="Note 5 10 3 7 2" xfId="27212"/>
    <cellStyle name="Note 5 10 3 7 3" xfId="41665"/>
    <cellStyle name="Note 5 10 3 8" xfId="12197"/>
    <cellStyle name="Note 5 10 3 8 2" xfId="29632"/>
    <cellStyle name="Note 5 10 3 8 3" xfId="44085"/>
    <cellStyle name="Note 5 10 3 9" xfId="19204"/>
    <cellStyle name="Note 5 10 4" xfId="2367"/>
    <cellStyle name="Note 5 10 4 2" xfId="2368"/>
    <cellStyle name="Note 5 10 4 2 2" xfId="4879"/>
    <cellStyle name="Note 5 10 4 2 2 2" xfId="14285"/>
    <cellStyle name="Note 5 10 4 2 2 2 2" xfId="31720"/>
    <cellStyle name="Note 5 10 4 2 2 2 3" xfId="46173"/>
    <cellStyle name="Note 5 10 4 2 2 3" xfId="16746"/>
    <cellStyle name="Note 5 10 4 2 2 3 2" xfId="34181"/>
    <cellStyle name="Note 5 10 4 2 2 3 3" xfId="48634"/>
    <cellStyle name="Note 5 10 4 2 2 4" xfId="22315"/>
    <cellStyle name="Note 5 10 4 2 2 5" xfId="36768"/>
    <cellStyle name="Note 5 10 4 2 3" xfId="7341"/>
    <cellStyle name="Note 5 10 4 2 3 2" xfId="24776"/>
    <cellStyle name="Note 5 10 4 2 3 3" xfId="39229"/>
    <cellStyle name="Note 5 10 4 2 4" xfId="9782"/>
    <cellStyle name="Note 5 10 4 2 4 2" xfId="27217"/>
    <cellStyle name="Note 5 10 4 2 4 3" xfId="41670"/>
    <cellStyle name="Note 5 10 4 2 5" xfId="12202"/>
    <cellStyle name="Note 5 10 4 2 5 2" xfId="29637"/>
    <cellStyle name="Note 5 10 4 2 5 3" xfId="44090"/>
    <cellStyle name="Note 5 10 4 2 6" xfId="19209"/>
    <cellStyle name="Note 5 10 4 3" xfId="2369"/>
    <cellStyle name="Note 5 10 4 3 2" xfId="4880"/>
    <cellStyle name="Note 5 10 4 3 2 2" xfId="14286"/>
    <cellStyle name="Note 5 10 4 3 2 2 2" xfId="31721"/>
    <cellStyle name="Note 5 10 4 3 2 2 3" xfId="46174"/>
    <cellStyle name="Note 5 10 4 3 2 3" xfId="16747"/>
    <cellStyle name="Note 5 10 4 3 2 3 2" xfId="34182"/>
    <cellStyle name="Note 5 10 4 3 2 3 3" xfId="48635"/>
    <cellStyle name="Note 5 10 4 3 2 4" xfId="22316"/>
    <cellStyle name="Note 5 10 4 3 2 5" xfId="36769"/>
    <cellStyle name="Note 5 10 4 3 3" xfId="7342"/>
    <cellStyle name="Note 5 10 4 3 3 2" xfId="24777"/>
    <cellStyle name="Note 5 10 4 3 3 3" xfId="39230"/>
    <cellStyle name="Note 5 10 4 3 4" xfId="9783"/>
    <cellStyle name="Note 5 10 4 3 4 2" xfId="27218"/>
    <cellStyle name="Note 5 10 4 3 4 3" xfId="41671"/>
    <cellStyle name="Note 5 10 4 3 5" xfId="12203"/>
    <cellStyle name="Note 5 10 4 3 5 2" xfId="29638"/>
    <cellStyle name="Note 5 10 4 3 5 3" xfId="44091"/>
    <cellStyle name="Note 5 10 4 3 6" xfId="19210"/>
    <cellStyle name="Note 5 10 4 4" xfId="2370"/>
    <cellStyle name="Note 5 10 4 4 2" xfId="4881"/>
    <cellStyle name="Note 5 10 4 4 2 2" xfId="22317"/>
    <cellStyle name="Note 5 10 4 4 2 3" xfId="36770"/>
    <cellStyle name="Note 5 10 4 4 3" xfId="7343"/>
    <cellStyle name="Note 5 10 4 4 3 2" xfId="24778"/>
    <cellStyle name="Note 5 10 4 4 3 3" xfId="39231"/>
    <cellStyle name="Note 5 10 4 4 4" xfId="9784"/>
    <cellStyle name="Note 5 10 4 4 4 2" xfId="27219"/>
    <cellStyle name="Note 5 10 4 4 4 3" xfId="41672"/>
    <cellStyle name="Note 5 10 4 4 5" xfId="12204"/>
    <cellStyle name="Note 5 10 4 4 5 2" xfId="29639"/>
    <cellStyle name="Note 5 10 4 4 5 3" xfId="44092"/>
    <cellStyle name="Note 5 10 4 4 6" xfId="15362"/>
    <cellStyle name="Note 5 10 4 4 6 2" xfId="32797"/>
    <cellStyle name="Note 5 10 4 4 6 3" xfId="47250"/>
    <cellStyle name="Note 5 10 4 4 7" xfId="19211"/>
    <cellStyle name="Note 5 10 4 4 8" xfId="20524"/>
    <cellStyle name="Note 5 10 4 5" xfId="4878"/>
    <cellStyle name="Note 5 10 4 5 2" xfId="14284"/>
    <cellStyle name="Note 5 10 4 5 2 2" xfId="31719"/>
    <cellStyle name="Note 5 10 4 5 2 3" xfId="46172"/>
    <cellStyle name="Note 5 10 4 5 3" xfId="16745"/>
    <cellStyle name="Note 5 10 4 5 3 2" xfId="34180"/>
    <cellStyle name="Note 5 10 4 5 3 3" xfId="48633"/>
    <cellStyle name="Note 5 10 4 5 4" xfId="22314"/>
    <cellStyle name="Note 5 10 4 5 5" xfId="36767"/>
    <cellStyle name="Note 5 10 4 6" xfId="7340"/>
    <cellStyle name="Note 5 10 4 6 2" xfId="24775"/>
    <cellStyle name="Note 5 10 4 6 3" xfId="39228"/>
    <cellStyle name="Note 5 10 4 7" xfId="9781"/>
    <cellStyle name="Note 5 10 4 7 2" xfId="27216"/>
    <cellStyle name="Note 5 10 4 7 3" xfId="41669"/>
    <cellStyle name="Note 5 10 4 8" xfId="12201"/>
    <cellStyle name="Note 5 10 4 8 2" xfId="29636"/>
    <cellStyle name="Note 5 10 4 8 3" xfId="44089"/>
    <cellStyle name="Note 5 10 4 9" xfId="19208"/>
    <cellStyle name="Note 5 10 5" xfId="2371"/>
    <cellStyle name="Note 5 10 5 2" xfId="2372"/>
    <cellStyle name="Note 5 10 5 2 2" xfId="4883"/>
    <cellStyle name="Note 5 10 5 2 2 2" xfId="14288"/>
    <cellStyle name="Note 5 10 5 2 2 2 2" xfId="31723"/>
    <cellStyle name="Note 5 10 5 2 2 2 3" xfId="46176"/>
    <cellStyle name="Note 5 10 5 2 2 3" xfId="16749"/>
    <cellStyle name="Note 5 10 5 2 2 3 2" xfId="34184"/>
    <cellStyle name="Note 5 10 5 2 2 3 3" xfId="48637"/>
    <cellStyle name="Note 5 10 5 2 2 4" xfId="22319"/>
    <cellStyle name="Note 5 10 5 2 2 5" xfId="36772"/>
    <cellStyle name="Note 5 10 5 2 3" xfId="7345"/>
    <cellStyle name="Note 5 10 5 2 3 2" xfId="24780"/>
    <cellStyle name="Note 5 10 5 2 3 3" xfId="39233"/>
    <cellStyle name="Note 5 10 5 2 4" xfId="9786"/>
    <cellStyle name="Note 5 10 5 2 4 2" xfId="27221"/>
    <cellStyle name="Note 5 10 5 2 4 3" xfId="41674"/>
    <cellStyle name="Note 5 10 5 2 5" xfId="12206"/>
    <cellStyle name="Note 5 10 5 2 5 2" xfId="29641"/>
    <cellStyle name="Note 5 10 5 2 5 3" xfId="44094"/>
    <cellStyle name="Note 5 10 5 2 6" xfId="19213"/>
    <cellStyle name="Note 5 10 5 3" xfId="2373"/>
    <cellStyle name="Note 5 10 5 3 2" xfId="4884"/>
    <cellStyle name="Note 5 10 5 3 2 2" xfId="14289"/>
    <cellStyle name="Note 5 10 5 3 2 2 2" xfId="31724"/>
    <cellStyle name="Note 5 10 5 3 2 2 3" xfId="46177"/>
    <cellStyle name="Note 5 10 5 3 2 3" xfId="16750"/>
    <cellStyle name="Note 5 10 5 3 2 3 2" xfId="34185"/>
    <cellStyle name="Note 5 10 5 3 2 3 3" xfId="48638"/>
    <cellStyle name="Note 5 10 5 3 2 4" xfId="22320"/>
    <cellStyle name="Note 5 10 5 3 2 5" xfId="36773"/>
    <cellStyle name="Note 5 10 5 3 3" xfId="7346"/>
    <cellStyle name="Note 5 10 5 3 3 2" xfId="24781"/>
    <cellStyle name="Note 5 10 5 3 3 3" xfId="39234"/>
    <cellStyle name="Note 5 10 5 3 4" xfId="9787"/>
    <cellStyle name="Note 5 10 5 3 4 2" xfId="27222"/>
    <cellStyle name="Note 5 10 5 3 4 3" xfId="41675"/>
    <cellStyle name="Note 5 10 5 3 5" xfId="12207"/>
    <cellStyle name="Note 5 10 5 3 5 2" xfId="29642"/>
    <cellStyle name="Note 5 10 5 3 5 3" xfId="44095"/>
    <cellStyle name="Note 5 10 5 3 6" xfId="19214"/>
    <cellStyle name="Note 5 10 5 4" xfId="2374"/>
    <cellStyle name="Note 5 10 5 4 2" xfId="4885"/>
    <cellStyle name="Note 5 10 5 4 2 2" xfId="22321"/>
    <cellStyle name="Note 5 10 5 4 2 3" xfId="36774"/>
    <cellStyle name="Note 5 10 5 4 3" xfId="7347"/>
    <cellStyle name="Note 5 10 5 4 3 2" xfId="24782"/>
    <cellStyle name="Note 5 10 5 4 3 3" xfId="39235"/>
    <cellStyle name="Note 5 10 5 4 4" xfId="9788"/>
    <cellStyle name="Note 5 10 5 4 4 2" xfId="27223"/>
    <cellStyle name="Note 5 10 5 4 4 3" xfId="41676"/>
    <cellStyle name="Note 5 10 5 4 5" xfId="12208"/>
    <cellStyle name="Note 5 10 5 4 5 2" xfId="29643"/>
    <cellStyle name="Note 5 10 5 4 5 3" xfId="44096"/>
    <cellStyle name="Note 5 10 5 4 6" xfId="15363"/>
    <cellStyle name="Note 5 10 5 4 6 2" xfId="32798"/>
    <cellStyle name="Note 5 10 5 4 6 3" xfId="47251"/>
    <cellStyle name="Note 5 10 5 4 7" xfId="19215"/>
    <cellStyle name="Note 5 10 5 4 8" xfId="20525"/>
    <cellStyle name="Note 5 10 5 5" xfId="4882"/>
    <cellStyle name="Note 5 10 5 5 2" xfId="14287"/>
    <cellStyle name="Note 5 10 5 5 2 2" xfId="31722"/>
    <cellStyle name="Note 5 10 5 5 2 3" xfId="46175"/>
    <cellStyle name="Note 5 10 5 5 3" xfId="16748"/>
    <cellStyle name="Note 5 10 5 5 3 2" xfId="34183"/>
    <cellStyle name="Note 5 10 5 5 3 3" xfId="48636"/>
    <cellStyle name="Note 5 10 5 5 4" xfId="22318"/>
    <cellStyle name="Note 5 10 5 5 5" xfId="36771"/>
    <cellStyle name="Note 5 10 5 6" xfId="7344"/>
    <cellStyle name="Note 5 10 5 6 2" xfId="24779"/>
    <cellStyle name="Note 5 10 5 6 3" xfId="39232"/>
    <cellStyle name="Note 5 10 5 7" xfId="9785"/>
    <cellStyle name="Note 5 10 5 7 2" xfId="27220"/>
    <cellStyle name="Note 5 10 5 7 3" xfId="41673"/>
    <cellStyle name="Note 5 10 5 8" xfId="12205"/>
    <cellStyle name="Note 5 10 5 8 2" xfId="29640"/>
    <cellStyle name="Note 5 10 5 8 3" xfId="44093"/>
    <cellStyle name="Note 5 10 5 9" xfId="19212"/>
    <cellStyle name="Note 5 10 6" xfId="2375"/>
    <cellStyle name="Note 5 10 6 2" xfId="4886"/>
    <cellStyle name="Note 5 10 6 2 2" xfId="14290"/>
    <cellStyle name="Note 5 10 6 2 2 2" xfId="31725"/>
    <cellStyle name="Note 5 10 6 2 2 3" xfId="46178"/>
    <cellStyle name="Note 5 10 6 2 3" xfId="16751"/>
    <cellStyle name="Note 5 10 6 2 3 2" xfId="34186"/>
    <cellStyle name="Note 5 10 6 2 3 3" xfId="48639"/>
    <cellStyle name="Note 5 10 6 2 4" xfId="22322"/>
    <cellStyle name="Note 5 10 6 2 5" xfId="36775"/>
    <cellStyle name="Note 5 10 6 3" xfId="7348"/>
    <cellStyle name="Note 5 10 6 3 2" xfId="24783"/>
    <cellStyle name="Note 5 10 6 3 3" xfId="39236"/>
    <cellStyle name="Note 5 10 6 4" xfId="9789"/>
    <cellStyle name="Note 5 10 6 4 2" xfId="27224"/>
    <cellStyle name="Note 5 10 6 4 3" xfId="41677"/>
    <cellStyle name="Note 5 10 6 5" xfId="12209"/>
    <cellStyle name="Note 5 10 6 5 2" xfId="29644"/>
    <cellStyle name="Note 5 10 6 5 3" xfId="44097"/>
    <cellStyle name="Note 5 10 6 6" xfId="19216"/>
    <cellStyle name="Note 5 10 7" xfId="2376"/>
    <cellStyle name="Note 5 10 7 2" xfId="4887"/>
    <cellStyle name="Note 5 10 7 2 2" xfId="14291"/>
    <cellStyle name="Note 5 10 7 2 2 2" xfId="31726"/>
    <cellStyle name="Note 5 10 7 2 2 3" xfId="46179"/>
    <cellStyle name="Note 5 10 7 2 3" xfId="16752"/>
    <cellStyle name="Note 5 10 7 2 3 2" xfId="34187"/>
    <cellStyle name="Note 5 10 7 2 3 3" xfId="48640"/>
    <cellStyle name="Note 5 10 7 2 4" xfId="22323"/>
    <cellStyle name="Note 5 10 7 2 5" xfId="36776"/>
    <cellStyle name="Note 5 10 7 3" xfId="7349"/>
    <cellStyle name="Note 5 10 7 3 2" xfId="24784"/>
    <cellStyle name="Note 5 10 7 3 3" xfId="39237"/>
    <cellStyle name="Note 5 10 7 4" xfId="9790"/>
    <cellStyle name="Note 5 10 7 4 2" xfId="27225"/>
    <cellStyle name="Note 5 10 7 4 3" xfId="41678"/>
    <cellStyle name="Note 5 10 7 5" xfId="12210"/>
    <cellStyle name="Note 5 10 7 5 2" xfId="29645"/>
    <cellStyle name="Note 5 10 7 5 3" xfId="44098"/>
    <cellStyle name="Note 5 10 7 6" xfId="19217"/>
    <cellStyle name="Note 5 10 8" xfId="2377"/>
    <cellStyle name="Note 5 10 8 2" xfId="4888"/>
    <cellStyle name="Note 5 10 8 2 2" xfId="22324"/>
    <cellStyle name="Note 5 10 8 2 3" xfId="36777"/>
    <cellStyle name="Note 5 10 8 3" xfId="7350"/>
    <cellStyle name="Note 5 10 8 3 2" xfId="24785"/>
    <cellStyle name="Note 5 10 8 3 3" xfId="39238"/>
    <cellStyle name="Note 5 10 8 4" xfId="9791"/>
    <cellStyle name="Note 5 10 8 4 2" xfId="27226"/>
    <cellStyle name="Note 5 10 8 4 3" xfId="41679"/>
    <cellStyle name="Note 5 10 8 5" xfId="12211"/>
    <cellStyle name="Note 5 10 8 5 2" xfId="29646"/>
    <cellStyle name="Note 5 10 8 5 3" xfId="44099"/>
    <cellStyle name="Note 5 10 8 6" xfId="15364"/>
    <cellStyle name="Note 5 10 8 6 2" xfId="32799"/>
    <cellStyle name="Note 5 10 8 6 3" xfId="47252"/>
    <cellStyle name="Note 5 10 8 7" xfId="19218"/>
    <cellStyle name="Note 5 10 8 8" xfId="20526"/>
    <cellStyle name="Note 5 10 9" xfId="4869"/>
    <cellStyle name="Note 5 10 9 2" xfId="14277"/>
    <cellStyle name="Note 5 10 9 2 2" xfId="31712"/>
    <cellStyle name="Note 5 10 9 2 3" xfId="46165"/>
    <cellStyle name="Note 5 10 9 3" xfId="16738"/>
    <cellStyle name="Note 5 10 9 3 2" xfId="34173"/>
    <cellStyle name="Note 5 10 9 3 3" xfId="48626"/>
    <cellStyle name="Note 5 10 9 4" xfId="22305"/>
    <cellStyle name="Note 5 10 9 5" xfId="36758"/>
    <cellStyle name="Note 5 11" xfId="2378"/>
    <cellStyle name="Note 5 11 10" xfId="7351"/>
    <cellStyle name="Note 5 11 10 2" xfId="24786"/>
    <cellStyle name="Note 5 11 10 3" xfId="39239"/>
    <cellStyle name="Note 5 11 11" xfId="9792"/>
    <cellStyle name="Note 5 11 11 2" xfId="27227"/>
    <cellStyle name="Note 5 11 11 3" xfId="41680"/>
    <cellStyle name="Note 5 11 12" xfId="12212"/>
    <cellStyle name="Note 5 11 12 2" xfId="29647"/>
    <cellStyle name="Note 5 11 12 3" xfId="44100"/>
    <cellStyle name="Note 5 11 13" xfId="19219"/>
    <cellStyle name="Note 5 11 2" xfId="2379"/>
    <cellStyle name="Note 5 11 2 2" xfId="2380"/>
    <cellStyle name="Note 5 11 2 2 2" xfId="4891"/>
    <cellStyle name="Note 5 11 2 2 2 2" xfId="14294"/>
    <cellStyle name="Note 5 11 2 2 2 2 2" xfId="31729"/>
    <cellStyle name="Note 5 11 2 2 2 2 3" xfId="46182"/>
    <cellStyle name="Note 5 11 2 2 2 3" xfId="16755"/>
    <cellStyle name="Note 5 11 2 2 2 3 2" xfId="34190"/>
    <cellStyle name="Note 5 11 2 2 2 3 3" xfId="48643"/>
    <cellStyle name="Note 5 11 2 2 2 4" xfId="22327"/>
    <cellStyle name="Note 5 11 2 2 2 5" xfId="36780"/>
    <cellStyle name="Note 5 11 2 2 3" xfId="7353"/>
    <cellStyle name="Note 5 11 2 2 3 2" xfId="24788"/>
    <cellStyle name="Note 5 11 2 2 3 3" xfId="39241"/>
    <cellStyle name="Note 5 11 2 2 4" xfId="9794"/>
    <cellStyle name="Note 5 11 2 2 4 2" xfId="27229"/>
    <cellStyle name="Note 5 11 2 2 4 3" xfId="41682"/>
    <cellStyle name="Note 5 11 2 2 5" xfId="12214"/>
    <cellStyle name="Note 5 11 2 2 5 2" xfId="29649"/>
    <cellStyle name="Note 5 11 2 2 5 3" xfId="44102"/>
    <cellStyle name="Note 5 11 2 2 6" xfId="19221"/>
    <cellStyle name="Note 5 11 2 3" xfId="2381"/>
    <cellStyle name="Note 5 11 2 3 2" xfId="4892"/>
    <cellStyle name="Note 5 11 2 3 2 2" xfId="14295"/>
    <cellStyle name="Note 5 11 2 3 2 2 2" xfId="31730"/>
    <cellStyle name="Note 5 11 2 3 2 2 3" xfId="46183"/>
    <cellStyle name="Note 5 11 2 3 2 3" xfId="16756"/>
    <cellStyle name="Note 5 11 2 3 2 3 2" xfId="34191"/>
    <cellStyle name="Note 5 11 2 3 2 3 3" xfId="48644"/>
    <cellStyle name="Note 5 11 2 3 2 4" xfId="22328"/>
    <cellStyle name="Note 5 11 2 3 2 5" xfId="36781"/>
    <cellStyle name="Note 5 11 2 3 3" xfId="7354"/>
    <cellStyle name="Note 5 11 2 3 3 2" xfId="24789"/>
    <cellStyle name="Note 5 11 2 3 3 3" xfId="39242"/>
    <cellStyle name="Note 5 11 2 3 4" xfId="9795"/>
    <cellStyle name="Note 5 11 2 3 4 2" xfId="27230"/>
    <cellStyle name="Note 5 11 2 3 4 3" xfId="41683"/>
    <cellStyle name="Note 5 11 2 3 5" xfId="12215"/>
    <cellStyle name="Note 5 11 2 3 5 2" xfId="29650"/>
    <cellStyle name="Note 5 11 2 3 5 3" xfId="44103"/>
    <cellStyle name="Note 5 11 2 3 6" xfId="19222"/>
    <cellStyle name="Note 5 11 2 4" xfId="2382"/>
    <cellStyle name="Note 5 11 2 4 2" xfId="4893"/>
    <cellStyle name="Note 5 11 2 4 2 2" xfId="22329"/>
    <cellStyle name="Note 5 11 2 4 2 3" xfId="36782"/>
    <cellStyle name="Note 5 11 2 4 3" xfId="7355"/>
    <cellStyle name="Note 5 11 2 4 3 2" xfId="24790"/>
    <cellStyle name="Note 5 11 2 4 3 3" xfId="39243"/>
    <cellStyle name="Note 5 11 2 4 4" xfId="9796"/>
    <cellStyle name="Note 5 11 2 4 4 2" xfId="27231"/>
    <cellStyle name="Note 5 11 2 4 4 3" xfId="41684"/>
    <cellStyle name="Note 5 11 2 4 5" xfId="12216"/>
    <cellStyle name="Note 5 11 2 4 5 2" xfId="29651"/>
    <cellStyle name="Note 5 11 2 4 5 3" xfId="44104"/>
    <cellStyle name="Note 5 11 2 4 6" xfId="15365"/>
    <cellStyle name="Note 5 11 2 4 6 2" xfId="32800"/>
    <cellStyle name="Note 5 11 2 4 6 3" xfId="47253"/>
    <cellStyle name="Note 5 11 2 4 7" xfId="19223"/>
    <cellStyle name="Note 5 11 2 4 8" xfId="20527"/>
    <cellStyle name="Note 5 11 2 5" xfId="4890"/>
    <cellStyle name="Note 5 11 2 5 2" xfId="14293"/>
    <cellStyle name="Note 5 11 2 5 2 2" xfId="31728"/>
    <cellStyle name="Note 5 11 2 5 2 3" xfId="46181"/>
    <cellStyle name="Note 5 11 2 5 3" xfId="16754"/>
    <cellStyle name="Note 5 11 2 5 3 2" xfId="34189"/>
    <cellStyle name="Note 5 11 2 5 3 3" xfId="48642"/>
    <cellStyle name="Note 5 11 2 5 4" xfId="22326"/>
    <cellStyle name="Note 5 11 2 5 5" xfId="36779"/>
    <cellStyle name="Note 5 11 2 6" xfId="7352"/>
    <cellStyle name="Note 5 11 2 6 2" xfId="24787"/>
    <cellStyle name="Note 5 11 2 6 3" xfId="39240"/>
    <cellStyle name="Note 5 11 2 7" xfId="9793"/>
    <cellStyle name="Note 5 11 2 7 2" xfId="27228"/>
    <cellStyle name="Note 5 11 2 7 3" xfId="41681"/>
    <cellStyle name="Note 5 11 2 8" xfId="12213"/>
    <cellStyle name="Note 5 11 2 8 2" xfId="29648"/>
    <cellStyle name="Note 5 11 2 8 3" xfId="44101"/>
    <cellStyle name="Note 5 11 2 9" xfId="19220"/>
    <cellStyle name="Note 5 11 3" xfId="2383"/>
    <cellStyle name="Note 5 11 3 2" xfId="2384"/>
    <cellStyle name="Note 5 11 3 2 2" xfId="4895"/>
    <cellStyle name="Note 5 11 3 2 2 2" xfId="14297"/>
    <cellStyle name="Note 5 11 3 2 2 2 2" xfId="31732"/>
    <cellStyle name="Note 5 11 3 2 2 2 3" xfId="46185"/>
    <cellStyle name="Note 5 11 3 2 2 3" xfId="16758"/>
    <cellStyle name="Note 5 11 3 2 2 3 2" xfId="34193"/>
    <cellStyle name="Note 5 11 3 2 2 3 3" xfId="48646"/>
    <cellStyle name="Note 5 11 3 2 2 4" xfId="22331"/>
    <cellStyle name="Note 5 11 3 2 2 5" xfId="36784"/>
    <cellStyle name="Note 5 11 3 2 3" xfId="7357"/>
    <cellStyle name="Note 5 11 3 2 3 2" xfId="24792"/>
    <cellStyle name="Note 5 11 3 2 3 3" xfId="39245"/>
    <cellStyle name="Note 5 11 3 2 4" xfId="9798"/>
    <cellStyle name="Note 5 11 3 2 4 2" xfId="27233"/>
    <cellStyle name="Note 5 11 3 2 4 3" xfId="41686"/>
    <cellStyle name="Note 5 11 3 2 5" xfId="12218"/>
    <cellStyle name="Note 5 11 3 2 5 2" xfId="29653"/>
    <cellStyle name="Note 5 11 3 2 5 3" xfId="44106"/>
    <cellStyle name="Note 5 11 3 2 6" xfId="19225"/>
    <cellStyle name="Note 5 11 3 3" xfId="2385"/>
    <cellStyle name="Note 5 11 3 3 2" xfId="4896"/>
    <cellStyle name="Note 5 11 3 3 2 2" xfId="14298"/>
    <cellStyle name="Note 5 11 3 3 2 2 2" xfId="31733"/>
    <cellStyle name="Note 5 11 3 3 2 2 3" xfId="46186"/>
    <cellStyle name="Note 5 11 3 3 2 3" xfId="16759"/>
    <cellStyle name="Note 5 11 3 3 2 3 2" xfId="34194"/>
    <cellStyle name="Note 5 11 3 3 2 3 3" xfId="48647"/>
    <cellStyle name="Note 5 11 3 3 2 4" xfId="22332"/>
    <cellStyle name="Note 5 11 3 3 2 5" xfId="36785"/>
    <cellStyle name="Note 5 11 3 3 3" xfId="7358"/>
    <cellStyle name="Note 5 11 3 3 3 2" xfId="24793"/>
    <cellStyle name="Note 5 11 3 3 3 3" xfId="39246"/>
    <cellStyle name="Note 5 11 3 3 4" xfId="9799"/>
    <cellStyle name="Note 5 11 3 3 4 2" xfId="27234"/>
    <cellStyle name="Note 5 11 3 3 4 3" xfId="41687"/>
    <cellStyle name="Note 5 11 3 3 5" xfId="12219"/>
    <cellStyle name="Note 5 11 3 3 5 2" xfId="29654"/>
    <cellStyle name="Note 5 11 3 3 5 3" xfId="44107"/>
    <cellStyle name="Note 5 11 3 3 6" xfId="19226"/>
    <cellStyle name="Note 5 11 3 4" xfId="2386"/>
    <cellStyle name="Note 5 11 3 4 2" xfId="4897"/>
    <cellStyle name="Note 5 11 3 4 2 2" xfId="22333"/>
    <cellStyle name="Note 5 11 3 4 2 3" xfId="36786"/>
    <cellStyle name="Note 5 11 3 4 3" xfId="7359"/>
    <cellStyle name="Note 5 11 3 4 3 2" xfId="24794"/>
    <cellStyle name="Note 5 11 3 4 3 3" xfId="39247"/>
    <cellStyle name="Note 5 11 3 4 4" xfId="9800"/>
    <cellStyle name="Note 5 11 3 4 4 2" xfId="27235"/>
    <cellStyle name="Note 5 11 3 4 4 3" xfId="41688"/>
    <cellStyle name="Note 5 11 3 4 5" xfId="12220"/>
    <cellStyle name="Note 5 11 3 4 5 2" xfId="29655"/>
    <cellStyle name="Note 5 11 3 4 5 3" xfId="44108"/>
    <cellStyle name="Note 5 11 3 4 6" xfId="15366"/>
    <cellStyle name="Note 5 11 3 4 6 2" xfId="32801"/>
    <cellStyle name="Note 5 11 3 4 6 3" xfId="47254"/>
    <cellStyle name="Note 5 11 3 4 7" xfId="19227"/>
    <cellStyle name="Note 5 11 3 4 8" xfId="20528"/>
    <cellStyle name="Note 5 11 3 5" xfId="4894"/>
    <cellStyle name="Note 5 11 3 5 2" xfId="14296"/>
    <cellStyle name="Note 5 11 3 5 2 2" xfId="31731"/>
    <cellStyle name="Note 5 11 3 5 2 3" xfId="46184"/>
    <cellStyle name="Note 5 11 3 5 3" xfId="16757"/>
    <cellStyle name="Note 5 11 3 5 3 2" xfId="34192"/>
    <cellStyle name="Note 5 11 3 5 3 3" xfId="48645"/>
    <cellStyle name="Note 5 11 3 5 4" xfId="22330"/>
    <cellStyle name="Note 5 11 3 5 5" xfId="36783"/>
    <cellStyle name="Note 5 11 3 6" xfId="7356"/>
    <cellStyle name="Note 5 11 3 6 2" xfId="24791"/>
    <cellStyle name="Note 5 11 3 6 3" xfId="39244"/>
    <cellStyle name="Note 5 11 3 7" xfId="9797"/>
    <cellStyle name="Note 5 11 3 7 2" xfId="27232"/>
    <cellStyle name="Note 5 11 3 7 3" xfId="41685"/>
    <cellStyle name="Note 5 11 3 8" xfId="12217"/>
    <cellStyle name="Note 5 11 3 8 2" xfId="29652"/>
    <cellStyle name="Note 5 11 3 8 3" xfId="44105"/>
    <cellStyle name="Note 5 11 3 9" xfId="19224"/>
    <cellStyle name="Note 5 11 4" xfId="2387"/>
    <cellStyle name="Note 5 11 4 2" xfId="2388"/>
    <cellStyle name="Note 5 11 4 2 2" xfId="4899"/>
    <cellStyle name="Note 5 11 4 2 2 2" xfId="14300"/>
    <cellStyle name="Note 5 11 4 2 2 2 2" xfId="31735"/>
    <cellStyle name="Note 5 11 4 2 2 2 3" xfId="46188"/>
    <cellStyle name="Note 5 11 4 2 2 3" xfId="16761"/>
    <cellStyle name="Note 5 11 4 2 2 3 2" xfId="34196"/>
    <cellStyle name="Note 5 11 4 2 2 3 3" xfId="48649"/>
    <cellStyle name="Note 5 11 4 2 2 4" xfId="22335"/>
    <cellStyle name="Note 5 11 4 2 2 5" xfId="36788"/>
    <cellStyle name="Note 5 11 4 2 3" xfId="7361"/>
    <cellStyle name="Note 5 11 4 2 3 2" xfId="24796"/>
    <cellStyle name="Note 5 11 4 2 3 3" xfId="39249"/>
    <cellStyle name="Note 5 11 4 2 4" xfId="9802"/>
    <cellStyle name="Note 5 11 4 2 4 2" xfId="27237"/>
    <cellStyle name="Note 5 11 4 2 4 3" xfId="41690"/>
    <cellStyle name="Note 5 11 4 2 5" xfId="12222"/>
    <cellStyle name="Note 5 11 4 2 5 2" xfId="29657"/>
    <cellStyle name="Note 5 11 4 2 5 3" xfId="44110"/>
    <cellStyle name="Note 5 11 4 2 6" xfId="19229"/>
    <cellStyle name="Note 5 11 4 3" xfId="2389"/>
    <cellStyle name="Note 5 11 4 3 2" xfId="4900"/>
    <cellStyle name="Note 5 11 4 3 2 2" xfId="14301"/>
    <cellStyle name="Note 5 11 4 3 2 2 2" xfId="31736"/>
    <cellStyle name="Note 5 11 4 3 2 2 3" xfId="46189"/>
    <cellStyle name="Note 5 11 4 3 2 3" xfId="16762"/>
    <cellStyle name="Note 5 11 4 3 2 3 2" xfId="34197"/>
    <cellStyle name="Note 5 11 4 3 2 3 3" xfId="48650"/>
    <cellStyle name="Note 5 11 4 3 2 4" xfId="22336"/>
    <cellStyle name="Note 5 11 4 3 2 5" xfId="36789"/>
    <cellStyle name="Note 5 11 4 3 3" xfId="7362"/>
    <cellStyle name="Note 5 11 4 3 3 2" xfId="24797"/>
    <cellStyle name="Note 5 11 4 3 3 3" xfId="39250"/>
    <cellStyle name="Note 5 11 4 3 4" xfId="9803"/>
    <cellStyle name="Note 5 11 4 3 4 2" xfId="27238"/>
    <cellStyle name="Note 5 11 4 3 4 3" xfId="41691"/>
    <cellStyle name="Note 5 11 4 3 5" xfId="12223"/>
    <cellStyle name="Note 5 11 4 3 5 2" xfId="29658"/>
    <cellStyle name="Note 5 11 4 3 5 3" xfId="44111"/>
    <cellStyle name="Note 5 11 4 3 6" xfId="19230"/>
    <cellStyle name="Note 5 11 4 4" xfId="2390"/>
    <cellStyle name="Note 5 11 4 4 2" xfId="4901"/>
    <cellStyle name="Note 5 11 4 4 2 2" xfId="22337"/>
    <cellStyle name="Note 5 11 4 4 2 3" xfId="36790"/>
    <cellStyle name="Note 5 11 4 4 3" xfId="7363"/>
    <cellStyle name="Note 5 11 4 4 3 2" xfId="24798"/>
    <cellStyle name="Note 5 11 4 4 3 3" xfId="39251"/>
    <cellStyle name="Note 5 11 4 4 4" xfId="9804"/>
    <cellStyle name="Note 5 11 4 4 4 2" xfId="27239"/>
    <cellStyle name="Note 5 11 4 4 4 3" xfId="41692"/>
    <cellStyle name="Note 5 11 4 4 5" xfId="12224"/>
    <cellStyle name="Note 5 11 4 4 5 2" xfId="29659"/>
    <cellStyle name="Note 5 11 4 4 5 3" xfId="44112"/>
    <cellStyle name="Note 5 11 4 4 6" xfId="15367"/>
    <cellStyle name="Note 5 11 4 4 6 2" xfId="32802"/>
    <cellStyle name="Note 5 11 4 4 6 3" xfId="47255"/>
    <cellStyle name="Note 5 11 4 4 7" xfId="19231"/>
    <cellStyle name="Note 5 11 4 4 8" xfId="20529"/>
    <cellStyle name="Note 5 11 4 5" xfId="4898"/>
    <cellStyle name="Note 5 11 4 5 2" xfId="14299"/>
    <cellStyle name="Note 5 11 4 5 2 2" xfId="31734"/>
    <cellStyle name="Note 5 11 4 5 2 3" xfId="46187"/>
    <cellStyle name="Note 5 11 4 5 3" xfId="16760"/>
    <cellStyle name="Note 5 11 4 5 3 2" xfId="34195"/>
    <cellStyle name="Note 5 11 4 5 3 3" xfId="48648"/>
    <cellStyle name="Note 5 11 4 5 4" xfId="22334"/>
    <cellStyle name="Note 5 11 4 5 5" xfId="36787"/>
    <cellStyle name="Note 5 11 4 6" xfId="7360"/>
    <cellStyle name="Note 5 11 4 6 2" xfId="24795"/>
    <cellStyle name="Note 5 11 4 6 3" xfId="39248"/>
    <cellStyle name="Note 5 11 4 7" xfId="9801"/>
    <cellStyle name="Note 5 11 4 7 2" xfId="27236"/>
    <cellStyle name="Note 5 11 4 7 3" xfId="41689"/>
    <cellStyle name="Note 5 11 4 8" xfId="12221"/>
    <cellStyle name="Note 5 11 4 8 2" xfId="29656"/>
    <cellStyle name="Note 5 11 4 8 3" xfId="44109"/>
    <cellStyle name="Note 5 11 4 9" xfId="19228"/>
    <cellStyle name="Note 5 11 5" xfId="2391"/>
    <cellStyle name="Note 5 11 5 2" xfId="2392"/>
    <cellStyle name="Note 5 11 5 2 2" xfId="4903"/>
    <cellStyle name="Note 5 11 5 2 2 2" xfId="14303"/>
    <cellStyle name="Note 5 11 5 2 2 2 2" xfId="31738"/>
    <cellStyle name="Note 5 11 5 2 2 2 3" xfId="46191"/>
    <cellStyle name="Note 5 11 5 2 2 3" xfId="16764"/>
    <cellStyle name="Note 5 11 5 2 2 3 2" xfId="34199"/>
    <cellStyle name="Note 5 11 5 2 2 3 3" xfId="48652"/>
    <cellStyle name="Note 5 11 5 2 2 4" xfId="22339"/>
    <cellStyle name="Note 5 11 5 2 2 5" xfId="36792"/>
    <cellStyle name="Note 5 11 5 2 3" xfId="7365"/>
    <cellStyle name="Note 5 11 5 2 3 2" xfId="24800"/>
    <cellStyle name="Note 5 11 5 2 3 3" xfId="39253"/>
    <cellStyle name="Note 5 11 5 2 4" xfId="9806"/>
    <cellStyle name="Note 5 11 5 2 4 2" xfId="27241"/>
    <cellStyle name="Note 5 11 5 2 4 3" xfId="41694"/>
    <cellStyle name="Note 5 11 5 2 5" xfId="12226"/>
    <cellStyle name="Note 5 11 5 2 5 2" xfId="29661"/>
    <cellStyle name="Note 5 11 5 2 5 3" xfId="44114"/>
    <cellStyle name="Note 5 11 5 2 6" xfId="19233"/>
    <cellStyle name="Note 5 11 5 3" xfId="2393"/>
    <cellStyle name="Note 5 11 5 3 2" xfId="4904"/>
    <cellStyle name="Note 5 11 5 3 2 2" xfId="14304"/>
    <cellStyle name="Note 5 11 5 3 2 2 2" xfId="31739"/>
    <cellStyle name="Note 5 11 5 3 2 2 3" xfId="46192"/>
    <cellStyle name="Note 5 11 5 3 2 3" xfId="16765"/>
    <cellStyle name="Note 5 11 5 3 2 3 2" xfId="34200"/>
    <cellStyle name="Note 5 11 5 3 2 3 3" xfId="48653"/>
    <cellStyle name="Note 5 11 5 3 2 4" xfId="22340"/>
    <cellStyle name="Note 5 11 5 3 2 5" xfId="36793"/>
    <cellStyle name="Note 5 11 5 3 3" xfId="7366"/>
    <cellStyle name="Note 5 11 5 3 3 2" xfId="24801"/>
    <cellStyle name="Note 5 11 5 3 3 3" xfId="39254"/>
    <cellStyle name="Note 5 11 5 3 4" xfId="9807"/>
    <cellStyle name="Note 5 11 5 3 4 2" xfId="27242"/>
    <cellStyle name="Note 5 11 5 3 4 3" xfId="41695"/>
    <cellStyle name="Note 5 11 5 3 5" xfId="12227"/>
    <cellStyle name="Note 5 11 5 3 5 2" xfId="29662"/>
    <cellStyle name="Note 5 11 5 3 5 3" xfId="44115"/>
    <cellStyle name="Note 5 11 5 3 6" xfId="19234"/>
    <cellStyle name="Note 5 11 5 4" xfId="2394"/>
    <cellStyle name="Note 5 11 5 4 2" xfId="4905"/>
    <cellStyle name="Note 5 11 5 4 2 2" xfId="22341"/>
    <cellStyle name="Note 5 11 5 4 2 3" xfId="36794"/>
    <cellStyle name="Note 5 11 5 4 3" xfId="7367"/>
    <cellStyle name="Note 5 11 5 4 3 2" xfId="24802"/>
    <cellStyle name="Note 5 11 5 4 3 3" xfId="39255"/>
    <cellStyle name="Note 5 11 5 4 4" xfId="9808"/>
    <cellStyle name="Note 5 11 5 4 4 2" xfId="27243"/>
    <cellStyle name="Note 5 11 5 4 4 3" xfId="41696"/>
    <cellStyle name="Note 5 11 5 4 5" xfId="12228"/>
    <cellStyle name="Note 5 11 5 4 5 2" xfId="29663"/>
    <cellStyle name="Note 5 11 5 4 5 3" xfId="44116"/>
    <cellStyle name="Note 5 11 5 4 6" xfId="15368"/>
    <cellStyle name="Note 5 11 5 4 6 2" xfId="32803"/>
    <cellStyle name="Note 5 11 5 4 6 3" xfId="47256"/>
    <cellStyle name="Note 5 11 5 4 7" xfId="19235"/>
    <cellStyle name="Note 5 11 5 4 8" xfId="20530"/>
    <cellStyle name="Note 5 11 5 5" xfId="4902"/>
    <cellStyle name="Note 5 11 5 5 2" xfId="14302"/>
    <cellStyle name="Note 5 11 5 5 2 2" xfId="31737"/>
    <cellStyle name="Note 5 11 5 5 2 3" xfId="46190"/>
    <cellStyle name="Note 5 11 5 5 3" xfId="16763"/>
    <cellStyle name="Note 5 11 5 5 3 2" xfId="34198"/>
    <cellStyle name="Note 5 11 5 5 3 3" xfId="48651"/>
    <cellStyle name="Note 5 11 5 5 4" xfId="22338"/>
    <cellStyle name="Note 5 11 5 5 5" xfId="36791"/>
    <cellStyle name="Note 5 11 5 6" xfId="7364"/>
    <cellStyle name="Note 5 11 5 6 2" xfId="24799"/>
    <cellStyle name="Note 5 11 5 6 3" xfId="39252"/>
    <cellStyle name="Note 5 11 5 7" xfId="9805"/>
    <cellStyle name="Note 5 11 5 7 2" xfId="27240"/>
    <cellStyle name="Note 5 11 5 7 3" xfId="41693"/>
    <cellStyle name="Note 5 11 5 8" xfId="12225"/>
    <cellStyle name="Note 5 11 5 8 2" xfId="29660"/>
    <cellStyle name="Note 5 11 5 8 3" xfId="44113"/>
    <cellStyle name="Note 5 11 5 9" xfId="19232"/>
    <cellStyle name="Note 5 11 6" xfId="2395"/>
    <cellStyle name="Note 5 11 6 2" xfId="4906"/>
    <cellStyle name="Note 5 11 6 2 2" xfId="14305"/>
    <cellStyle name="Note 5 11 6 2 2 2" xfId="31740"/>
    <cellStyle name="Note 5 11 6 2 2 3" xfId="46193"/>
    <cellStyle name="Note 5 11 6 2 3" xfId="16766"/>
    <cellStyle name="Note 5 11 6 2 3 2" xfId="34201"/>
    <cellStyle name="Note 5 11 6 2 3 3" xfId="48654"/>
    <cellStyle name="Note 5 11 6 2 4" xfId="22342"/>
    <cellStyle name="Note 5 11 6 2 5" xfId="36795"/>
    <cellStyle name="Note 5 11 6 3" xfId="7368"/>
    <cellStyle name="Note 5 11 6 3 2" xfId="24803"/>
    <cellStyle name="Note 5 11 6 3 3" xfId="39256"/>
    <cellStyle name="Note 5 11 6 4" xfId="9809"/>
    <cellStyle name="Note 5 11 6 4 2" xfId="27244"/>
    <cellStyle name="Note 5 11 6 4 3" xfId="41697"/>
    <cellStyle name="Note 5 11 6 5" xfId="12229"/>
    <cellStyle name="Note 5 11 6 5 2" xfId="29664"/>
    <cellStyle name="Note 5 11 6 5 3" xfId="44117"/>
    <cellStyle name="Note 5 11 6 6" xfId="19236"/>
    <cellStyle name="Note 5 11 7" xfId="2396"/>
    <cellStyle name="Note 5 11 7 2" xfId="4907"/>
    <cellStyle name="Note 5 11 7 2 2" xfId="14306"/>
    <cellStyle name="Note 5 11 7 2 2 2" xfId="31741"/>
    <cellStyle name="Note 5 11 7 2 2 3" xfId="46194"/>
    <cellStyle name="Note 5 11 7 2 3" xfId="16767"/>
    <cellStyle name="Note 5 11 7 2 3 2" xfId="34202"/>
    <cellStyle name="Note 5 11 7 2 3 3" xfId="48655"/>
    <cellStyle name="Note 5 11 7 2 4" xfId="22343"/>
    <cellStyle name="Note 5 11 7 2 5" xfId="36796"/>
    <cellStyle name="Note 5 11 7 3" xfId="7369"/>
    <cellStyle name="Note 5 11 7 3 2" xfId="24804"/>
    <cellStyle name="Note 5 11 7 3 3" xfId="39257"/>
    <cellStyle name="Note 5 11 7 4" xfId="9810"/>
    <cellStyle name="Note 5 11 7 4 2" xfId="27245"/>
    <cellStyle name="Note 5 11 7 4 3" xfId="41698"/>
    <cellStyle name="Note 5 11 7 5" xfId="12230"/>
    <cellStyle name="Note 5 11 7 5 2" xfId="29665"/>
    <cellStyle name="Note 5 11 7 5 3" xfId="44118"/>
    <cellStyle name="Note 5 11 7 6" xfId="19237"/>
    <cellStyle name="Note 5 11 8" xfId="2397"/>
    <cellStyle name="Note 5 11 8 2" xfId="4908"/>
    <cellStyle name="Note 5 11 8 2 2" xfId="22344"/>
    <cellStyle name="Note 5 11 8 2 3" xfId="36797"/>
    <cellStyle name="Note 5 11 8 3" xfId="7370"/>
    <cellStyle name="Note 5 11 8 3 2" xfId="24805"/>
    <cellStyle name="Note 5 11 8 3 3" xfId="39258"/>
    <cellStyle name="Note 5 11 8 4" xfId="9811"/>
    <cellStyle name="Note 5 11 8 4 2" xfId="27246"/>
    <cellStyle name="Note 5 11 8 4 3" xfId="41699"/>
    <cellStyle name="Note 5 11 8 5" xfId="12231"/>
    <cellStyle name="Note 5 11 8 5 2" xfId="29666"/>
    <cellStyle name="Note 5 11 8 5 3" xfId="44119"/>
    <cellStyle name="Note 5 11 8 6" xfId="15369"/>
    <cellStyle name="Note 5 11 8 6 2" xfId="32804"/>
    <cellStyle name="Note 5 11 8 6 3" xfId="47257"/>
    <cellStyle name="Note 5 11 8 7" xfId="19238"/>
    <cellStyle name="Note 5 11 8 8" xfId="20531"/>
    <cellStyle name="Note 5 11 9" xfId="4889"/>
    <cellStyle name="Note 5 11 9 2" xfId="14292"/>
    <cellStyle name="Note 5 11 9 2 2" xfId="31727"/>
    <cellStyle name="Note 5 11 9 2 3" xfId="46180"/>
    <cellStyle name="Note 5 11 9 3" xfId="16753"/>
    <cellStyle name="Note 5 11 9 3 2" xfId="34188"/>
    <cellStyle name="Note 5 11 9 3 3" xfId="48641"/>
    <cellStyle name="Note 5 11 9 4" xfId="22325"/>
    <cellStyle name="Note 5 11 9 5" xfId="36778"/>
    <cellStyle name="Note 5 12" xfId="2398"/>
    <cellStyle name="Note 5 12 10" xfId="7371"/>
    <cellStyle name="Note 5 12 10 2" xfId="24806"/>
    <cellStyle name="Note 5 12 10 3" xfId="39259"/>
    <cellStyle name="Note 5 12 11" xfId="9812"/>
    <cellStyle name="Note 5 12 11 2" xfId="27247"/>
    <cellStyle name="Note 5 12 11 3" xfId="41700"/>
    <cellStyle name="Note 5 12 12" xfId="12232"/>
    <cellStyle name="Note 5 12 12 2" xfId="29667"/>
    <cellStyle name="Note 5 12 12 3" xfId="44120"/>
    <cellStyle name="Note 5 12 13" xfId="19239"/>
    <cellStyle name="Note 5 12 2" xfId="2399"/>
    <cellStyle name="Note 5 12 2 2" xfId="2400"/>
    <cellStyle name="Note 5 12 2 2 2" xfId="4911"/>
    <cellStyle name="Note 5 12 2 2 2 2" xfId="14309"/>
    <cellStyle name="Note 5 12 2 2 2 2 2" xfId="31744"/>
    <cellStyle name="Note 5 12 2 2 2 2 3" xfId="46197"/>
    <cellStyle name="Note 5 12 2 2 2 3" xfId="16770"/>
    <cellStyle name="Note 5 12 2 2 2 3 2" xfId="34205"/>
    <cellStyle name="Note 5 12 2 2 2 3 3" xfId="48658"/>
    <cellStyle name="Note 5 12 2 2 2 4" xfId="22347"/>
    <cellStyle name="Note 5 12 2 2 2 5" xfId="36800"/>
    <cellStyle name="Note 5 12 2 2 3" xfId="7373"/>
    <cellStyle name="Note 5 12 2 2 3 2" xfId="24808"/>
    <cellStyle name="Note 5 12 2 2 3 3" xfId="39261"/>
    <cellStyle name="Note 5 12 2 2 4" xfId="9814"/>
    <cellStyle name="Note 5 12 2 2 4 2" xfId="27249"/>
    <cellStyle name="Note 5 12 2 2 4 3" xfId="41702"/>
    <cellStyle name="Note 5 12 2 2 5" xfId="12234"/>
    <cellStyle name="Note 5 12 2 2 5 2" xfId="29669"/>
    <cellStyle name="Note 5 12 2 2 5 3" xfId="44122"/>
    <cellStyle name="Note 5 12 2 2 6" xfId="19241"/>
    <cellStyle name="Note 5 12 2 3" xfId="2401"/>
    <cellStyle name="Note 5 12 2 3 2" xfId="4912"/>
    <cellStyle name="Note 5 12 2 3 2 2" xfId="14310"/>
    <cellStyle name="Note 5 12 2 3 2 2 2" xfId="31745"/>
    <cellStyle name="Note 5 12 2 3 2 2 3" xfId="46198"/>
    <cellStyle name="Note 5 12 2 3 2 3" xfId="16771"/>
    <cellStyle name="Note 5 12 2 3 2 3 2" xfId="34206"/>
    <cellStyle name="Note 5 12 2 3 2 3 3" xfId="48659"/>
    <cellStyle name="Note 5 12 2 3 2 4" xfId="22348"/>
    <cellStyle name="Note 5 12 2 3 2 5" xfId="36801"/>
    <cellStyle name="Note 5 12 2 3 3" xfId="7374"/>
    <cellStyle name="Note 5 12 2 3 3 2" xfId="24809"/>
    <cellStyle name="Note 5 12 2 3 3 3" xfId="39262"/>
    <cellStyle name="Note 5 12 2 3 4" xfId="9815"/>
    <cellStyle name="Note 5 12 2 3 4 2" xfId="27250"/>
    <cellStyle name="Note 5 12 2 3 4 3" xfId="41703"/>
    <cellStyle name="Note 5 12 2 3 5" xfId="12235"/>
    <cellStyle name="Note 5 12 2 3 5 2" xfId="29670"/>
    <cellStyle name="Note 5 12 2 3 5 3" xfId="44123"/>
    <cellStyle name="Note 5 12 2 3 6" xfId="19242"/>
    <cellStyle name="Note 5 12 2 4" xfId="2402"/>
    <cellStyle name="Note 5 12 2 4 2" xfId="4913"/>
    <cellStyle name="Note 5 12 2 4 2 2" xfId="22349"/>
    <cellStyle name="Note 5 12 2 4 2 3" xfId="36802"/>
    <cellStyle name="Note 5 12 2 4 3" xfId="7375"/>
    <cellStyle name="Note 5 12 2 4 3 2" xfId="24810"/>
    <cellStyle name="Note 5 12 2 4 3 3" xfId="39263"/>
    <cellStyle name="Note 5 12 2 4 4" xfId="9816"/>
    <cellStyle name="Note 5 12 2 4 4 2" xfId="27251"/>
    <cellStyle name="Note 5 12 2 4 4 3" xfId="41704"/>
    <cellStyle name="Note 5 12 2 4 5" xfId="12236"/>
    <cellStyle name="Note 5 12 2 4 5 2" xfId="29671"/>
    <cellStyle name="Note 5 12 2 4 5 3" xfId="44124"/>
    <cellStyle name="Note 5 12 2 4 6" xfId="15370"/>
    <cellStyle name="Note 5 12 2 4 6 2" xfId="32805"/>
    <cellStyle name="Note 5 12 2 4 6 3" xfId="47258"/>
    <cellStyle name="Note 5 12 2 4 7" xfId="19243"/>
    <cellStyle name="Note 5 12 2 4 8" xfId="20532"/>
    <cellStyle name="Note 5 12 2 5" xfId="4910"/>
    <cellStyle name="Note 5 12 2 5 2" xfId="14308"/>
    <cellStyle name="Note 5 12 2 5 2 2" xfId="31743"/>
    <cellStyle name="Note 5 12 2 5 2 3" xfId="46196"/>
    <cellStyle name="Note 5 12 2 5 3" xfId="16769"/>
    <cellStyle name="Note 5 12 2 5 3 2" xfId="34204"/>
    <cellStyle name="Note 5 12 2 5 3 3" xfId="48657"/>
    <cellStyle name="Note 5 12 2 5 4" xfId="22346"/>
    <cellStyle name="Note 5 12 2 5 5" xfId="36799"/>
    <cellStyle name="Note 5 12 2 6" xfId="7372"/>
    <cellStyle name="Note 5 12 2 6 2" xfId="24807"/>
    <cellStyle name="Note 5 12 2 6 3" xfId="39260"/>
    <cellStyle name="Note 5 12 2 7" xfId="9813"/>
    <cellStyle name="Note 5 12 2 7 2" xfId="27248"/>
    <cellStyle name="Note 5 12 2 7 3" xfId="41701"/>
    <cellStyle name="Note 5 12 2 8" xfId="12233"/>
    <cellStyle name="Note 5 12 2 8 2" xfId="29668"/>
    <cellStyle name="Note 5 12 2 8 3" xfId="44121"/>
    <cellStyle name="Note 5 12 2 9" xfId="19240"/>
    <cellStyle name="Note 5 12 3" xfId="2403"/>
    <cellStyle name="Note 5 12 3 2" xfId="2404"/>
    <cellStyle name="Note 5 12 3 2 2" xfId="4915"/>
    <cellStyle name="Note 5 12 3 2 2 2" xfId="14312"/>
    <cellStyle name="Note 5 12 3 2 2 2 2" xfId="31747"/>
    <cellStyle name="Note 5 12 3 2 2 2 3" xfId="46200"/>
    <cellStyle name="Note 5 12 3 2 2 3" xfId="16773"/>
    <cellStyle name="Note 5 12 3 2 2 3 2" xfId="34208"/>
    <cellStyle name="Note 5 12 3 2 2 3 3" xfId="48661"/>
    <cellStyle name="Note 5 12 3 2 2 4" xfId="22351"/>
    <cellStyle name="Note 5 12 3 2 2 5" xfId="36804"/>
    <cellStyle name="Note 5 12 3 2 3" xfId="7377"/>
    <cellStyle name="Note 5 12 3 2 3 2" xfId="24812"/>
    <cellStyle name="Note 5 12 3 2 3 3" xfId="39265"/>
    <cellStyle name="Note 5 12 3 2 4" xfId="9818"/>
    <cellStyle name="Note 5 12 3 2 4 2" xfId="27253"/>
    <cellStyle name="Note 5 12 3 2 4 3" xfId="41706"/>
    <cellStyle name="Note 5 12 3 2 5" xfId="12238"/>
    <cellStyle name="Note 5 12 3 2 5 2" xfId="29673"/>
    <cellStyle name="Note 5 12 3 2 5 3" xfId="44126"/>
    <cellStyle name="Note 5 12 3 2 6" xfId="19245"/>
    <cellStyle name="Note 5 12 3 3" xfId="2405"/>
    <cellStyle name="Note 5 12 3 3 2" xfId="4916"/>
    <cellStyle name="Note 5 12 3 3 2 2" xfId="14313"/>
    <cellStyle name="Note 5 12 3 3 2 2 2" xfId="31748"/>
    <cellStyle name="Note 5 12 3 3 2 2 3" xfId="46201"/>
    <cellStyle name="Note 5 12 3 3 2 3" xfId="16774"/>
    <cellStyle name="Note 5 12 3 3 2 3 2" xfId="34209"/>
    <cellStyle name="Note 5 12 3 3 2 3 3" xfId="48662"/>
    <cellStyle name="Note 5 12 3 3 2 4" xfId="22352"/>
    <cellStyle name="Note 5 12 3 3 2 5" xfId="36805"/>
    <cellStyle name="Note 5 12 3 3 3" xfId="7378"/>
    <cellStyle name="Note 5 12 3 3 3 2" xfId="24813"/>
    <cellStyle name="Note 5 12 3 3 3 3" xfId="39266"/>
    <cellStyle name="Note 5 12 3 3 4" xfId="9819"/>
    <cellStyle name="Note 5 12 3 3 4 2" xfId="27254"/>
    <cellStyle name="Note 5 12 3 3 4 3" xfId="41707"/>
    <cellStyle name="Note 5 12 3 3 5" xfId="12239"/>
    <cellStyle name="Note 5 12 3 3 5 2" xfId="29674"/>
    <cellStyle name="Note 5 12 3 3 5 3" xfId="44127"/>
    <cellStyle name="Note 5 12 3 3 6" xfId="19246"/>
    <cellStyle name="Note 5 12 3 4" xfId="2406"/>
    <cellStyle name="Note 5 12 3 4 2" xfId="4917"/>
    <cellStyle name="Note 5 12 3 4 2 2" xfId="22353"/>
    <cellStyle name="Note 5 12 3 4 2 3" xfId="36806"/>
    <cellStyle name="Note 5 12 3 4 3" xfId="7379"/>
    <cellStyle name="Note 5 12 3 4 3 2" xfId="24814"/>
    <cellStyle name="Note 5 12 3 4 3 3" xfId="39267"/>
    <cellStyle name="Note 5 12 3 4 4" xfId="9820"/>
    <cellStyle name="Note 5 12 3 4 4 2" xfId="27255"/>
    <cellStyle name="Note 5 12 3 4 4 3" xfId="41708"/>
    <cellStyle name="Note 5 12 3 4 5" xfId="12240"/>
    <cellStyle name="Note 5 12 3 4 5 2" xfId="29675"/>
    <cellStyle name="Note 5 12 3 4 5 3" xfId="44128"/>
    <cellStyle name="Note 5 12 3 4 6" xfId="15371"/>
    <cellStyle name="Note 5 12 3 4 6 2" xfId="32806"/>
    <cellStyle name="Note 5 12 3 4 6 3" xfId="47259"/>
    <cellStyle name="Note 5 12 3 4 7" xfId="19247"/>
    <cellStyle name="Note 5 12 3 4 8" xfId="20533"/>
    <cellStyle name="Note 5 12 3 5" xfId="4914"/>
    <cellStyle name="Note 5 12 3 5 2" xfId="14311"/>
    <cellStyle name="Note 5 12 3 5 2 2" xfId="31746"/>
    <cellStyle name="Note 5 12 3 5 2 3" xfId="46199"/>
    <cellStyle name="Note 5 12 3 5 3" xfId="16772"/>
    <cellStyle name="Note 5 12 3 5 3 2" xfId="34207"/>
    <cellStyle name="Note 5 12 3 5 3 3" xfId="48660"/>
    <cellStyle name="Note 5 12 3 5 4" xfId="22350"/>
    <cellStyle name="Note 5 12 3 5 5" xfId="36803"/>
    <cellStyle name="Note 5 12 3 6" xfId="7376"/>
    <cellStyle name="Note 5 12 3 6 2" xfId="24811"/>
    <cellStyle name="Note 5 12 3 6 3" xfId="39264"/>
    <cellStyle name="Note 5 12 3 7" xfId="9817"/>
    <cellStyle name="Note 5 12 3 7 2" xfId="27252"/>
    <cellStyle name="Note 5 12 3 7 3" xfId="41705"/>
    <cellStyle name="Note 5 12 3 8" xfId="12237"/>
    <cellStyle name="Note 5 12 3 8 2" xfId="29672"/>
    <cellStyle name="Note 5 12 3 8 3" xfId="44125"/>
    <cellStyle name="Note 5 12 3 9" xfId="19244"/>
    <cellStyle name="Note 5 12 4" xfId="2407"/>
    <cellStyle name="Note 5 12 4 2" xfId="2408"/>
    <cellStyle name="Note 5 12 4 2 2" xfId="4919"/>
    <cellStyle name="Note 5 12 4 2 2 2" xfId="14315"/>
    <cellStyle name="Note 5 12 4 2 2 2 2" xfId="31750"/>
    <cellStyle name="Note 5 12 4 2 2 2 3" xfId="46203"/>
    <cellStyle name="Note 5 12 4 2 2 3" xfId="16776"/>
    <cellStyle name="Note 5 12 4 2 2 3 2" xfId="34211"/>
    <cellStyle name="Note 5 12 4 2 2 3 3" xfId="48664"/>
    <cellStyle name="Note 5 12 4 2 2 4" xfId="22355"/>
    <cellStyle name="Note 5 12 4 2 2 5" xfId="36808"/>
    <cellStyle name="Note 5 12 4 2 3" xfId="7381"/>
    <cellStyle name="Note 5 12 4 2 3 2" xfId="24816"/>
    <cellStyle name="Note 5 12 4 2 3 3" xfId="39269"/>
    <cellStyle name="Note 5 12 4 2 4" xfId="9822"/>
    <cellStyle name="Note 5 12 4 2 4 2" xfId="27257"/>
    <cellStyle name="Note 5 12 4 2 4 3" xfId="41710"/>
    <cellStyle name="Note 5 12 4 2 5" xfId="12242"/>
    <cellStyle name="Note 5 12 4 2 5 2" xfId="29677"/>
    <cellStyle name="Note 5 12 4 2 5 3" xfId="44130"/>
    <cellStyle name="Note 5 12 4 2 6" xfId="19249"/>
    <cellStyle name="Note 5 12 4 3" xfId="2409"/>
    <cellStyle name="Note 5 12 4 3 2" xfId="4920"/>
    <cellStyle name="Note 5 12 4 3 2 2" xfId="14316"/>
    <cellStyle name="Note 5 12 4 3 2 2 2" xfId="31751"/>
    <cellStyle name="Note 5 12 4 3 2 2 3" xfId="46204"/>
    <cellStyle name="Note 5 12 4 3 2 3" xfId="16777"/>
    <cellStyle name="Note 5 12 4 3 2 3 2" xfId="34212"/>
    <cellStyle name="Note 5 12 4 3 2 3 3" xfId="48665"/>
    <cellStyle name="Note 5 12 4 3 2 4" xfId="22356"/>
    <cellStyle name="Note 5 12 4 3 2 5" xfId="36809"/>
    <cellStyle name="Note 5 12 4 3 3" xfId="7382"/>
    <cellStyle name="Note 5 12 4 3 3 2" xfId="24817"/>
    <cellStyle name="Note 5 12 4 3 3 3" xfId="39270"/>
    <cellStyle name="Note 5 12 4 3 4" xfId="9823"/>
    <cellStyle name="Note 5 12 4 3 4 2" xfId="27258"/>
    <cellStyle name="Note 5 12 4 3 4 3" xfId="41711"/>
    <cellStyle name="Note 5 12 4 3 5" xfId="12243"/>
    <cellStyle name="Note 5 12 4 3 5 2" xfId="29678"/>
    <cellStyle name="Note 5 12 4 3 5 3" xfId="44131"/>
    <cellStyle name="Note 5 12 4 3 6" xfId="19250"/>
    <cellStyle name="Note 5 12 4 4" xfId="2410"/>
    <cellStyle name="Note 5 12 4 4 2" xfId="4921"/>
    <cellStyle name="Note 5 12 4 4 2 2" xfId="22357"/>
    <cellStyle name="Note 5 12 4 4 2 3" xfId="36810"/>
    <cellStyle name="Note 5 12 4 4 3" xfId="7383"/>
    <cellStyle name="Note 5 12 4 4 3 2" xfId="24818"/>
    <cellStyle name="Note 5 12 4 4 3 3" xfId="39271"/>
    <cellStyle name="Note 5 12 4 4 4" xfId="9824"/>
    <cellStyle name="Note 5 12 4 4 4 2" xfId="27259"/>
    <cellStyle name="Note 5 12 4 4 4 3" xfId="41712"/>
    <cellStyle name="Note 5 12 4 4 5" xfId="12244"/>
    <cellStyle name="Note 5 12 4 4 5 2" xfId="29679"/>
    <cellStyle name="Note 5 12 4 4 5 3" xfId="44132"/>
    <cellStyle name="Note 5 12 4 4 6" xfId="15372"/>
    <cellStyle name="Note 5 12 4 4 6 2" xfId="32807"/>
    <cellStyle name="Note 5 12 4 4 6 3" xfId="47260"/>
    <cellStyle name="Note 5 12 4 4 7" xfId="19251"/>
    <cellStyle name="Note 5 12 4 4 8" xfId="20534"/>
    <cellStyle name="Note 5 12 4 5" xfId="4918"/>
    <cellStyle name="Note 5 12 4 5 2" xfId="14314"/>
    <cellStyle name="Note 5 12 4 5 2 2" xfId="31749"/>
    <cellStyle name="Note 5 12 4 5 2 3" xfId="46202"/>
    <cellStyle name="Note 5 12 4 5 3" xfId="16775"/>
    <cellStyle name="Note 5 12 4 5 3 2" xfId="34210"/>
    <cellStyle name="Note 5 12 4 5 3 3" xfId="48663"/>
    <cellStyle name="Note 5 12 4 5 4" xfId="22354"/>
    <cellStyle name="Note 5 12 4 5 5" xfId="36807"/>
    <cellStyle name="Note 5 12 4 6" xfId="7380"/>
    <cellStyle name="Note 5 12 4 6 2" xfId="24815"/>
    <cellStyle name="Note 5 12 4 6 3" xfId="39268"/>
    <cellStyle name="Note 5 12 4 7" xfId="9821"/>
    <cellStyle name="Note 5 12 4 7 2" xfId="27256"/>
    <cellStyle name="Note 5 12 4 7 3" xfId="41709"/>
    <cellStyle name="Note 5 12 4 8" xfId="12241"/>
    <cellStyle name="Note 5 12 4 8 2" xfId="29676"/>
    <cellStyle name="Note 5 12 4 8 3" xfId="44129"/>
    <cellStyle name="Note 5 12 4 9" xfId="19248"/>
    <cellStyle name="Note 5 12 5" xfId="2411"/>
    <cellStyle name="Note 5 12 5 2" xfId="2412"/>
    <cellStyle name="Note 5 12 5 2 2" xfId="4923"/>
    <cellStyle name="Note 5 12 5 2 2 2" xfId="14318"/>
    <cellStyle name="Note 5 12 5 2 2 2 2" xfId="31753"/>
    <cellStyle name="Note 5 12 5 2 2 2 3" xfId="46206"/>
    <cellStyle name="Note 5 12 5 2 2 3" xfId="16779"/>
    <cellStyle name="Note 5 12 5 2 2 3 2" xfId="34214"/>
    <cellStyle name="Note 5 12 5 2 2 3 3" xfId="48667"/>
    <cellStyle name="Note 5 12 5 2 2 4" xfId="22359"/>
    <cellStyle name="Note 5 12 5 2 2 5" xfId="36812"/>
    <cellStyle name="Note 5 12 5 2 3" xfId="7385"/>
    <cellStyle name="Note 5 12 5 2 3 2" xfId="24820"/>
    <cellStyle name="Note 5 12 5 2 3 3" xfId="39273"/>
    <cellStyle name="Note 5 12 5 2 4" xfId="9826"/>
    <cellStyle name="Note 5 12 5 2 4 2" xfId="27261"/>
    <cellStyle name="Note 5 12 5 2 4 3" xfId="41714"/>
    <cellStyle name="Note 5 12 5 2 5" xfId="12246"/>
    <cellStyle name="Note 5 12 5 2 5 2" xfId="29681"/>
    <cellStyle name="Note 5 12 5 2 5 3" xfId="44134"/>
    <cellStyle name="Note 5 12 5 2 6" xfId="19253"/>
    <cellStyle name="Note 5 12 5 3" xfId="2413"/>
    <cellStyle name="Note 5 12 5 3 2" xfId="4924"/>
    <cellStyle name="Note 5 12 5 3 2 2" xfId="14319"/>
    <cellStyle name="Note 5 12 5 3 2 2 2" xfId="31754"/>
    <cellStyle name="Note 5 12 5 3 2 2 3" xfId="46207"/>
    <cellStyle name="Note 5 12 5 3 2 3" xfId="16780"/>
    <cellStyle name="Note 5 12 5 3 2 3 2" xfId="34215"/>
    <cellStyle name="Note 5 12 5 3 2 3 3" xfId="48668"/>
    <cellStyle name="Note 5 12 5 3 2 4" xfId="22360"/>
    <cellStyle name="Note 5 12 5 3 2 5" xfId="36813"/>
    <cellStyle name="Note 5 12 5 3 3" xfId="7386"/>
    <cellStyle name="Note 5 12 5 3 3 2" xfId="24821"/>
    <cellStyle name="Note 5 12 5 3 3 3" xfId="39274"/>
    <cellStyle name="Note 5 12 5 3 4" xfId="9827"/>
    <cellStyle name="Note 5 12 5 3 4 2" xfId="27262"/>
    <cellStyle name="Note 5 12 5 3 4 3" xfId="41715"/>
    <cellStyle name="Note 5 12 5 3 5" xfId="12247"/>
    <cellStyle name="Note 5 12 5 3 5 2" xfId="29682"/>
    <cellStyle name="Note 5 12 5 3 5 3" xfId="44135"/>
    <cellStyle name="Note 5 12 5 3 6" xfId="19254"/>
    <cellStyle name="Note 5 12 5 4" xfId="2414"/>
    <cellStyle name="Note 5 12 5 4 2" xfId="4925"/>
    <cellStyle name="Note 5 12 5 4 2 2" xfId="22361"/>
    <cellStyle name="Note 5 12 5 4 2 3" xfId="36814"/>
    <cellStyle name="Note 5 12 5 4 3" xfId="7387"/>
    <cellStyle name="Note 5 12 5 4 3 2" xfId="24822"/>
    <cellStyle name="Note 5 12 5 4 3 3" xfId="39275"/>
    <cellStyle name="Note 5 12 5 4 4" xfId="9828"/>
    <cellStyle name="Note 5 12 5 4 4 2" xfId="27263"/>
    <cellStyle name="Note 5 12 5 4 4 3" xfId="41716"/>
    <cellStyle name="Note 5 12 5 4 5" xfId="12248"/>
    <cellStyle name="Note 5 12 5 4 5 2" xfId="29683"/>
    <cellStyle name="Note 5 12 5 4 5 3" xfId="44136"/>
    <cellStyle name="Note 5 12 5 4 6" xfId="15373"/>
    <cellStyle name="Note 5 12 5 4 6 2" xfId="32808"/>
    <cellStyle name="Note 5 12 5 4 6 3" xfId="47261"/>
    <cellStyle name="Note 5 12 5 4 7" xfId="19255"/>
    <cellStyle name="Note 5 12 5 4 8" xfId="20535"/>
    <cellStyle name="Note 5 12 5 5" xfId="4922"/>
    <cellStyle name="Note 5 12 5 5 2" xfId="14317"/>
    <cellStyle name="Note 5 12 5 5 2 2" xfId="31752"/>
    <cellStyle name="Note 5 12 5 5 2 3" xfId="46205"/>
    <cellStyle name="Note 5 12 5 5 3" xfId="16778"/>
    <cellStyle name="Note 5 12 5 5 3 2" xfId="34213"/>
    <cellStyle name="Note 5 12 5 5 3 3" xfId="48666"/>
    <cellStyle name="Note 5 12 5 5 4" xfId="22358"/>
    <cellStyle name="Note 5 12 5 5 5" xfId="36811"/>
    <cellStyle name="Note 5 12 5 6" xfId="7384"/>
    <cellStyle name="Note 5 12 5 6 2" xfId="24819"/>
    <cellStyle name="Note 5 12 5 6 3" xfId="39272"/>
    <cellStyle name="Note 5 12 5 7" xfId="9825"/>
    <cellStyle name="Note 5 12 5 7 2" xfId="27260"/>
    <cellStyle name="Note 5 12 5 7 3" xfId="41713"/>
    <cellStyle name="Note 5 12 5 8" xfId="12245"/>
    <cellStyle name="Note 5 12 5 8 2" xfId="29680"/>
    <cellStyle name="Note 5 12 5 8 3" xfId="44133"/>
    <cellStyle name="Note 5 12 5 9" xfId="19252"/>
    <cellStyle name="Note 5 12 6" xfId="2415"/>
    <cellStyle name="Note 5 12 6 2" xfId="4926"/>
    <cellStyle name="Note 5 12 6 2 2" xfId="14320"/>
    <cellStyle name="Note 5 12 6 2 2 2" xfId="31755"/>
    <cellStyle name="Note 5 12 6 2 2 3" xfId="46208"/>
    <cellStyle name="Note 5 12 6 2 3" xfId="16781"/>
    <cellStyle name="Note 5 12 6 2 3 2" xfId="34216"/>
    <cellStyle name="Note 5 12 6 2 3 3" xfId="48669"/>
    <cellStyle name="Note 5 12 6 2 4" xfId="22362"/>
    <cellStyle name="Note 5 12 6 2 5" xfId="36815"/>
    <cellStyle name="Note 5 12 6 3" xfId="7388"/>
    <cellStyle name="Note 5 12 6 3 2" xfId="24823"/>
    <cellStyle name="Note 5 12 6 3 3" xfId="39276"/>
    <cellStyle name="Note 5 12 6 4" xfId="9829"/>
    <cellStyle name="Note 5 12 6 4 2" xfId="27264"/>
    <cellStyle name="Note 5 12 6 4 3" xfId="41717"/>
    <cellStyle name="Note 5 12 6 5" xfId="12249"/>
    <cellStyle name="Note 5 12 6 5 2" xfId="29684"/>
    <cellStyle name="Note 5 12 6 5 3" xfId="44137"/>
    <cellStyle name="Note 5 12 6 6" xfId="19256"/>
    <cellStyle name="Note 5 12 7" xfId="2416"/>
    <cellStyle name="Note 5 12 7 2" xfId="4927"/>
    <cellStyle name="Note 5 12 7 2 2" xfId="14321"/>
    <cellStyle name="Note 5 12 7 2 2 2" xfId="31756"/>
    <cellStyle name="Note 5 12 7 2 2 3" xfId="46209"/>
    <cellStyle name="Note 5 12 7 2 3" xfId="16782"/>
    <cellStyle name="Note 5 12 7 2 3 2" xfId="34217"/>
    <cellStyle name="Note 5 12 7 2 3 3" xfId="48670"/>
    <cellStyle name="Note 5 12 7 2 4" xfId="22363"/>
    <cellStyle name="Note 5 12 7 2 5" xfId="36816"/>
    <cellStyle name="Note 5 12 7 3" xfId="7389"/>
    <cellStyle name="Note 5 12 7 3 2" xfId="24824"/>
    <cellStyle name="Note 5 12 7 3 3" xfId="39277"/>
    <cellStyle name="Note 5 12 7 4" xfId="9830"/>
    <cellStyle name="Note 5 12 7 4 2" xfId="27265"/>
    <cellStyle name="Note 5 12 7 4 3" xfId="41718"/>
    <cellStyle name="Note 5 12 7 5" xfId="12250"/>
    <cellStyle name="Note 5 12 7 5 2" xfId="29685"/>
    <cellStyle name="Note 5 12 7 5 3" xfId="44138"/>
    <cellStyle name="Note 5 12 7 6" xfId="19257"/>
    <cellStyle name="Note 5 12 8" xfId="2417"/>
    <cellStyle name="Note 5 12 8 2" xfId="4928"/>
    <cellStyle name="Note 5 12 8 2 2" xfId="22364"/>
    <cellStyle name="Note 5 12 8 2 3" xfId="36817"/>
    <cellStyle name="Note 5 12 8 3" xfId="7390"/>
    <cellStyle name="Note 5 12 8 3 2" xfId="24825"/>
    <cellStyle name="Note 5 12 8 3 3" xfId="39278"/>
    <cellStyle name="Note 5 12 8 4" xfId="9831"/>
    <cellStyle name="Note 5 12 8 4 2" xfId="27266"/>
    <cellStyle name="Note 5 12 8 4 3" xfId="41719"/>
    <cellStyle name="Note 5 12 8 5" xfId="12251"/>
    <cellStyle name="Note 5 12 8 5 2" xfId="29686"/>
    <cellStyle name="Note 5 12 8 5 3" xfId="44139"/>
    <cellStyle name="Note 5 12 8 6" xfId="15374"/>
    <cellStyle name="Note 5 12 8 6 2" xfId="32809"/>
    <cellStyle name="Note 5 12 8 6 3" xfId="47262"/>
    <cellStyle name="Note 5 12 8 7" xfId="19258"/>
    <cellStyle name="Note 5 12 8 8" xfId="20536"/>
    <cellStyle name="Note 5 12 9" xfId="4909"/>
    <cellStyle name="Note 5 12 9 2" xfId="14307"/>
    <cellStyle name="Note 5 12 9 2 2" xfId="31742"/>
    <cellStyle name="Note 5 12 9 2 3" xfId="46195"/>
    <cellStyle name="Note 5 12 9 3" xfId="16768"/>
    <cellStyle name="Note 5 12 9 3 2" xfId="34203"/>
    <cellStyle name="Note 5 12 9 3 3" xfId="48656"/>
    <cellStyle name="Note 5 12 9 4" xfId="22345"/>
    <cellStyle name="Note 5 12 9 5" xfId="36798"/>
    <cellStyle name="Note 5 13" xfId="2418"/>
    <cellStyle name="Note 5 13 10" xfId="7391"/>
    <cellStyle name="Note 5 13 10 2" xfId="24826"/>
    <cellStyle name="Note 5 13 10 3" xfId="39279"/>
    <cellStyle name="Note 5 13 11" xfId="9832"/>
    <cellStyle name="Note 5 13 11 2" xfId="27267"/>
    <cellStyle name="Note 5 13 11 3" xfId="41720"/>
    <cellStyle name="Note 5 13 12" xfId="12252"/>
    <cellStyle name="Note 5 13 12 2" xfId="29687"/>
    <cellStyle name="Note 5 13 12 3" xfId="44140"/>
    <cellStyle name="Note 5 13 13" xfId="19259"/>
    <cellStyle name="Note 5 13 2" xfId="2419"/>
    <cellStyle name="Note 5 13 2 2" xfId="2420"/>
    <cellStyle name="Note 5 13 2 2 2" xfId="4931"/>
    <cellStyle name="Note 5 13 2 2 2 2" xfId="14324"/>
    <cellStyle name="Note 5 13 2 2 2 2 2" xfId="31759"/>
    <cellStyle name="Note 5 13 2 2 2 2 3" xfId="46212"/>
    <cellStyle name="Note 5 13 2 2 2 3" xfId="16785"/>
    <cellStyle name="Note 5 13 2 2 2 3 2" xfId="34220"/>
    <cellStyle name="Note 5 13 2 2 2 3 3" xfId="48673"/>
    <cellStyle name="Note 5 13 2 2 2 4" xfId="22367"/>
    <cellStyle name="Note 5 13 2 2 2 5" xfId="36820"/>
    <cellStyle name="Note 5 13 2 2 3" xfId="7393"/>
    <cellStyle name="Note 5 13 2 2 3 2" xfId="24828"/>
    <cellStyle name="Note 5 13 2 2 3 3" xfId="39281"/>
    <cellStyle name="Note 5 13 2 2 4" xfId="9834"/>
    <cellStyle name="Note 5 13 2 2 4 2" xfId="27269"/>
    <cellStyle name="Note 5 13 2 2 4 3" xfId="41722"/>
    <cellStyle name="Note 5 13 2 2 5" xfId="12254"/>
    <cellStyle name="Note 5 13 2 2 5 2" xfId="29689"/>
    <cellStyle name="Note 5 13 2 2 5 3" xfId="44142"/>
    <cellStyle name="Note 5 13 2 2 6" xfId="19261"/>
    <cellStyle name="Note 5 13 2 3" xfId="2421"/>
    <cellStyle name="Note 5 13 2 3 2" xfId="4932"/>
    <cellStyle name="Note 5 13 2 3 2 2" xfId="14325"/>
    <cellStyle name="Note 5 13 2 3 2 2 2" xfId="31760"/>
    <cellStyle name="Note 5 13 2 3 2 2 3" xfId="46213"/>
    <cellStyle name="Note 5 13 2 3 2 3" xfId="16786"/>
    <cellStyle name="Note 5 13 2 3 2 3 2" xfId="34221"/>
    <cellStyle name="Note 5 13 2 3 2 3 3" xfId="48674"/>
    <cellStyle name="Note 5 13 2 3 2 4" xfId="22368"/>
    <cellStyle name="Note 5 13 2 3 2 5" xfId="36821"/>
    <cellStyle name="Note 5 13 2 3 3" xfId="7394"/>
    <cellStyle name="Note 5 13 2 3 3 2" xfId="24829"/>
    <cellStyle name="Note 5 13 2 3 3 3" xfId="39282"/>
    <cellStyle name="Note 5 13 2 3 4" xfId="9835"/>
    <cellStyle name="Note 5 13 2 3 4 2" xfId="27270"/>
    <cellStyle name="Note 5 13 2 3 4 3" xfId="41723"/>
    <cellStyle name="Note 5 13 2 3 5" xfId="12255"/>
    <cellStyle name="Note 5 13 2 3 5 2" xfId="29690"/>
    <cellStyle name="Note 5 13 2 3 5 3" xfId="44143"/>
    <cellStyle name="Note 5 13 2 3 6" xfId="19262"/>
    <cellStyle name="Note 5 13 2 4" xfId="2422"/>
    <cellStyle name="Note 5 13 2 4 2" xfId="4933"/>
    <cellStyle name="Note 5 13 2 4 2 2" xfId="22369"/>
    <cellStyle name="Note 5 13 2 4 2 3" xfId="36822"/>
    <cellStyle name="Note 5 13 2 4 3" xfId="7395"/>
    <cellStyle name="Note 5 13 2 4 3 2" xfId="24830"/>
    <cellStyle name="Note 5 13 2 4 3 3" xfId="39283"/>
    <cellStyle name="Note 5 13 2 4 4" xfId="9836"/>
    <cellStyle name="Note 5 13 2 4 4 2" xfId="27271"/>
    <cellStyle name="Note 5 13 2 4 4 3" xfId="41724"/>
    <cellStyle name="Note 5 13 2 4 5" xfId="12256"/>
    <cellStyle name="Note 5 13 2 4 5 2" xfId="29691"/>
    <cellStyle name="Note 5 13 2 4 5 3" xfId="44144"/>
    <cellStyle name="Note 5 13 2 4 6" xfId="15375"/>
    <cellStyle name="Note 5 13 2 4 6 2" xfId="32810"/>
    <cellStyle name="Note 5 13 2 4 6 3" xfId="47263"/>
    <cellStyle name="Note 5 13 2 4 7" xfId="19263"/>
    <cellStyle name="Note 5 13 2 4 8" xfId="20537"/>
    <cellStyle name="Note 5 13 2 5" xfId="4930"/>
    <cellStyle name="Note 5 13 2 5 2" xfId="14323"/>
    <cellStyle name="Note 5 13 2 5 2 2" xfId="31758"/>
    <cellStyle name="Note 5 13 2 5 2 3" xfId="46211"/>
    <cellStyle name="Note 5 13 2 5 3" xfId="16784"/>
    <cellStyle name="Note 5 13 2 5 3 2" xfId="34219"/>
    <cellStyle name="Note 5 13 2 5 3 3" xfId="48672"/>
    <cellStyle name="Note 5 13 2 5 4" xfId="22366"/>
    <cellStyle name="Note 5 13 2 5 5" xfId="36819"/>
    <cellStyle name="Note 5 13 2 6" xfId="7392"/>
    <cellStyle name="Note 5 13 2 6 2" xfId="24827"/>
    <cellStyle name="Note 5 13 2 6 3" xfId="39280"/>
    <cellStyle name="Note 5 13 2 7" xfId="9833"/>
    <cellStyle name="Note 5 13 2 7 2" xfId="27268"/>
    <cellStyle name="Note 5 13 2 7 3" xfId="41721"/>
    <cellStyle name="Note 5 13 2 8" xfId="12253"/>
    <cellStyle name="Note 5 13 2 8 2" xfId="29688"/>
    <cellStyle name="Note 5 13 2 8 3" xfId="44141"/>
    <cellStyle name="Note 5 13 2 9" xfId="19260"/>
    <cellStyle name="Note 5 13 3" xfId="2423"/>
    <cellStyle name="Note 5 13 3 2" xfId="2424"/>
    <cellStyle name="Note 5 13 3 2 2" xfId="4935"/>
    <cellStyle name="Note 5 13 3 2 2 2" xfId="14327"/>
    <cellStyle name="Note 5 13 3 2 2 2 2" xfId="31762"/>
    <cellStyle name="Note 5 13 3 2 2 2 3" xfId="46215"/>
    <cellStyle name="Note 5 13 3 2 2 3" xfId="16788"/>
    <cellStyle name="Note 5 13 3 2 2 3 2" xfId="34223"/>
    <cellStyle name="Note 5 13 3 2 2 3 3" xfId="48676"/>
    <cellStyle name="Note 5 13 3 2 2 4" xfId="22371"/>
    <cellStyle name="Note 5 13 3 2 2 5" xfId="36824"/>
    <cellStyle name="Note 5 13 3 2 3" xfId="7397"/>
    <cellStyle name="Note 5 13 3 2 3 2" xfId="24832"/>
    <cellStyle name="Note 5 13 3 2 3 3" xfId="39285"/>
    <cellStyle name="Note 5 13 3 2 4" xfId="9838"/>
    <cellStyle name="Note 5 13 3 2 4 2" xfId="27273"/>
    <cellStyle name="Note 5 13 3 2 4 3" xfId="41726"/>
    <cellStyle name="Note 5 13 3 2 5" xfId="12258"/>
    <cellStyle name="Note 5 13 3 2 5 2" xfId="29693"/>
    <cellStyle name="Note 5 13 3 2 5 3" xfId="44146"/>
    <cellStyle name="Note 5 13 3 2 6" xfId="19265"/>
    <cellStyle name="Note 5 13 3 3" xfId="2425"/>
    <cellStyle name="Note 5 13 3 3 2" xfId="4936"/>
    <cellStyle name="Note 5 13 3 3 2 2" xfId="14328"/>
    <cellStyle name="Note 5 13 3 3 2 2 2" xfId="31763"/>
    <cellStyle name="Note 5 13 3 3 2 2 3" xfId="46216"/>
    <cellStyle name="Note 5 13 3 3 2 3" xfId="16789"/>
    <cellStyle name="Note 5 13 3 3 2 3 2" xfId="34224"/>
    <cellStyle name="Note 5 13 3 3 2 3 3" xfId="48677"/>
    <cellStyle name="Note 5 13 3 3 2 4" xfId="22372"/>
    <cellStyle name="Note 5 13 3 3 2 5" xfId="36825"/>
    <cellStyle name="Note 5 13 3 3 3" xfId="7398"/>
    <cellStyle name="Note 5 13 3 3 3 2" xfId="24833"/>
    <cellStyle name="Note 5 13 3 3 3 3" xfId="39286"/>
    <cellStyle name="Note 5 13 3 3 4" xfId="9839"/>
    <cellStyle name="Note 5 13 3 3 4 2" xfId="27274"/>
    <cellStyle name="Note 5 13 3 3 4 3" xfId="41727"/>
    <cellStyle name="Note 5 13 3 3 5" xfId="12259"/>
    <cellStyle name="Note 5 13 3 3 5 2" xfId="29694"/>
    <cellStyle name="Note 5 13 3 3 5 3" xfId="44147"/>
    <cellStyle name="Note 5 13 3 3 6" xfId="19266"/>
    <cellStyle name="Note 5 13 3 4" xfId="2426"/>
    <cellStyle name="Note 5 13 3 4 2" xfId="4937"/>
    <cellStyle name="Note 5 13 3 4 2 2" xfId="22373"/>
    <cellStyle name="Note 5 13 3 4 2 3" xfId="36826"/>
    <cellStyle name="Note 5 13 3 4 3" xfId="7399"/>
    <cellStyle name="Note 5 13 3 4 3 2" xfId="24834"/>
    <cellStyle name="Note 5 13 3 4 3 3" xfId="39287"/>
    <cellStyle name="Note 5 13 3 4 4" xfId="9840"/>
    <cellStyle name="Note 5 13 3 4 4 2" xfId="27275"/>
    <cellStyle name="Note 5 13 3 4 4 3" xfId="41728"/>
    <cellStyle name="Note 5 13 3 4 5" xfId="12260"/>
    <cellStyle name="Note 5 13 3 4 5 2" xfId="29695"/>
    <cellStyle name="Note 5 13 3 4 5 3" xfId="44148"/>
    <cellStyle name="Note 5 13 3 4 6" xfId="15376"/>
    <cellStyle name="Note 5 13 3 4 6 2" xfId="32811"/>
    <cellStyle name="Note 5 13 3 4 6 3" xfId="47264"/>
    <cellStyle name="Note 5 13 3 4 7" xfId="19267"/>
    <cellStyle name="Note 5 13 3 4 8" xfId="20538"/>
    <cellStyle name="Note 5 13 3 5" xfId="4934"/>
    <cellStyle name="Note 5 13 3 5 2" xfId="14326"/>
    <cellStyle name="Note 5 13 3 5 2 2" xfId="31761"/>
    <cellStyle name="Note 5 13 3 5 2 3" xfId="46214"/>
    <cellStyle name="Note 5 13 3 5 3" xfId="16787"/>
    <cellStyle name="Note 5 13 3 5 3 2" xfId="34222"/>
    <cellStyle name="Note 5 13 3 5 3 3" xfId="48675"/>
    <cellStyle name="Note 5 13 3 5 4" xfId="22370"/>
    <cellStyle name="Note 5 13 3 5 5" xfId="36823"/>
    <cellStyle name="Note 5 13 3 6" xfId="7396"/>
    <cellStyle name="Note 5 13 3 6 2" xfId="24831"/>
    <cellStyle name="Note 5 13 3 6 3" xfId="39284"/>
    <cellStyle name="Note 5 13 3 7" xfId="9837"/>
    <cellStyle name="Note 5 13 3 7 2" xfId="27272"/>
    <cellStyle name="Note 5 13 3 7 3" xfId="41725"/>
    <cellStyle name="Note 5 13 3 8" xfId="12257"/>
    <cellStyle name="Note 5 13 3 8 2" xfId="29692"/>
    <cellStyle name="Note 5 13 3 8 3" xfId="44145"/>
    <cellStyle name="Note 5 13 3 9" xfId="19264"/>
    <cellStyle name="Note 5 13 4" xfId="2427"/>
    <cellStyle name="Note 5 13 4 2" xfId="2428"/>
    <cellStyle name="Note 5 13 4 2 2" xfId="4939"/>
    <cellStyle name="Note 5 13 4 2 2 2" xfId="14330"/>
    <cellStyle name="Note 5 13 4 2 2 2 2" xfId="31765"/>
    <cellStyle name="Note 5 13 4 2 2 2 3" xfId="46218"/>
    <cellStyle name="Note 5 13 4 2 2 3" xfId="16791"/>
    <cellStyle name="Note 5 13 4 2 2 3 2" xfId="34226"/>
    <cellStyle name="Note 5 13 4 2 2 3 3" xfId="48679"/>
    <cellStyle name="Note 5 13 4 2 2 4" xfId="22375"/>
    <cellStyle name="Note 5 13 4 2 2 5" xfId="36828"/>
    <cellStyle name="Note 5 13 4 2 3" xfId="7401"/>
    <cellStyle name="Note 5 13 4 2 3 2" xfId="24836"/>
    <cellStyle name="Note 5 13 4 2 3 3" xfId="39289"/>
    <cellStyle name="Note 5 13 4 2 4" xfId="9842"/>
    <cellStyle name="Note 5 13 4 2 4 2" xfId="27277"/>
    <cellStyle name="Note 5 13 4 2 4 3" xfId="41730"/>
    <cellStyle name="Note 5 13 4 2 5" xfId="12262"/>
    <cellStyle name="Note 5 13 4 2 5 2" xfId="29697"/>
    <cellStyle name="Note 5 13 4 2 5 3" xfId="44150"/>
    <cellStyle name="Note 5 13 4 2 6" xfId="19269"/>
    <cellStyle name="Note 5 13 4 3" xfId="2429"/>
    <cellStyle name="Note 5 13 4 3 2" xfId="4940"/>
    <cellStyle name="Note 5 13 4 3 2 2" xfId="14331"/>
    <cellStyle name="Note 5 13 4 3 2 2 2" xfId="31766"/>
    <cellStyle name="Note 5 13 4 3 2 2 3" xfId="46219"/>
    <cellStyle name="Note 5 13 4 3 2 3" xfId="16792"/>
    <cellStyle name="Note 5 13 4 3 2 3 2" xfId="34227"/>
    <cellStyle name="Note 5 13 4 3 2 3 3" xfId="48680"/>
    <cellStyle name="Note 5 13 4 3 2 4" xfId="22376"/>
    <cellStyle name="Note 5 13 4 3 2 5" xfId="36829"/>
    <cellStyle name="Note 5 13 4 3 3" xfId="7402"/>
    <cellStyle name="Note 5 13 4 3 3 2" xfId="24837"/>
    <cellStyle name="Note 5 13 4 3 3 3" xfId="39290"/>
    <cellStyle name="Note 5 13 4 3 4" xfId="9843"/>
    <cellStyle name="Note 5 13 4 3 4 2" xfId="27278"/>
    <cellStyle name="Note 5 13 4 3 4 3" xfId="41731"/>
    <cellStyle name="Note 5 13 4 3 5" xfId="12263"/>
    <cellStyle name="Note 5 13 4 3 5 2" xfId="29698"/>
    <cellStyle name="Note 5 13 4 3 5 3" xfId="44151"/>
    <cellStyle name="Note 5 13 4 3 6" xfId="19270"/>
    <cellStyle name="Note 5 13 4 4" xfId="2430"/>
    <cellStyle name="Note 5 13 4 4 2" xfId="4941"/>
    <cellStyle name="Note 5 13 4 4 2 2" xfId="22377"/>
    <cellStyle name="Note 5 13 4 4 2 3" xfId="36830"/>
    <cellStyle name="Note 5 13 4 4 3" xfId="7403"/>
    <cellStyle name="Note 5 13 4 4 3 2" xfId="24838"/>
    <cellStyle name="Note 5 13 4 4 3 3" xfId="39291"/>
    <cellStyle name="Note 5 13 4 4 4" xfId="9844"/>
    <cellStyle name="Note 5 13 4 4 4 2" xfId="27279"/>
    <cellStyle name="Note 5 13 4 4 4 3" xfId="41732"/>
    <cellStyle name="Note 5 13 4 4 5" xfId="12264"/>
    <cellStyle name="Note 5 13 4 4 5 2" xfId="29699"/>
    <cellStyle name="Note 5 13 4 4 5 3" xfId="44152"/>
    <cellStyle name="Note 5 13 4 4 6" xfId="15377"/>
    <cellStyle name="Note 5 13 4 4 6 2" xfId="32812"/>
    <cellStyle name="Note 5 13 4 4 6 3" xfId="47265"/>
    <cellStyle name="Note 5 13 4 4 7" xfId="19271"/>
    <cellStyle name="Note 5 13 4 4 8" xfId="20539"/>
    <cellStyle name="Note 5 13 4 5" xfId="4938"/>
    <cellStyle name="Note 5 13 4 5 2" xfId="14329"/>
    <cellStyle name="Note 5 13 4 5 2 2" xfId="31764"/>
    <cellStyle name="Note 5 13 4 5 2 3" xfId="46217"/>
    <cellStyle name="Note 5 13 4 5 3" xfId="16790"/>
    <cellStyle name="Note 5 13 4 5 3 2" xfId="34225"/>
    <cellStyle name="Note 5 13 4 5 3 3" xfId="48678"/>
    <cellStyle name="Note 5 13 4 5 4" xfId="22374"/>
    <cellStyle name="Note 5 13 4 5 5" xfId="36827"/>
    <cellStyle name="Note 5 13 4 6" xfId="7400"/>
    <cellStyle name="Note 5 13 4 6 2" xfId="24835"/>
    <cellStyle name="Note 5 13 4 6 3" xfId="39288"/>
    <cellStyle name="Note 5 13 4 7" xfId="9841"/>
    <cellStyle name="Note 5 13 4 7 2" xfId="27276"/>
    <cellStyle name="Note 5 13 4 7 3" xfId="41729"/>
    <cellStyle name="Note 5 13 4 8" xfId="12261"/>
    <cellStyle name="Note 5 13 4 8 2" xfId="29696"/>
    <cellStyle name="Note 5 13 4 8 3" xfId="44149"/>
    <cellStyle name="Note 5 13 4 9" xfId="19268"/>
    <cellStyle name="Note 5 13 5" xfId="2431"/>
    <cellStyle name="Note 5 13 5 2" xfId="2432"/>
    <cellStyle name="Note 5 13 5 2 2" xfId="4943"/>
    <cellStyle name="Note 5 13 5 2 2 2" xfId="14333"/>
    <cellStyle name="Note 5 13 5 2 2 2 2" xfId="31768"/>
    <cellStyle name="Note 5 13 5 2 2 2 3" xfId="46221"/>
    <cellStyle name="Note 5 13 5 2 2 3" xfId="16794"/>
    <cellStyle name="Note 5 13 5 2 2 3 2" xfId="34229"/>
    <cellStyle name="Note 5 13 5 2 2 3 3" xfId="48682"/>
    <cellStyle name="Note 5 13 5 2 2 4" xfId="22379"/>
    <cellStyle name="Note 5 13 5 2 2 5" xfId="36832"/>
    <cellStyle name="Note 5 13 5 2 3" xfId="7405"/>
    <cellStyle name="Note 5 13 5 2 3 2" xfId="24840"/>
    <cellStyle name="Note 5 13 5 2 3 3" xfId="39293"/>
    <cellStyle name="Note 5 13 5 2 4" xfId="9846"/>
    <cellStyle name="Note 5 13 5 2 4 2" xfId="27281"/>
    <cellStyle name="Note 5 13 5 2 4 3" xfId="41734"/>
    <cellStyle name="Note 5 13 5 2 5" xfId="12266"/>
    <cellStyle name="Note 5 13 5 2 5 2" xfId="29701"/>
    <cellStyle name="Note 5 13 5 2 5 3" xfId="44154"/>
    <cellStyle name="Note 5 13 5 2 6" xfId="19273"/>
    <cellStyle name="Note 5 13 5 3" xfId="2433"/>
    <cellStyle name="Note 5 13 5 3 2" xfId="4944"/>
    <cellStyle name="Note 5 13 5 3 2 2" xfId="14334"/>
    <cellStyle name="Note 5 13 5 3 2 2 2" xfId="31769"/>
    <cellStyle name="Note 5 13 5 3 2 2 3" xfId="46222"/>
    <cellStyle name="Note 5 13 5 3 2 3" xfId="16795"/>
    <cellStyle name="Note 5 13 5 3 2 3 2" xfId="34230"/>
    <cellStyle name="Note 5 13 5 3 2 3 3" xfId="48683"/>
    <cellStyle name="Note 5 13 5 3 2 4" xfId="22380"/>
    <cellStyle name="Note 5 13 5 3 2 5" xfId="36833"/>
    <cellStyle name="Note 5 13 5 3 3" xfId="7406"/>
    <cellStyle name="Note 5 13 5 3 3 2" xfId="24841"/>
    <cellStyle name="Note 5 13 5 3 3 3" xfId="39294"/>
    <cellStyle name="Note 5 13 5 3 4" xfId="9847"/>
    <cellStyle name="Note 5 13 5 3 4 2" xfId="27282"/>
    <cellStyle name="Note 5 13 5 3 4 3" xfId="41735"/>
    <cellStyle name="Note 5 13 5 3 5" xfId="12267"/>
    <cellStyle name="Note 5 13 5 3 5 2" xfId="29702"/>
    <cellStyle name="Note 5 13 5 3 5 3" xfId="44155"/>
    <cellStyle name="Note 5 13 5 3 6" xfId="19274"/>
    <cellStyle name="Note 5 13 5 4" xfId="2434"/>
    <cellStyle name="Note 5 13 5 4 2" xfId="4945"/>
    <cellStyle name="Note 5 13 5 4 2 2" xfId="22381"/>
    <cellStyle name="Note 5 13 5 4 2 3" xfId="36834"/>
    <cellStyle name="Note 5 13 5 4 3" xfId="7407"/>
    <cellStyle name="Note 5 13 5 4 3 2" xfId="24842"/>
    <cellStyle name="Note 5 13 5 4 3 3" xfId="39295"/>
    <cellStyle name="Note 5 13 5 4 4" xfId="9848"/>
    <cellStyle name="Note 5 13 5 4 4 2" xfId="27283"/>
    <cellStyle name="Note 5 13 5 4 4 3" xfId="41736"/>
    <cellStyle name="Note 5 13 5 4 5" xfId="12268"/>
    <cellStyle name="Note 5 13 5 4 5 2" xfId="29703"/>
    <cellStyle name="Note 5 13 5 4 5 3" xfId="44156"/>
    <cellStyle name="Note 5 13 5 4 6" xfId="15378"/>
    <cellStyle name="Note 5 13 5 4 6 2" xfId="32813"/>
    <cellStyle name="Note 5 13 5 4 6 3" xfId="47266"/>
    <cellStyle name="Note 5 13 5 4 7" xfId="19275"/>
    <cellStyle name="Note 5 13 5 4 8" xfId="20540"/>
    <cellStyle name="Note 5 13 5 5" xfId="4942"/>
    <cellStyle name="Note 5 13 5 5 2" xfId="14332"/>
    <cellStyle name="Note 5 13 5 5 2 2" xfId="31767"/>
    <cellStyle name="Note 5 13 5 5 2 3" xfId="46220"/>
    <cellStyle name="Note 5 13 5 5 3" xfId="16793"/>
    <cellStyle name="Note 5 13 5 5 3 2" xfId="34228"/>
    <cellStyle name="Note 5 13 5 5 3 3" xfId="48681"/>
    <cellStyle name="Note 5 13 5 5 4" xfId="22378"/>
    <cellStyle name="Note 5 13 5 5 5" xfId="36831"/>
    <cellStyle name="Note 5 13 5 6" xfId="7404"/>
    <cellStyle name="Note 5 13 5 6 2" xfId="24839"/>
    <cellStyle name="Note 5 13 5 6 3" xfId="39292"/>
    <cellStyle name="Note 5 13 5 7" xfId="9845"/>
    <cellStyle name="Note 5 13 5 7 2" xfId="27280"/>
    <cellStyle name="Note 5 13 5 7 3" xfId="41733"/>
    <cellStyle name="Note 5 13 5 8" xfId="12265"/>
    <cellStyle name="Note 5 13 5 8 2" xfId="29700"/>
    <cellStyle name="Note 5 13 5 8 3" xfId="44153"/>
    <cellStyle name="Note 5 13 5 9" xfId="19272"/>
    <cellStyle name="Note 5 13 6" xfId="2435"/>
    <cellStyle name="Note 5 13 6 2" xfId="4946"/>
    <cellStyle name="Note 5 13 6 2 2" xfId="14335"/>
    <cellStyle name="Note 5 13 6 2 2 2" xfId="31770"/>
    <cellStyle name="Note 5 13 6 2 2 3" xfId="46223"/>
    <cellStyle name="Note 5 13 6 2 3" xfId="16796"/>
    <cellStyle name="Note 5 13 6 2 3 2" xfId="34231"/>
    <cellStyle name="Note 5 13 6 2 3 3" xfId="48684"/>
    <cellStyle name="Note 5 13 6 2 4" xfId="22382"/>
    <cellStyle name="Note 5 13 6 2 5" xfId="36835"/>
    <cellStyle name="Note 5 13 6 3" xfId="7408"/>
    <cellStyle name="Note 5 13 6 3 2" xfId="24843"/>
    <cellStyle name="Note 5 13 6 3 3" xfId="39296"/>
    <cellStyle name="Note 5 13 6 4" xfId="9849"/>
    <cellStyle name="Note 5 13 6 4 2" xfId="27284"/>
    <cellStyle name="Note 5 13 6 4 3" xfId="41737"/>
    <cellStyle name="Note 5 13 6 5" xfId="12269"/>
    <cellStyle name="Note 5 13 6 5 2" xfId="29704"/>
    <cellStyle name="Note 5 13 6 5 3" xfId="44157"/>
    <cellStyle name="Note 5 13 6 6" xfId="19276"/>
    <cellStyle name="Note 5 13 7" xfId="2436"/>
    <cellStyle name="Note 5 13 7 2" xfId="4947"/>
    <cellStyle name="Note 5 13 7 2 2" xfId="14336"/>
    <cellStyle name="Note 5 13 7 2 2 2" xfId="31771"/>
    <cellStyle name="Note 5 13 7 2 2 3" xfId="46224"/>
    <cellStyle name="Note 5 13 7 2 3" xfId="16797"/>
    <cellStyle name="Note 5 13 7 2 3 2" xfId="34232"/>
    <cellStyle name="Note 5 13 7 2 3 3" xfId="48685"/>
    <cellStyle name="Note 5 13 7 2 4" xfId="22383"/>
    <cellStyle name="Note 5 13 7 2 5" xfId="36836"/>
    <cellStyle name="Note 5 13 7 3" xfId="7409"/>
    <cellStyle name="Note 5 13 7 3 2" xfId="24844"/>
    <cellStyle name="Note 5 13 7 3 3" xfId="39297"/>
    <cellStyle name="Note 5 13 7 4" xfId="9850"/>
    <cellStyle name="Note 5 13 7 4 2" xfId="27285"/>
    <cellStyle name="Note 5 13 7 4 3" xfId="41738"/>
    <cellStyle name="Note 5 13 7 5" xfId="12270"/>
    <cellStyle name="Note 5 13 7 5 2" xfId="29705"/>
    <cellStyle name="Note 5 13 7 5 3" xfId="44158"/>
    <cellStyle name="Note 5 13 7 6" xfId="19277"/>
    <cellStyle name="Note 5 13 8" xfId="2437"/>
    <cellStyle name="Note 5 13 8 2" xfId="4948"/>
    <cellStyle name="Note 5 13 8 2 2" xfId="22384"/>
    <cellStyle name="Note 5 13 8 2 3" xfId="36837"/>
    <cellStyle name="Note 5 13 8 3" xfId="7410"/>
    <cellStyle name="Note 5 13 8 3 2" xfId="24845"/>
    <cellStyle name="Note 5 13 8 3 3" xfId="39298"/>
    <cellStyle name="Note 5 13 8 4" xfId="9851"/>
    <cellStyle name="Note 5 13 8 4 2" xfId="27286"/>
    <cellStyle name="Note 5 13 8 4 3" xfId="41739"/>
    <cellStyle name="Note 5 13 8 5" xfId="12271"/>
    <cellStyle name="Note 5 13 8 5 2" xfId="29706"/>
    <cellStyle name="Note 5 13 8 5 3" xfId="44159"/>
    <cellStyle name="Note 5 13 8 6" xfId="15379"/>
    <cellStyle name="Note 5 13 8 6 2" xfId="32814"/>
    <cellStyle name="Note 5 13 8 6 3" xfId="47267"/>
    <cellStyle name="Note 5 13 8 7" xfId="19278"/>
    <cellStyle name="Note 5 13 8 8" xfId="20541"/>
    <cellStyle name="Note 5 13 9" xfId="4929"/>
    <cellStyle name="Note 5 13 9 2" xfId="14322"/>
    <cellStyle name="Note 5 13 9 2 2" xfId="31757"/>
    <cellStyle name="Note 5 13 9 2 3" xfId="46210"/>
    <cellStyle name="Note 5 13 9 3" xfId="16783"/>
    <cellStyle name="Note 5 13 9 3 2" xfId="34218"/>
    <cellStyle name="Note 5 13 9 3 3" xfId="48671"/>
    <cellStyle name="Note 5 13 9 4" xfId="22365"/>
    <cellStyle name="Note 5 13 9 5" xfId="36818"/>
    <cellStyle name="Note 5 14" xfId="2438"/>
    <cellStyle name="Note 5 14 10" xfId="7411"/>
    <cellStyle name="Note 5 14 10 2" xfId="24846"/>
    <cellStyle name="Note 5 14 10 3" xfId="39299"/>
    <cellStyle name="Note 5 14 11" xfId="9852"/>
    <cellStyle name="Note 5 14 11 2" xfId="27287"/>
    <cellStyle name="Note 5 14 11 3" xfId="41740"/>
    <cellStyle name="Note 5 14 12" xfId="12272"/>
    <cellStyle name="Note 5 14 12 2" xfId="29707"/>
    <cellStyle name="Note 5 14 12 3" xfId="44160"/>
    <cellStyle name="Note 5 14 13" xfId="19279"/>
    <cellStyle name="Note 5 14 2" xfId="2439"/>
    <cellStyle name="Note 5 14 2 2" xfId="2440"/>
    <cellStyle name="Note 5 14 2 2 2" xfId="4951"/>
    <cellStyle name="Note 5 14 2 2 2 2" xfId="14339"/>
    <cellStyle name="Note 5 14 2 2 2 2 2" xfId="31774"/>
    <cellStyle name="Note 5 14 2 2 2 2 3" xfId="46227"/>
    <cellStyle name="Note 5 14 2 2 2 3" xfId="16800"/>
    <cellStyle name="Note 5 14 2 2 2 3 2" xfId="34235"/>
    <cellStyle name="Note 5 14 2 2 2 3 3" xfId="48688"/>
    <cellStyle name="Note 5 14 2 2 2 4" xfId="22387"/>
    <cellStyle name="Note 5 14 2 2 2 5" xfId="36840"/>
    <cellStyle name="Note 5 14 2 2 3" xfId="7413"/>
    <cellStyle name="Note 5 14 2 2 3 2" xfId="24848"/>
    <cellStyle name="Note 5 14 2 2 3 3" xfId="39301"/>
    <cellStyle name="Note 5 14 2 2 4" xfId="9854"/>
    <cellStyle name="Note 5 14 2 2 4 2" xfId="27289"/>
    <cellStyle name="Note 5 14 2 2 4 3" xfId="41742"/>
    <cellStyle name="Note 5 14 2 2 5" xfId="12274"/>
    <cellStyle name="Note 5 14 2 2 5 2" xfId="29709"/>
    <cellStyle name="Note 5 14 2 2 5 3" xfId="44162"/>
    <cellStyle name="Note 5 14 2 2 6" xfId="19281"/>
    <cellStyle name="Note 5 14 2 3" xfId="2441"/>
    <cellStyle name="Note 5 14 2 3 2" xfId="4952"/>
    <cellStyle name="Note 5 14 2 3 2 2" xfId="14340"/>
    <cellStyle name="Note 5 14 2 3 2 2 2" xfId="31775"/>
    <cellStyle name="Note 5 14 2 3 2 2 3" xfId="46228"/>
    <cellStyle name="Note 5 14 2 3 2 3" xfId="16801"/>
    <cellStyle name="Note 5 14 2 3 2 3 2" xfId="34236"/>
    <cellStyle name="Note 5 14 2 3 2 3 3" xfId="48689"/>
    <cellStyle name="Note 5 14 2 3 2 4" xfId="22388"/>
    <cellStyle name="Note 5 14 2 3 2 5" xfId="36841"/>
    <cellStyle name="Note 5 14 2 3 3" xfId="7414"/>
    <cellStyle name="Note 5 14 2 3 3 2" xfId="24849"/>
    <cellStyle name="Note 5 14 2 3 3 3" xfId="39302"/>
    <cellStyle name="Note 5 14 2 3 4" xfId="9855"/>
    <cellStyle name="Note 5 14 2 3 4 2" xfId="27290"/>
    <cellStyle name="Note 5 14 2 3 4 3" xfId="41743"/>
    <cellStyle name="Note 5 14 2 3 5" xfId="12275"/>
    <cellStyle name="Note 5 14 2 3 5 2" xfId="29710"/>
    <cellStyle name="Note 5 14 2 3 5 3" xfId="44163"/>
    <cellStyle name="Note 5 14 2 3 6" xfId="19282"/>
    <cellStyle name="Note 5 14 2 4" xfId="2442"/>
    <cellStyle name="Note 5 14 2 4 2" xfId="4953"/>
    <cellStyle name="Note 5 14 2 4 2 2" xfId="22389"/>
    <cellStyle name="Note 5 14 2 4 2 3" xfId="36842"/>
    <cellStyle name="Note 5 14 2 4 3" xfId="7415"/>
    <cellStyle name="Note 5 14 2 4 3 2" xfId="24850"/>
    <cellStyle name="Note 5 14 2 4 3 3" xfId="39303"/>
    <cellStyle name="Note 5 14 2 4 4" xfId="9856"/>
    <cellStyle name="Note 5 14 2 4 4 2" xfId="27291"/>
    <cellStyle name="Note 5 14 2 4 4 3" xfId="41744"/>
    <cellStyle name="Note 5 14 2 4 5" xfId="12276"/>
    <cellStyle name="Note 5 14 2 4 5 2" xfId="29711"/>
    <cellStyle name="Note 5 14 2 4 5 3" xfId="44164"/>
    <cellStyle name="Note 5 14 2 4 6" xfId="15380"/>
    <cellStyle name="Note 5 14 2 4 6 2" xfId="32815"/>
    <cellStyle name="Note 5 14 2 4 6 3" xfId="47268"/>
    <cellStyle name="Note 5 14 2 4 7" xfId="19283"/>
    <cellStyle name="Note 5 14 2 4 8" xfId="20542"/>
    <cellStyle name="Note 5 14 2 5" xfId="4950"/>
    <cellStyle name="Note 5 14 2 5 2" xfId="14338"/>
    <cellStyle name="Note 5 14 2 5 2 2" xfId="31773"/>
    <cellStyle name="Note 5 14 2 5 2 3" xfId="46226"/>
    <cellStyle name="Note 5 14 2 5 3" xfId="16799"/>
    <cellStyle name="Note 5 14 2 5 3 2" xfId="34234"/>
    <cellStyle name="Note 5 14 2 5 3 3" xfId="48687"/>
    <cellStyle name="Note 5 14 2 5 4" xfId="22386"/>
    <cellStyle name="Note 5 14 2 5 5" xfId="36839"/>
    <cellStyle name="Note 5 14 2 6" xfId="7412"/>
    <cellStyle name="Note 5 14 2 6 2" xfId="24847"/>
    <cellStyle name="Note 5 14 2 6 3" xfId="39300"/>
    <cellStyle name="Note 5 14 2 7" xfId="9853"/>
    <cellStyle name="Note 5 14 2 7 2" xfId="27288"/>
    <cellStyle name="Note 5 14 2 7 3" xfId="41741"/>
    <cellStyle name="Note 5 14 2 8" xfId="12273"/>
    <cellStyle name="Note 5 14 2 8 2" xfId="29708"/>
    <cellStyle name="Note 5 14 2 8 3" xfId="44161"/>
    <cellStyle name="Note 5 14 2 9" xfId="19280"/>
    <cellStyle name="Note 5 14 3" xfId="2443"/>
    <cellStyle name="Note 5 14 3 2" xfId="2444"/>
    <cellStyle name="Note 5 14 3 2 2" xfId="4955"/>
    <cellStyle name="Note 5 14 3 2 2 2" xfId="14342"/>
    <cellStyle name="Note 5 14 3 2 2 2 2" xfId="31777"/>
    <cellStyle name="Note 5 14 3 2 2 2 3" xfId="46230"/>
    <cellStyle name="Note 5 14 3 2 2 3" xfId="16803"/>
    <cellStyle name="Note 5 14 3 2 2 3 2" xfId="34238"/>
    <cellStyle name="Note 5 14 3 2 2 3 3" xfId="48691"/>
    <cellStyle name="Note 5 14 3 2 2 4" xfId="22391"/>
    <cellStyle name="Note 5 14 3 2 2 5" xfId="36844"/>
    <cellStyle name="Note 5 14 3 2 3" xfId="7417"/>
    <cellStyle name="Note 5 14 3 2 3 2" xfId="24852"/>
    <cellStyle name="Note 5 14 3 2 3 3" xfId="39305"/>
    <cellStyle name="Note 5 14 3 2 4" xfId="9858"/>
    <cellStyle name="Note 5 14 3 2 4 2" xfId="27293"/>
    <cellStyle name="Note 5 14 3 2 4 3" xfId="41746"/>
    <cellStyle name="Note 5 14 3 2 5" xfId="12278"/>
    <cellStyle name="Note 5 14 3 2 5 2" xfId="29713"/>
    <cellStyle name="Note 5 14 3 2 5 3" xfId="44166"/>
    <cellStyle name="Note 5 14 3 2 6" xfId="19285"/>
    <cellStyle name="Note 5 14 3 3" xfId="2445"/>
    <cellStyle name="Note 5 14 3 3 2" xfId="4956"/>
    <cellStyle name="Note 5 14 3 3 2 2" xfId="14343"/>
    <cellStyle name="Note 5 14 3 3 2 2 2" xfId="31778"/>
    <cellStyle name="Note 5 14 3 3 2 2 3" xfId="46231"/>
    <cellStyle name="Note 5 14 3 3 2 3" xfId="16804"/>
    <cellStyle name="Note 5 14 3 3 2 3 2" xfId="34239"/>
    <cellStyle name="Note 5 14 3 3 2 3 3" xfId="48692"/>
    <cellStyle name="Note 5 14 3 3 2 4" xfId="22392"/>
    <cellStyle name="Note 5 14 3 3 2 5" xfId="36845"/>
    <cellStyle name="Note 5 14 3 3 3" xfId="7418"/>
    <cellStyle name="Note 5 14 3 3 3 2" xfId="24853"/>
    <cellStyle name="Note 5 14 3 3 3 3" xfId="39306"/>
    <cellStyle name="Note 5 14 3 3 4" xfId="9859"/>
    <cellStyle name="Note 5 14 3 3 4 2" xfId="27294"/>
    <cellStyle name="Note 5 14 3 3 4 3" xfId="41747"/>
    <cellStyle name="Note 5 14 3 3 5" xfId="12279"/>
    <cellStyle name="Note 5 14 3 3 5 2" xfId="29714"/>
    <cellStyle name="Note 5 14 3 3 5 3" xfId="44167"/>
    <cellStyle name="Note 5 14 3 3 6" xfId="19286"/>
    <cellStyle name="Note 5 14 3 4" xfId="2446"/>
    <cellStyle name="Note 5 14 3 4 2" xfId="4957"/>
    <cellStyle name="Note 5 14 3 4 2 2" xfId="22393"/>
    <cellStyle name="Note 5 14 3 4 2 3" xfId="36846"/>
    <cellStyle name="Note 5 14 3 4 3" xfId="7419"/>
    <cellStyle name="Note 5 14 3 4 3 2" xfId="24854"/>
    <cellStyle name="Note 5 14 3 4 3 3" xfId="39307"/>
    <cellStyle name="Note 5 14 3 4 4" xfId="9860"/>
    <cellStyle name="Note 5 14 3 4 4 2" xfId="27295"/>
    <cellStyle name="Note 5 14 3 4 4 3" xfId="41748"/>
    <cellStyle name="Note 5 14 3 4 5" xfId="12280"/>
    <cellStyle name="Note 5 14 3 4 5 2" xfId="29715"/>
    <cellStyle name="Note 5 14 3 4 5 3" xfId="44168"/>
    <cellStyle name="Note 5 14 3 4 6" xfId="15381"/>
    <cellStyle name="Note 5 14 3 4 6 2" xfId="32816"/>
    <cellStyle name="Note 5 14 3 4 6 3" xfId="47269"/>
    <cellStyle name="Note 5 14 3 4 7" xfId="19287"/>
    <cellStyle name="Note 5 14 3 4 8" xfId="20543"/>
    <cellStyle name="Note 5 14 3 5" xfId="4954"/>
    <cellStyle name="Note 5 14 3 5 2" xfId="14341"/>
    <cellStyle name="Note 5 14 3 5 2 2" xfId="31776"/>
    <cellStyle name="Note 5 14 3 5 2 3" xfId="46229"/>
    <cellStyle name="Note 5 14 3 5 3" xfId="16802"/>
    <cellStyle name="Note 5 14 3 5 3 2" xfId="34237"/>
    <cellStyle name="Note 5 14 3 5 3 3" xfId="48690"/>
    <cellStyle name="Note 5 14 3 5 4" xfId="22390"/>
    <cellStyle name="Note 5 14 3 5 5" xfId="36843"/>
    <cellStyle name="Note 5 14 3 6" xfId="7416"/>
    <cellStyle name="Note 5 14 3 6 2" xfId="24851"/>
    <cellStyle name="Note 5 14 3 6 3" xfId="39304"/>
    <cellStyle name="Note 5 14 3 7" xfId="9857"/>
    <cellStyle name="Note 5 14 3 7 2" xfId="27292"/>
    <cellStyle name="Note 5 14 3 7 3" xfId="41745"/>
    <cellStyle name="Note 5 14 3 8" xfId="12277"/>
    <cellStyle name="Note 5 14 3 8 2" xfId="29712"/>
    <cellStyle name="Note 5 14 3 8 3" xfId="44165"/>
    <cellStyle name="Note 5 14 3 9" xfId="19284"/>
    <cellStyle name="Note 5 14 4" xfId="2447"/>
    <cellStyle name="Note 5 14 4 2" xfId="2448"/>
    <cellStyle name="Note 5 14 4 2 2" xfId="4959"/>
    <cellStyle name="Note 5 14 4 2 2 2" xfId="14345"/>
    <cellStyle name="Note 5 14 4 2 2 2 2" xfId="31780"/>
    <cellStyle name="Note 5 14 4 2 2 2 3" xfId="46233"/>
    <cellStyle name="Note 5 14 4 2 2 3" xfId="16806"/>
    <cellStyle name="Note 5 14 4 2 2 3 2" xfId="34241"/>
    <cellStyle name="Note 5 14 4 2 2 3 3" xfId="48694"/>
    <cellStyle name="Note 5 14 4 2 2 4" xfId="22395"/>
    <cellStyle name="Note 5 14 4 2 2 5" xfId="36848"/>
    <cellStyle name="Note 5 14 4 2 3" xfId="7421"/>
    <cellStyle name="Note 5 14 4 2 3 2" xfId="24856"/>
    <cellStyle name="Note 5 14 4 2 3 3" xfId="39309"/>
    <cellStyle name="Note 5 14 4 2 4" xfId="9862"/>
    <cellStyle name="Note 5 14 4 2 4 2" xfId="27297"/>
    <cellStyle name="Note 5 14 4 2 4 3" xfId="41750"/>
    <cellStyle name="Note 5 14 4 2 5" xfId="12282"/>
    <cellStyle name="Note 5 14 4 2 5 2" xfId="29717"/>
    <cellStyle name="Note 5 14 4 2 5 3" xfId="44170"/>
    <cellStyle name="Note 5 14 4 2 6" xfId="19289"/>
    <cellStyle name="Note 5 14 4 3" xfId="2449"/>
    <cellStyle name="Note 5 14 4 3 2" xfId="4960"/>
    <cellStyle name="Note 5 14 4 3 2 2" xfId="14346"/>
    <cellStyle name="Note 5 14 4 3 2 2 2" xfId="31781"/>
    <cellStyle name="Note 5 14 4 3 2 2 3" xfId="46234"/>
    <cellStyle name="Note 5 14 4 3 2 3" xfId="16807"/>
    <cellStyle name="Note 5 14 4 3 2 3 2" xfId="34242"/>
    <cellStyle name="Note 5 14 4 3 2 3 3" xfId="48695"/>
    <cellStyle name="Note 5 14 4 3 2 4" xfId="22396"/>
    <cellStyle name="Note 5 14 4 3 2 5" xfId="36849"/>
    <cellStyle name="Note 5 14 4 3 3" xfId="7422"/>
    <cellStyle name="Note 5 14 4 3 3 2" xfId="24857"/>
    <cellStyle name="Note 5 14 4 3 3 3" xfId="39310"/>
    <cellStyle name="Note 5 14 4 3 4" xfId="9863"/>
    <cellStyle name="Note 5 14 4 3 4 2" xfId="27298"/>
    <cellStyle name="Note 5 14 4 3 4 3" xfId="41751"/>
    <cellStyle name="Note 5 14 4 3 5" xfId="12283"/>
    <cellStyle name="Note 5 14 4 3 5 2" xfId="29718"/>
    <cellStyle name="Note 5 14 4 3 5 3" xfId="44171"/>
    <cellStyle name="Note 5 14 4 3 6" xfId="19290"/>
    <cellStyle name="Note 5 14 4 4" xfId="2450"/>
    <cellStyle name="Note 5 14 4 4 2" xfId="4961"/>
    <cellStyle name="Note 5 14 4 4 2 2" xfId="22397"/>
    <cellStyle name="Note 5 14 4 4 2 3" xfId="36850"/>
    <cellStyle name="Note 5 14 4 4 3" xfId="7423"/>
    <cellStyle name="Note 5 14 4 4 3 2" xfId="24858"/>
    <cellStyle name="Note 5 14 4 4 3 3" xfId="39311"/>
    <cellStyle name="Note 5 14 4 4 4" xfId="9864"/>
    <cellStyle name="Note 5 14 4 4 4 2" xfId="27299"/>
    <cellStyle name="Note 5 14 4 4 4 3" xfId="41752"/>
    <cellStyle name="Note 5 14 4 4 5" xfId="12284"/>
    <cellStyle name="Note 5 14 4 4 5 2" xfId="29719"/>
    <cellStyle name="Note 5 14 4 4 5 3" xfId="44172"/>
    <cellStyle name="Note 5 14 4 4 6" xfId="15382"/>
    <cellStyle name="Note 5 14 4 4 6 2" xfId="32817"/>
    <cellStyle name="Note 5 14 4 4 6 3" xfId="47270"/>
    <cellStyle name="Note 5 14 4 4 7" xfId="19291"/>
    <cellStyle name="Note 5 14 4 4 8" xfId="20544"/>
    <cellStyle name="Note 5 14 4 5" xfId="4958"/>
    <cellStyle name="Note 5 14 4 5 2" xfId="14344"/>
    <cellStyle name="Note 5 14 4 5 2 2" xfId="31779"/>
    <cellStyle name="Note 5 14 4 5 2 3" xfId="46232"/>
    <cellStyle name="Note 5 14 4 5 3" xfId="16805"/>
    <cellStyle name="Note 5 14 4 5 3 2" xfId="34240"/>
    <cellStyle name="Note 5 14 4 5 3 3" xfId="48693"/>
    <cellStyle name="Note 5 14 4 5 4" xfId="22394"/>
    <cellStyle name="Note 5 14 4 5 5" xfId="36847"/>
    <cellStyle name="Note 5 14 4 6" xfId="7420"/>
    <cellStyle name="Note 5 14 4 6 2" xfId="24855"/>
    <cellStyle name="Note 5 14 4 6 3" xfId="39308"/>
    <cellStyle name="Note 5 14 4 7" xfId="9861"/>
    <cellStyle name="Note 5 14 4 7 2" xfId="27296"/>
    <cellStyle name="Note 5 14 4 7 3" xfId="41749"/>
    <cellStyle name="Note 5 14 4 8" xfId="12281"/>
    <cellStyle name="Note 5 14 4 8 2" xfId="29716"/>
    <cellStyle name="Note 5 14 4 8 3" xfId="44169"/>
    <cellStyle name="Note 5 14 4 9" xfId="19288"/>
    <cellStyle name="Note 5 14 5" xfId="2451"/>
    <cellStyle name="Note 5 14 5 2" xfId="2452"/>
    <cellStyle name="Note 5 14 5 2 2" xfId="4963"/>
    <cellStyle name="Note 5 14 5 2 2 2" xfId="14348"/>
    <cellStyle name="Note 5 14 5 2 2 2 2" xfId="31783"/>
    <cellStyle name="Note 5 14 5 2 2 2 3" xfId="46236"/>
    <cellStyle name="Note 5 14 5 2 2 3" xfId="16809"/>
    <cellStyle name="Note 5 14 5 2 2 3 2" xfId="34244"/>
    <cellStyle name="Note 5 14 5 2 2 3 3" xfId="48697"/>
    <cellStyle name="Note 5 14 5 2 2 4" xfId="22399"/>
    <cellStyle name="Note 5 14 5 2 2 5" xfId="36852"/>
    <cellStyle name="Note 5 14 5 2 3" xfId="7425"/>
    <cellStyle name="Note 5 14 5 2 3 2" xfId="24860"/>
    <cellStyle name="Note 5 14 5 2 3 3" xfId="39313"/>
    <cellStyle name="Note 5 14 5 2 4" xfId="9866"/>
    <cellStyle name="Note 5 14 5 2 4 2" xfId="27301"/>
    <cellStyle name="Note 5 14 5 2 4 3" xfId="41754"/>
    <cellStyle name="Note 5 14 5 2 5" xfId="12286"/>
    <cellStyle name="Note 5 14 5 2 5 2" xfId="29721"/>
    <cellStyle name="Note 5 14 5 2 5 3" xfId="44174"/>
    <cellStyle name="Note 5 14 5 2 6" xfId="19293"/>
    <cellStyle name="Note 5 14 5 3" xfId="2453"/>
    <cellStyle name="Note 5 14 5 3 2" xfId="4964"/>
    <cellStyle name="Note 5 14 5 3 2 2" xfId="14349"/>
    <cellStyle name="Note 5 14 5 3 2 2 2" xfId="31784"/>
    <cellStyle name="Note 5 14 5 3 2 2 3" xfId="46237"/>
    <cellStyle name="Note 5 14 5 3 2 3" xfId="16810"/>
    <cellStyle name="Note 5 14 5 3 2 3 2" xfId="34245"/>
    <cellStyle name="Note 5 14 5 3 2 3 3" xfId="48698"/>
    <cellStyle name="Note 5 14 5 3 2 4" xfId="22400"/>
    <cellStyle name="Note 5 14 5 3 2 5" xfId="36853"/>
    <cellStyle name="Note 5 14 5 3 3" xfId="7426"/>
    <cellStyle name="Note 5 14 5 3 3 2" xfId="24861"/>
    <cellStyle name="Note 5 14 5 3 3 3" xfId="39314"/>
    <cellStyle name="Note 5 14 5 3 4" xfId="9867"/>
    <cellStyle name="Note 5 14 5 3 4 2" xfId="27302"/>
    <cellStyle name="Note 5 14 5 3 4 3" xfId="41755"/>
    <cellStyle name="Note 5 14 5 3 5" xfId="12287"/>
    <cellStyle name="Note 5 14 5 3 5 2" xfId="29722"/>
    <cellStyle name="Note 5 14 5 3 5 3" xfId="44175"/>
    <cellStyle name="Note 5 14 5 3 6" xfId="19294"/>
    <cellStyle name="Note 5 14 5 4" xfId="2454"/>
    <cellStyle name="Note 5 14 5 4 2" xfId="4965"/>
    <cellStyle name="Note 5 14 5 4 2 2" xfId="22401"/>
    <cellStyle name="Note 5 14 5 4 2 3" xfId="36854"/>
    <cellStyle name="Note 5 14 5 4 3" xfId="7427"/>
    <cellStyle name="Note 5 14 5 4 3 2" xfId="24862"/>
    <cellStyle name="Note 5 14 5 4 3 3" xfId="39315"/>
    <cellStyle name="Note 5 14 5 4 4" xfId="9868"/>
    <cellStyle name="Note 5 14 5 4 4 2" xfId="27303"/>
    <cellStyle name="Note 5 14 5 4 4 3" xfId="41756"/>
    <cellStyle name="Note 5 14 5 4 5" xfId="12288"/>
    <cellStyle name="Note 5 14 5 4 5 2" xfId="29723"/>
    <cellStyle name="Note 5 14 5 4 5 3" xfId="44176"/>
    <cellStyle name="Note 5 14 5 4 6" xfId="15383"/>
    <cellStyle name="Note 5 14 5 4 6 2" xfId="32818"/>
    <cellStyle name="Note 5 14 5 4 6 3" xfId="47271"/>
    <cellStyle name="Note 5 14 5 4 7" xfId="19295"/>
    <cellStyle name="Note 5 14 5 4 8" xfId="20545"/>
    <cellStyle name="Note 5 14 5 5" xfId="4962"/>
    <cellStyle name="Note 5 14 5 5 2" xfId="14347"/>
    <cellStyle name="Note 5 14 5 5 2 2" xfId="31782"/>
    <cellStyle name="Note 5 14 5 5 2 3" xfId="46235"/>
    <cellStyle name="Note 5 14 5 5 3" xfId="16808"/>
    <cellStyle name="Note 5 14 5 5 3 2" xfId="34243"/>
    <cellStyle name="Note 5 14 5 5 3 3" xfId="48696"/>
    <cellStyle name="Note 5 14 5 5 4" xfId="22398"/>
    <cellStyle name="Note 5 14 5 5 5" xfId="36851"/>
    <cellStyle name="Note 5 14 5 6" xfId="7424"/>
    <cellStyle name="Note 5 14 5 6 2" xfId="24859"/>
    <cellStyle name="Note 5 14 5 6 3" xfId="39312"/>
    <cellStyle name="Note 5 14 5 7" xfId="9865"/>
    <cellStyle name="Note 5 14 5 7 2" xfId="27300"/>
    <cellStyle name="Note 5 14 5 7 3" xfId="41753"/>
    <cellStyle name="Note 5 14 5 8" xfId="12285"/>
    <cellStyle name="Note 5 14 5 8 2" xfId="29720"/>
    <cellStyle name="Note 5 14 5 8 3" xfId="44173"/>
    <cellStyle name="Note 5 14 5 9" xfId="19292"/>
    <cellStyle name="Note 5 14 6" xfId="2455"/>
    <cellStyle name="Note 5 14 6 2" xfId="4966"/>
    <cellStyle name="Note 5 14 6 2 2" xfId="14350"/>
    <cellStyle name="Note 5 14 6 2 2 2" xfId="31785"/>
    <cellStyle name="Note 5 14 6 2 2 3" xfId="46238"/>
    <cellStyle name="Note 5 14 6 2 3" xfId="16811"/>
    <cellStyle name="Note 5 14 6 2 3 2" xfId="34246"/>
    <cellStyle name="Note 5 14 6 2 3 3" xfId="48699"/>
    <cellStyle name="Note 5 14 6 2 4" xfId="22402"/>
    <cellStyle name="Note 5 14 6 2 5" xfId="36855"/>
    <cellStyle name="Note 5 14 6 3" xfId="7428"/>
    <cellStyle name="Note 5 14 6 3 2" xfId="24863"/>
    <cellStyle name="Note 5 14 6 3 3" xfId="39316"/>
    <cellStyle name="Note 5 14 6 4" xfId="9869"/>
    <cellStyle name="Note 5 14 6 4 2" xfId="27304"/>
    <cellStyle name="Note 5 14 6 4 3" xfId="41757"/>
    <cellStyle name="Note 5 14 6 5" xfId="12289"/>
    <cellStyle name="Note 5 14 6 5 2" xfId="29724"/>
    <cellStyle name="Note 5 14 6 5 3" xfId="44177"/>
    <cellStyle name="Note 5 14 6 6" xfId="19296"/>
    <cellStyle name="Note 5 14 7" xfId="2456"/>
    <cellStyle name="Note 5 14 7 2" xfId="4967"/>
    <cellStyle name="Note 5 14 7 2 2" xfId="14351"/>
    <cellStyle name="Note 5 14 7 2 2 2" xfId="31786"/>
    <cellStyle name="Note 5 14 7 2 2 3" xfId="46239"/>
    <cellStyle name="Note 5 14 7 2 3" xfId="16812"/>
    <cellStyle name="Note 5 14 7 2 3 2" xfId="34247"/>
    <cellStyle name="Note 5 14 7 2 3 3" xfId="48700"/>
    <cellStyle name="Note 5 14 7 2 4" xfId="22403"/>
    <cellStyle name="Note 5 14 7 2 5" xfId="36856"/>
    <cellStyle name="Note 5 14 7 3" xfId="7429"/>
    <cellStyle name="Note 5 14 7 3 2" xfId="24864"/>
    <cellStyle name="Note 5 14 7 3 3" xfId="39317"/>
    <cellStyle name="Note 5 14 7 4" xfId="9870"/>
    <cellStyle name="Note 5 14 7 4 2" xfId="27305"/>
    <cellStyle name="Note 5 14 7 4 3" xfId="41758"/>
    <cellStyle name="Note 5 14 7 5" xfId="12290"/>
    <cellStyle name="Note 5 14 7 5 2" xfId="29725"/>
    <cellStyle name="Note 5 14 7 5 3" xfId="44178"/>
    <cellStyle name="Note 5 14 7 6" xfId="19297"/>
    <cellStyle name="Note 5 14 8" xfId="2457"/>
    <cellStyle name="Note 5 14 8 2" xfId="4968"/>
    <cellStyle name="Note 5 14 8 2 2" xfId="22404"/>
    <cellStyle name="Note 5 14 8 2 3" xfId="36857"/>
    <cellStyle name="Note 5 14 8 3" xfId="7430"/>
    <cellStyle name="Note 5 14 8 3 2" xfId="24865"/>
    <cellStyle name="Note 5 14 8 3 3" xfId="39318"/>
    <cellStyle name="Note 5 14 8 4" xfId="9871"/>
    <cellStyle name="Note 5 14 8 4 2" xfId="27306"/>
    <cellStyle name="Note 5 14 8 4 3" xfId="41759"/>
    <cellStyle name="Note 5 14 8 5" xfId="12291"/>
    <cellStyle name="Note 5 14 8 5 2" xfId="29726"/>
    <cellStyle name="Note 5 14 8 5 3" xfId="44179"/>
    <cellStyle name="Note 5 14 8 6" xfId="15384"/>
    <cellStyle name="Note 5 14 8 6 2" xfId="32819"/>
    <cellStyle name="Note 5 14 8 6 3" xfId="47272"/>
    <cellStyle name="Note 5 14 8 7" xfId="19298"/>
    <cellStyle name="Note 5 14 8 8" xfId="20546"/>
    <cellStyle name="Note 5 14 9" xfId="4949"/>
    <cellStyle name="Note 5 14 9 2" xfId="14337"/>
    <cellStyle name="Note 5 14 9 2 2" xfId="31772"/>
    <cellStyle name="Note 5 14 9 2 3" xfId="46225"/>
    <cellStyle name="Note 5 14 9 3" xfId="16798"/>
    <cellStyle name="Note 5 14 9 3 2" xfId="34233"/>
    <cellStyle name="Note 5 14 9 3 3" xfId="48686"/>
    <cellStyle name="Note 5 14 9 4" xfId="22385"/>
    <cellStyle name="Note 5 14 9 5" xfId="36838"/>
    <cellStyle name="Note 5 15" xfId="2458"/>
    <cellStyle name="Note 5 15 10" xfId="7431"/>
    <cellStyle name="Note 5 15 10 2" xfId="24866"/>
    <cellStyle name="Note 5 15 10 3" xfId="39319"/>
    <cellStyle name="Note 5 15 11" xfId="9872"/>
    <cellStyle name="Note 5 15 11 2" xfId="27307"/>
    <cellStyle name="Note 5 15 11 3" xfId="41760"/>
    <cellStyle name="Note 5 15 12" xfId="12292"/>
    <cellStyle name="Note 5 15 12 2" xfId="29727"/>
    <cellStyle name="Note 5 15 12 3" xfId="44180"/>
    <cellStyle name="Note 5 15 13" xfId="19299"/>
    <cellStyle name="Note 5 15 2" xfId="2459"/>
    <cellStyle name="Note 5 15 2 2" xfId="2460"/>
    <cellStyle name="Note 5 15 2 2 2" xfId="4971"/>
    <cellStyle name="Note 5 15 2 2 2 2" xfId="14354"/>
    <cellStyle name="Note 5 15 2 2 2 2 2" xfId="31789"/>
    <cellStyle name="Note 5 15 2 2 2 2 3" xfId="46242"/>
    <cellStyle name="Note 5 15 2 2 2 3" xfId="16815"/>
    <cellStyle name="Note 5 15 2 2 2 3 2" xfId="34250"/>
    <cellStyle name="Note 5 15 2 2 2 3 3" xfId="48703"/>
    <cellStyle name="Note 5 15 2 2 2 4" xfId="22407"/>
    <cellStyle name="Note 5 15 2 2 2 5" xfId="36860"/>
    <cellStyle name="Note 5 15 2 2 3" xfId="7433"/>
    <cellStyle name="Note 5 15 2 2 3 2" xfId="24868"/>
    <cellStyle name="Note 5 15 2 2 3 3" xfId="39321"/>
    <cellStyle name="Note 5 15 2 2 4" xfId="9874"/>
    <cellStyle name="Note 5 15 2 2 4 2" xfId="27309"/>
    <cellStyle name="Note 5 15 2 2 4 3" xfId="41762"/>
    <cellStyle name="Note 5 15 2 2 5" xfId="12294"/>
    <cellStyle name="Note 5 15 2 2 5 2" xfId="29729"/>
    <cellStyle name="Note 5 15 2 2 5 3" xfId="44182"/>
    <cellStyle name="Note 5 15 2 2 6" xfId="19301"/>
    <cellStyle name="Note 5 15 2 3" xfId="2461"/>
    <cellStyle name="Note 5 15 2 3 2" xfId="4972"/>
    <cellStyle name="Note 5 15 2 3 2 2" xfId="14355"/>
    <cellStyle name="Note 5 15 2 3 2 2 2" xfId="31790"/>
    <cellStyle name="Note 5 15 2 3 2 2 3" xfId="46243"/>
    <cellStyle name="Note 5 15 2 3 2 3" xfId="16816"/>
    <cellStyle name="Note 5 15 2 3 2 3 2" xfId="34251"/>
    <cellStyle name="Note 5 15 2 3 2 3 3" xfId="48704"/>
    <cellStyle name="Note 5 15 2 3 2 4" xfId="22408"/>
    <cellStyle name="Note 5 15 2 3 2 5" xfId="36861"/>
    <cellStyle name="Note 5 15 2 3 3" xfId="7434"/>
    <cellStyle name="Note 5 15 2 3 3 2" xfId="24869"/>
    <cellStyle name="Note 5 15 2 3 3 3" xfId="39322"/>
    <cellStyle name="Note 5 15 2 3 4" xfId="9875"/>
    <cellStyle name="Note 5 15 2 3 4 2" xfId="27310"/>
    <cellStyle name="Note 5 15 2 3 4 3" xfId="41763"/>
    <cellStyle name="Note 5 15 2 3 5" xfId="12295"/>
    <cellStyle name="Note 5 15 2 3 5 2" xfId="29730"/>
    <cellStyle name="Note 5 15 2 3 5 3" xfId="44183"/>
    <cellStyle name="Note 5 15 2 3 6" xfId="19302"/>
    <cellStyle name="Note 5 15 2 4" xfId="2462"/>
    <cellStyle name="Note 5 15 2 4 2" xfId="4973"/>
    <cellStyle name="Note 5 15 2 4 2 2" xfId="22409"/>
    <cellStyle name="Note 5 15 2 4 2 3" xfId="36862"/>
    <cellStyle name="Note 5 15 2 4 3" xfId="7435"/>
    <cellStyle name="Note 5 15 2 4 3 2" xfId="24870"/>
    <cellStyle name="Note 5 15 2 4 3 3" xfId="39323"/>
    <cellStyle name="Note 5 15 2 4 4" xfId="9876"/>
    <cellStyle name="Note 5 15 2 4 4 2" xfId="27311"/>
    <cellStyle name="Note 5 15 2 4 4 3" xfId="41764"/>
    <cellStyle name="Note 5 15 2 4 5" xfId="12296"/>
    <cellStyle name="Note 5 15 2 4 5 2" xfId="29731"/>
    <cellStyle name="Note 5 15 2 4 5 3" xfId="44184"/>
    <cellStyle name="Note 5 15 2 4 6" xfId="15385"/>
    <cellStyle name="Note 5 15 2 4 6 2" xfId="32820"/>
    <cellStyle name="Note 5 15 2 4 6 3" xfId="47273"/>
    <cellStyle name="Note 5 15 2 4 7" xfId="19303"/>
    <cellStyle name="Note 5 15 2 4 8" xfId="20547"/>
    <cellStyle name="Note 5 15 2 5" xfId="4970"/>
    <cellStyle name="Note 5 15 2 5 2" xfId="14353"/>
    <cellStyle name="Note 5 15 2 5 2 2" xfId="31788"/>
    <cellStyle name="Note 5 15 2 5 2 3" xfId="46241"/>
    <cellStyle name="Note 5 15 2 5 3" xfId="16814"/>
    <cellStyle name="Note 5 15 2 5 3 2" xfId="34249"/>
    <cellStyle name="Note 5 15 2 5 3 3" xfId="48702"/>
    <cellStyle name="Note 5 15 2 5 4" xfId="22406"/>
    <cellStyle name="Note 5 15 2 5 5" xfId="36859"/>
    <cellStyle name="Note 5 15 2 6" xfId="7432"/>
    <cellStyle name="Note 5 15 2 6 2" xfId="24867"/>
    <cellStyle name="Note 5 15 2 6 3" xfId="39320"/>
    <cellStyle name="Note 5 15 2 7" xfId="9873"/>
    <cellStyle name="Note 5 15 2 7 2" xfId="27308"/>
    <cellStyle name="Note 5 15 2 7 3" xfId="41761"/>
    <cellStyle name="Note 5 15 2 8" xfId="12293"/>
    <cellStyle name="Note 5 15 2 8 2" xfId="29728"/>
    <cellStyle name="Note 5 15 2 8 3" xfId="44181"/>
    <cellStyle name="Note 5 15 2 9" xfId="19300"/>
    <cellStyle name="Note 5 15 3" xfId="2463"/>
    <cellStyle name="Note 5 15 3 2" xfId="2464"/>
    <cellStyle name="Note 5 15 3 2 2" xfId="4975"/>
    <cellStyle name="Note 5 15 3 2 2 2" xfId="14357"/>
    <cellStyle name="Note 5 15 3 2 2 2 2" xfId="31792"/>
    <cellStyle name="Note 5 15 3 2 2 2 3" xfId="46245"/>
    <cellStyle name="Note 5 15 3 2 2 3" xfId="16818"/>
    <cellStyle name="Note 5 15 3 2 2 3 2" xfId="34253"/>
    <cellStyle name="Note 5 15 3 2 2 3 3" xfId="48706"/>
    <cellStyle name="Note 5 15 3 2 2 4" xfId="22411"/>
    <cellStyle name="Note 5 15 3 2 2 5" xfId="36864"/>
    <cellStyle name="Note 5 15 3 2 3" xfId="7437"/>
    <cellStyle name="Note 5 15 3 2 3 2" xfId="24872"/>
    <cellStyle name="Note 5 15 3 2 3 3" xfId="39325"/>
    <cellStyle name="Note 5 15 3 2 4" xfId="9878"/>
    <cellStyle name="Note 5 15 3 2 4 2" xfId="27313"/>
    <cellStyle name="Note 5 15 3 2 4 3" xfId="41766"/>
    <cellStyle name="Note 5 15 3 2 5" xfId="12298"/>
    <cellStyle name="Note 5 15 3 2 5 2" xfId="29733"/>
    <cellStyle name="Note 5 15 3 2 5 3" xfId="44186"/>
    <cellStyle name="Note 5 15 3 2 6" xfId="19305"/>
    <cellStyle name="Note 5 15 3 3" xfId="2465"/>
    <cellStyle name="Note 5 15 3 3 2" xfId="4976"/>
    <cellStyle name="Note 5 15 3 3 2 2" xfId="14358"/>
    <cellStyle name="Note 5 15 3 3 2 2 2" xfId="31793"/>
    <cellStyle name="Note 5 15 3 3 2 2 3" xfId="46246"/>
    <cellStyle name="Note 5 15 3 3 2 3" xfId="16819"/>
    <cellStyle name="Note 5 15 3 3 2 3 2" xfId="34254"/>
    <cellStyle name="Note 5 15 3 3 2 3 3" xfId="48707"/>
    <cellStyle name="Note 5 15 3 3 2 4" xfId="22412"/>
    <cellStyle name="Note 5 15 3 3 2 5" xfId="36865"/>
    <cellStyle name="Note 5 15 3 3 3" xfId="7438"/>
    <cellStyle name="Note 5 15 3 3 3 2" xfId="24873"/>
    <cellStyle name="Note 5 15 3 3 3 3" xfId="39326"/>
    <cellStyle name="Note 5 15 3 3 4" xfId="9879"/>
    <cellStyle name="Note 5 15 3 3 4 2" xfId="27314"/>
    <cellStyle name="Note 5 15 3 3 4 3" xfId="41767"/>
    <cellStyle name="Note 5 15 3 3 5" xfId="12299"/>
    <cellStyle name="Note 5 15 3 3 5 2" xfId="29734"/>
    <cellStyle name="Note 5 15 3 3 5 3" xfId="44187"/>
    <cellStyle name="Note 5 15 3 3 6" xfId="19306"/>
    <cellStyle name="Note 5 15 3 4" xfId="2466"/>
    <cellStyle name="Note 5 15 3 4 2" xfId="4977"/>
    <cellStyle name="Note 5 15 3 4 2 2" xfId="22413"/>
    <cellStyle name="Note 5 15 3 4 2 3" xfId="36866"/>
    <cellStyle name="Note 5 15 3 4 3" xfId="7439"/>
    <cellStyle name="Note 5 15 3 4 3 2" xfId="24874"/>
    <cellStyle name="Note 5 15 3 4 3 3" xfId="39327"/>
    <cellStyle name="Note 5 15 3 4 4" xfId="9880"/>
    <cellStyle name="Note 5 15 3 4 4 2" xfId="27315"/>
    <cellStyle name="Note 5 15 3 4 4 3" xfId="41768"/>
    <cellStyle name="Note 5 15 3 4 5" xfId="12300"/>
    <cellStyle name="Note 5 15 3 4 5 2" xfId="29735"/>
    <cellStyle name="Note 5 15 3 4 5 3" xfId="44188"/>
    <cellStyle name="Note 5 15 3 4 6" xfId="15386"/>
    <cellStyle name="Note 5 15 3 4 6 2" xfId="32821"/>
    <cellStyle name="Note 5 15 3 4 6 3" xfId="47274"/>
    <cellStyle name="Note 5 15 3 4 7" xfId="19307"/>
    <cellStyle name="Note 5 15 3 4 8" xfId="20548"/>
    <cellStyle name="Note 5 15 3 5" xfId="4974"/>
    <cellStyle name="Note 5 15 3 5 2" xfId="14356"/>
    <cellStyle name="Note 5 15 3 5 2 2" xfId="31791"/>
    <cellStyle name="Note 5 15 3 5 2 3" xfId="46244"/>
    <cellStyle name="Note 5 15 3 5 3" xfId="16817"/>
    <cellStyle name="Note 5 15 3 5 3 2" xfId="34252"/>
    <cellStyle name="Note 5 15 3 5 3 3" xfId="48705"/>
    <cellStyle name="Note 5 15 3 5 4" xfId="22410"/>
    <cellStyle name="Note 5 15 3 5 5" xfId="36863"/>
    <cellStyle name="Note 5 15 3 6" xfId="7436"/>
    <cellStyle name="Note 5 15 3 6 2" xfId="24871"/>
    <cellStyle name="Note 5 15 3 6 3" xfId="39324"/>
    <cellStyle name="Note 5 15 3 7" xfId="9877"/>
    <cellStyle name="Note 5 15 3 7 2" xfId="27312"/>
    <cellStyle name="Note 5 15 3 7 3" xfId="41765"/>
    <cellStyle name="Note 5 15 3 8" xfId="12297"/>
    <cellStyle name="Note 5 15 3 8 2" xfId="29732"/>
    <cellStyle name="Note 5 15 3 8 3" xfId="44185"/>
    <cellStyle name="Note 5 15 3 9" xfId="19304"/>
    <cellStyle name="Note 5 15 4" xfId="2467"/>
    <cellStyle name="Note 5 15 4 2" xfId="2468"/>
    <cellStyle name="Note 5 15 4 2 2" xfId="4979"/>
    <cellStyle name="Note 5 15 4 2 2 2" xfId="14360"/>
    <cellStyle name="Note 5 15 4 2 2 2 2" xfId="31795"/>
    <cellStyle name="Note 5 15 4 2 2 2 3" xfId="46248"/>
    <cellStyle name="Note 5 15 4 2 2 3" xfId="16821"/>
    <cellStyle name="Note 5 15 4 2 2 3 2" xfId="34256"/>
    <cellStyle name="Note 5 15 4 2 2 3 3" xfId="48709"/>
    <cellStyle name="Note 5 15 4 2 2 4" xfId="22415"/>
    <cellStyle name="Note 5 15 4 2 2 5" xfId="36868"/>
    <cellStyle name="Note 5 15 4 2 3" xfId="7441"/>
    <cellStyle name="Note 5 15 4 2 3 2" xfId="24876"/>
    <cellStyle name="Note 5 15 4 2 3 3" xfId="39329"/>
    <cellStyle name="Note 5 15 4 2 4" xfId="9882"/>
    <cellStyle name="Note 5 15 4 2 4 2" xfId="27317"/>
    <cellStyle name="Note 5 15 4 2 4 3" xfId="41770"/>
    <cellStyle name="Note 5 15 4 2 5" xfId="12302"/>
    <cellStyle name="Note 5 15 4 2 5 2" xfId="29737"/>
    <cellStyle name="Note 5 15 4 2 5 3" xfId="44190"/>
    <cellStyle name="Note 5 15 4 2 6" xfId="19309"/>
    <cellStyle name="Note 5 15 4 3" xfId="2469"/>
    <cellStyle name="Note 5 15 4 3 2" xfId="4980"/>
    <cellStyle name="Note 5 15 4 3 2 2" xfId="14361"/>
    <cellStyle name="Note 5 15 4 3 2 2 2" xfId="31796"/>
    <cellStyle name="Note 5 15 4 3 2 2 3" xfId="46249"/>
    <cellStyle name="Note 5 15 4 3 2 3" xfId="16822"/>
    <cellStyle name="Note 5 15 4 3 2 3 2" xfId="34257"/>
    <cellStyle name="Note 5 15 4 3 2 3 3" xfId="48710"/>
    <cellStyle name="Note 5 15 4 3 2 4" xfId="22416"/>
    <cellStyle name="Note 5 15 4 3 2 5" xfId="36869"/>
    <cellStyle name="Note 5 15 4 3 3" xfId="7442"/>
    <cellStyle name="Note 5 15 4 3 3 2" xfId="24877"/>
    <cellStyle name="Note 5 15 4 3 3 3" xfId="39330"/>
    <cellStyle name="Note 5 15 4 3 4" xfId="9883"/>
    <cellStyle name="Note 5 15 4 3 4 2" xfId="27318"/>
    <cellStyle name="Note 5 15 4 3 4 3" xfId="41771"/>
    <cellStyle name="Note 5 15 4 3 5" xfId="12303"/>
    <cellStyle name="Note 5 15 4 3 5 2" xfId="29738"/>
    <cellStyle name="Note 5 15 4 3 5 3" xfId="44191"/>
    <cellStyle name="Note 5 15 4 3 6" xfId="19310"/>
    <cellStyle name="Note 5 15 4 4" xfId="2470"/>
    <cellStyle name="Note 5 15 4 4 2" xfId="4981"/>
    <cellStyle name="Note 5 15 4 4 2 2" xfId="22417"/>
    <cellStyle name="Note 5 15 4 4 2 3" xfId="36870"/>
    <cellStyle name="Note 5 15 4 4 3" xfId="7443"/>
    <cellStyle name="Note 5 15 4 4 3 2" xfId="24878"/>
    <cellStyle name="Note 5 15 4 4 3 3" xfId="39331"/>
    <cellStyle name="Note 5 15 4 4 4" xfId="9884"/>
    <cellStyle name="Note 5 15 4 4 4 2" xfId="27319"/>
    <cellStyle name="Note 5 15 4 4 4 3" xfId="41772"/>
    <cellStyle name="Note 5 15 4 4 5" xfId="12304"/>
    <cellStyle name="Note 5 15 4 4 5 2" xfId="29739"/>
    <cellStyle name="Note 5 15 4 4 5 3" xfId="44192"/>
    <cellStyle name="Note 5 15 4 4 6" xfId="15387"/>
    <cellStyle name="Note 5 15 4 4 6 2" xfId="32822"/>
    <cellStyle name="Note 5 15 4 4 6 3" xfId="47275"/>
    <cellStyle name="Note 5 15 4 4 7" xfId="19311"/>
    <cellStyle name="Note 5 15 4 4 8" xfId="20549"/>
    <cellStyle name="Note 5 15 4 5" xfId="4978"/>
    <cellStyle name="Note 5 15 4 5 2" xfId="14359"/>
    <cellStyle name="Note 5 15 4 5 2 2" xfId="31794"/>
    <cellStyle name="Note 5 15 4 5 2 3" xfId="46247"/>
    <cellStyle name="Note 5 15 4 5 3" xfId="16820"/>
    <cellStyle name="Note 5 15 4 5 3 2" xfId="34255"/>
    <cellStyle name="Note 5 15 4 5 3 3" xfId="48708"/>
    <cellStyle name="Note 5 15 4 5 4" xfId="22414"/>
    <cellStyle name="Note 5 15 4 5 5" xfId="36867"/>
    <cellStyle name="Note 5 15 4 6" xfId="7440"/>
    <cellStyle name="Note 5 15 4 6 2" xfId="24875"/>
    <cellStyle name="Note 5 15 4 6 3" xfId="39328"/>
    <cellStyle name="Note 5 15 4 7" xfId="9881"/>
    <cellStyle name="Note 5 15 4 7 2" xfId="27316"/>
    <cellStyle name="Note 5 15 4 7 3" xfId="41769"/>
    <cellStyle name="Note 5 15 4 8" xfId="12301"/>
    <cellStyle name="Note 5 15 4 8 2" xfId="29736"/>
    <cellStyle name="Note 5 15 4 8 3" xfId="44189"/>
    <cellStyle name="Note 5 15 4 9" xfId="19308"/>
    <cellStyle name="Note 5 15 5" xfId="2471"/>
    <cellStyle name="Note 5 15 5 2" xfId="2472"/>
    <cellStyle name="Note 5 15 5 2 2" xfId="4983"/>
    <cellStyle name="Note 5 15 5 2 2 2" xfId="14363"/>
    <cellStyle name="Note 5 15 5 2 2 2 2" xfId="31798"/>
    <cellStyle name="Note 5 15 5 2 2 2 3" xfId="46251"/>
    <cellStyle name="Note 5 15 5 2 2 3" xfId="16824"/>
    <cellStyle name="Note 5 15 5 2 2 3 2" xfId="34259"/>
    <cellStyle name="Note 5 15 5 2 2 3 3" xfId="48712"/>
    <cellStyle name="Note 5 15 5 2 2 4" xfId="22419"/>
    <cellStyle name="Note 5 15 5 2 2 5" xfId="36872"/>
    <cellStyle name="Note 5 15 5 2 3" xfId="7445"/>
    <cellStyle name="Note 5 15 5 2 3 2" xfId="24880"/>
    <cellStyle name="Note 5 15 5 2 3 3" xfId="39333"/>
    <cellStyle name="Note 5 15 5 2 4" xfId="9886"/>
    <cellStyle name="Note 5 15 5 2 4 2" xfId="27321"/>
    <cellStyle name="Note 5 15 5 2 4 3" xfId="41774"/>
    <cellStyle name="Note 5 15 5 2 5" xfId="12306"/>
    <cellStyle name="Note 5 15 5 2 5 2" xfId="29741"/>
    <cellStyle name="Note 5 15 5 2 5 3" xfId="44194"/>
    <cellStyle name="Note 5 15 5 2 6" xfId="19313"/>
    <cellStyle name="Note 5 15 5 3" xfId="2473"/>
    <cellStyle name="Note 5 15 5 3 2" xfId="4984"/>
    <cellStyle name="Note 5 15 5 3 2 2" xfId="14364"/>
    <cellStyle name="Note 5 15 5 3 2 2 2" xfId="31799"/>
    <cellStyle name="Note 5 15 5 3 2 2 3" xfId="46252"/>
    <cellStyle name="Note 5 15 5 3 2 3" xfId="16825"/>
    <cellStyle name="Note 5 15 5 3 2 3 2" xfId="34260"/>
    <cellStyle name="Note 5 15 5 3 2 3 3" xfId="48713"/>
    <cellStyle name="Note 5 15 5 3 2 4" xfId="22420"/>
    <cellStyle name="Note 5 15 5 3 2 5" xfId="36873"/>
    <cellStyle name="Note 5 15 5 3 3" xfId="7446"/>
    <cellStyle name="Note 5 15 5 3 3 2" xfId="24881"/>
    <cellStyle name="Note 5 15 5 3 3 3" xfId="39334"/>
    <cellStyle name="Note 5 15 5 3 4" xfId="9887"/>
    <cellStyle name="Note 5 15 5 3 4 2" xfId="27322"/>
    <cellStyle name="Note 5 15 5 3 4 3" xfId="41775"/>
    <cellStyle name="Note 5 15 5 3 5" xfId="12307"/>
    <cellStyle name="Note 5 15 5 3 5 2" xfId="29742"/>
    <cellStyle name="Note 5 15 5 3 5 3" xfId="44195"/>
    <cellStyle name="Note 5 15 5 3 6" xfId="19314"/>
    <cellStyle name="Note 5 15 5 4" xfId="2474"/>
    <cellStyle name="Note 5 15 5 4 2" xfId="4985"/>
    <cellStyle name="Note 5 15 5 4 2 2" xfId="22421"/>
    <cellStyle name="Note 5 15 5 4 2 3" xfId="36874"/>
    <cellStyle name="Note 5 15 5 4 3" xfId="7447"/>
    <cellStyle name="Note 5 15 5 4 3 2" xfId="24882"/>
    <cellStyle name="Note 5 15 5 4 3 3" xfId="39335"/>
    <cellStyle name="Note 5 15 5 4 4" xfId="9888"/>
    <cellStyle name="Note 5 15 5 4 4 2" xfId="27323"/>
    <cellStyle name="Note 5 15 5 4 4 3" xfId="41776"/>
    <cellStyle name="Note 5 15 5 4 5" xfId="12308"/>
    <cellStyle name="Note 5 15 5 4 5 2" xfId="29743"/>
    <cellStyle name="Note 5 15 5 4 5 3" xfId="44196"/>
    <cellStyle name="Note 5 15 5 4 6" xfId="15388"/>
    <cellStyle name="Note 5 15 5 4 6 2" xfId="32823"/>
    <cellStyle name="Note 5 15 5 4 6 3" xfId="47276"/>
    <cellStyle name="Note 5 15 5 4 7" xfId="19315"/>
    <cellStyle name="Note 5 15 5 4 8" xfId="20550"/>
    <cellStyle name="Note 5 15 5 5" xfId="4982"/>
    <cellStyle name="Note 5 15 5 5 2" xfId="14362"/>
    <cellStyle name="Note 5 15 5 5 2 2" xfId="31797"/>
    <cellStyle name="Note 5 15 5 5 2 3" xfId="46250"/>
    <cellStyle name="Note 5 15 5 5 3" xfId="16823"/>
    <cellStyle name="Note 5 15 5 5 3 2" xfId="34258"/>
    <cellStyle name="Note 5 15 5 5 3 3" xfId="48711"/>
    <cellStyle name="Note 5 15 5 5 4" xfId="22418"/>
    <cellStyle name="Note 5 15 5 5 5" xfId="36871"/>
    <cellStyle name="Note 5 15 5 6" xfId="7444"/>
    <cellStyle name="Note 5 15 5 6 2" xfId="24879"/>
    <cellStyle name="Note 5 15 5 6 3" xfId="39332"/>
    <cellStyle name="Note 5 15 5 7" xfId="9885"/>
    <cellStyle name="Note 5 15 5 7 2" xfId="27320"/>
    <cellStyle name="Note 5 15 5 7 3" xfId="41773"/>
    <cellStyle name="Note 5 15 5 8" xfId="12305"/>
    <cellStyle name="Note 5 15 5 8 2" xfId="29740"/>
    <cellStyle name="Note 5 15 5 8 3" xfId="44193"/>
    <cellStyle name="Note 5 15 5 9" xfId="19312"/>
    <cellStyle name="Note 5 15 6" xfId="2475"/>
    <cellStyle name="Note 5 15 6 2" xfId="4986"/>
    <cellStyle name="Note 5 15 6 2 2" xfId="14365"/>
    <cellStyle name="Note 5 15 6 2 2 2" xfId="31800"/>
    <cellStyle name="Note 5 15 6 2 2 3" xfId="46253"/>
    <cellStyle name="Note 5 15 6 2 3" xfId="16826"/>
    <cellStyle name="Note 5 15 6 2 3 2" xfId="34261"/>
    <cellStyle name="Note 5 15 6 2 3 3" xfId="48714"/>
    <cellStyle name="Note 5 15 6 2 4" xfId="22422"/>
    <cellStyle name="Note 5 15 6 2 5" xfId="36875"/>
    <cellStyle name="Note 5 15 6 3" xfId="7448"/>
    <cellStyle name="Note 5 15 6 3 2" xfId="24883"/>
    <cellStyle name="Note 5 15 6 3 3" xfId="39336"/>
    <cellStyle name="Note 5 15 6 4" xfId="9889"/>
    <cellStyle name="Note 5 15 6 4 2" xfId="27324"/>
    <cellStyle name="Note 5 15 6 4 3" xfId="41777"/>
    <cellStyle name="Note 5 15 6 5" xfId="12309"/>
    <cellStyle name="Note 5 15 6 5 2" xfId="29744"/>
    <cellStyle name="Note 5 15 6 5 3" xfId="44197"/>
    <cellStyle name="Note 5 15 6 6" xfId="19316"/>
    <cellStyle name="Note 5 15 7" xfId="2476"/>
    <cellStyle name="Note 5 15 7 2" xfId="4987"/>
    <cellStyle name="Note 5 15 7 2 2" xfId="14366"/>
    <cellStyle name="Note 5 15 7 2 2 2" xfId="31801"/>
    <cellStyle name="Note 5 15 7 2 2 3" xfId="46254"/>
    <cellStyle name="Note 5 15 7 2 3" xfId="16827"/>
    <cellStyle name="Note 5 15 7 2 3 2" xfId="34262"/>
    <cellStyle name="Note 5 15 7 2 3 3" xfId="48715"/>
    <cellStyle name="Note 5 15 7 2 4" xfId="22423"/>
    <cellStyle name="Note 5 15 7 2 5" xfId="36876"/>
    <cellStyle name="Note 5 15 7 3" xfId="7449"/>
    <cellStyle name="Note 5 15 7 3 2" xfId="24884"/>
    <cellStyle name="Note 5 15 7 3 3" xfId="39337"/>
    <cellStyle name="Note 5 15 7 4" xfId="9890"/>
    <cellStyle name="Note 5 15 7 4 2" xfId="27325"/>
    <cellStyle name="Note 5 15 7 4 3" xfId="41778"/>
    <cellStyle name="Note 5 15 7 5" xfId="12310"/>
    <cellStyle name="Note 5 15 7 5 2" xfId="29745"/>
    <cellStyle name="Note 5 15 7 5 3" xfId="44198"/>
    <cellStyle name="Note 5 15 7 6" xfId="19317"/>
    <cellStyle name="Note 5 15 8" xfId="2477"/>
    <cellStyle name="Note 5 15 8 2" xfId="4988"/>
    <cellStyle name="Note 5 15 8 2 2" xfId="22424"/>
    <cellStyle name="Note 5 15 8 2 3" xfId="36877"/>
    <cellStyle name="Note 5 15 8 3" xfId="7450"/>
    <cellStyle name="Note 5 15 8 3 2" xfId="24885"/>
    <cellStyle name="Note 5 15 8 3 3" xfId="39338"/>
    <cellStyle name="Note 5 15 8 4" xfId="9891"/>
    <cellStyle name="Note 5 15 8 4 2" xfId="27326"/>
    <cellStyle name="Note 5 15 8 4 3" xfId="41779"/>
    <cellStyle name="Note 5 15 8 5" xfId="12311"/>
    <cellStyle name="Note 5 15 8 5 2" xfId="29746"/>
    <cellStyle name="Note 5 15 8 5 3" xfId="44199"/>
    <cellStyle name="Note 5 15 8 6" xfId="15389"/>
    <cellStyle name="Note 5 15 8 6 2" xfId="32824"/>
    <cellStyle name="Note 5 15 8 6 3" xfId="47277"/>
    <cellStyle name="Note 5 15 8 7" xfId="19318"/>
    <cellStyle name="Note 5 15 8 8" xfId="20551"/>
    <cellStyle name="Note 5 15 9" xfId="4969"/>
    <cellStyle name="Note 5 15 9 2" xfId="14352"/>
    <cellStyle name="Note 5 15 9 2 2" xfId="31787"/>
    <cellStyle name="Note 5 15 9 2 3" xfId="46240"/>
    <cellStyle name="Note 5 15 9 3" xfId="16813"/>
    <cellStyle name="Note 5 15 9 3 2" xfId="34248"/>
    <cellStyle name="Note 5 15 9 3 3" xfId="48701"/>
    <cellStyle name="Note 5 15 9 4" xfId="22405"/>
    <cellStyle name="Note 5 15 9 5" xfId="36858"/>
    <cellStyle name="Note 5 16" xfId="2478"/>
    <cellStyle name="Note 5 16 10" xfId="7451"/>
    <cellStyle name="Note 5 16 10 2" xfId="24886"/>
    <cellStyle name="Note 5 16 10 3" xfId="39339"/>
    <cellStyle name="Note 5 16 11" xfId="9892"/>
    <cellStyle name="Note 5 16 11 2" xfId="27327"/>
    <cellStyle name="Note 5 16 11 3" xfId="41780"/>
    <cellStyle name="Note 5 16 12" xfId="12312"/>
    <cellStyle name="Note 5 16 12 2" xfId="29747"/>
    <cellStyle name="Note 5 16 12 3" xfId="44200"/>
    <cellStyle name="Note 5 16 13" xfId="19319"/>
    <cellStyle name="Note 5 16 2" xfId="2479"/>
    <cellStyle name="Note 5 16 2 2" xfId="2480"/>
    <cellStyle name="Note 5 16 2 2 2" xfId="4991"/>
    <cellStyle name="Note 5 16 2 2 2 2" xfId="14369"/>
    <cellStyle name="Note 5 16 2 2 2 2 2" xfId="31804"/>
    <cellStyle name="Note 5 16 2 2 2 2 3" xfId="46257"/>
    <cellStyle name="Note 5 16 2 2 2 3" xfId="16830"/>
    <cellStyle name="Note 5 16 2 2 2 3 2" xfId="34265"/>
    <cellStyle name="Note 5 16 2 2 2 3 3" xfId="48718"/>
    <cellStyle name="Note 5 16 2 2 2 4" xfId="22427"/>
    <cellStyle name="Note 5 16 2 2 2 5" xfId="36880"/>
    <cellStyle name="Note 5 16 2 2 3" xfId="7453"/>
    <cellStyle name="Note 5 16 2 2 3 2" xfId="24888"/>
    <cellStyle name="Note 5 16 2 2 3 3" xfId="39341"/>
    <cellStyle name="Note 5 16 2 2 4" xfId="9894"/>
    <cellStyle name="Note 5 16 2 2 4 2" xfId="27329"/>
    <cellStyle name="Note 5 16 2 2 4 3" xfId="41782"/>
    <cellStyle name="Note 5 16 2 2 5" xfId="12314"/>
    <cellStyle name="Note 5 16 2 2 5 2" xfId="29749"/>
    <cellStyle name="Note 5 16 2 2 5 3" xfId="44202"/>
    <cellStyle name="Note 5 16 2 2 6" xfId="19321"/>
    <cellStyle name="Note 5 16 2 3" xfId="2481"/>
    <cellStyle name="Note 5 16 2 3 2" xfId="4992"/>
    <cellStyle name="Note 5 16 2 3 2 2" xfId="14370"/>
    <cellStyle name="Note 5 16 2 3 2 2 2" xfId="31805"/>
    <cellStyle name="Note 5 16 2 3 2 2 3" xfId="46258"/>
    <cellStyle name="Note 5 16 2 3 2 3" xfId="16831"/>
    <cellStyle name="Note 5 16 2 3 2 3 2" xfId="34266"/>
    <cellStyle name="Note 5 16 2 3 2 3 3" xfId="48719"/>
    <cellStyle name="Note 5 16 2 3 2 4" xfId="22428"/>
    <cellStyle name="Note 5 16 2 3 2 5" xfId="36881"/>
    <cellStyle name="Note 5 16 2 3 3" xfId="7454"/>
    <cellStyle name="Note 5 16 2 3 3 2" xfId="24889"/>
    <cellStyle name="Note 5 16 2 3 3 3" xfId="39342"/>
    <cellStyle name="Note 5 16 2 3 4" xfId="9895"/>
    <cellStyle name="Note 5 16 2 3 4 2" xfId="27330"/>
    <cellStyle name="Note 5 16 2 3 4 3" xfId="41783"/>
    <cellStyle name="Note 5 16 2 3 5" xfId="12315"/>
    <cellStyle name="Note 5 16 2 3 5 2" xfId="29750"/>
    <cellStyle name="Note 5 16 2 3 5 3" xfId="44203"/>
    <cellStyle name="Note 5 16 2 3 6" xfId="19322"/>
    <cellStyle name="Note 5 16 2 4" xfId="2482"/>
    <cellStyle name="Note 5 16 2 4 2" xfId="4993"/>
    <cellStyle name="Note 5 16 2 4 2 2" xfId="22429"/>
    <cellStyle name="Note 5 16 2 4 2 3" xfId="36882"/>
    <cellStyle name="Note 5 16 2 4 3" xfId="7455"/>
    <cellStyle name="Note 5 16 2 4 3 2" xfId="24890"/>
    <cellStyle name="Note 5 16 2 4 3 3" xfId="39343"/>
    <cellStyle name="Note 5 16 2 4 4" xfId="9896"/>
    <cellStyle name="Note 5 16 2 4 4 2" xfId="27331"/>
    <cellStyle name="Note 5 16 2 4 4 3" xfId="41784"/>
    <cellStyle name="Note 5 16 2 4 5" xfId="12316"/>
    <cellStyle name="Note 5 16 2 4 5 2" xfId="29751"/>
    <cellStyle name="Note 5 16 2 4 5 3" xfId="44204"/>
    <cellStyle name="Note 5 16 2 4 6" xfId="15390"/>
    <cellStyle name="Note 5 16 2 4 6 2" xfId="32825"/>
    <cellStyle name="Note 5 16 2 4 6 3" xfId="47278"/>
    <cellStyle name="Note 5 16 2 4 7" xfId="19323"/>
    <cellStyle name="Note 5 16 2 4 8" xfId="20552"/>
    <cellStyle name="Note 5 16 2 5" xfId="4990"/>
    <cellStyle name="Note 5 16 2 5 2" xfId="14368"/>
    <cellStyle name="Note 5 16 2 5 2 2" xfId="31803"/>
    <cellStyle name="Note 5 16 2 5 2 3" xfId="46256"/>
    <cellStyle name="Note 5 16 2 5 3" xfId="16829"/>
    <cellStyle name="Note 5 16 2 5 3 2" xfId="34264"/>
    <cellStyle name="Note 5 16 2 5 3 3" xfId="48717"/>
    <cellStyle name="Note 5 16 2 5 4" xfId="22426"/>
    <cellStyle name="Note 5 16 2 5 5" xfId="36879"/>
    <cellStyle name="Note 5 16 2 6" xfId="7452"/>
    <cellStyle name="Note 5 16 2 6 2" xfId="24887"/>
    <cellStyle name="Note 5 16 2 6 3" xfId="39340"/>
    <cellStyle name="Note 5 16 2 7" xfId="9893"/>
    <cellStyle name="Note 5 16 2 7 2" xfId="27328"/>
    <cellStyle name="Note 5 16 2 7 3" xfId="41781"/>
    <cellStyle name="Note 5 16 2 8" xfId="12313"/>
    <cellStyle name="Note 5 16 2 8 2" xfId="29748"/>
    <cellStyle name="Note 5 16 2 8 3" xfId="44201"/>
    <cellStyle name="Note 5 16 2 9" xfId="19320"/>
    <cellStyle name="Note 5 16 3" xfId="2483"/>
    <cellStyle name="Note 5 16 3 2" xfId="2484"/>
    <cellStyle name="Note 5 16 3 2 2" xfId="4995"/>
    <cellStyle name="Note 5 16 3 2 2 2" xfId="14372"/>
    <cellStyle name="Note 5 16 3 2 2 2 2" xfId="31807"/>
    <cellStyle name="Note 5 16 3 2 2 2 3" xfId="46260"/>
    <cellStyle name="Note 5 16 3 2 2 3" xfId="16833"/>
    <cellStyle name="Note 5 16 3 2 2 3 2" xfId="34268"/>
    <cellStyle name="Note 5 16 3 2 2 3 3" xfId="48721"/>
    <cellStyle name="Note 5 16 3 2 2 4" xfId="22431"/>
    <cellStyle name="Note 5 16 3 2 2 5" xfId="36884"/>
    <cellStyle name="Note 5 16 3 2 3" xfId="7457"/>
    <cellStyle name="Note 5 16 3 2 3 2" xfId="24892"/>
    <cellStyle name="Note 5 16 3 2 3 3" xfId="39345"/>
    <cellStyle name="Note 5 16 3 2 4" xfId="9898"/>
    <cellStyle name="Note 5 16 3 2 4 2" xfId="27333"/>
    <cellStyle name="Note 5 16 3 2 4 3" xfId="41786"/>
    <cellStyle name="Note 5 16 3 2 5" xfId="12318"/>
    <cellStyle name="Note 5 16 3 2 5 2" xfId="29753"/>
    <cellStyle name="Note 5 16 3 2 5 3" xfId="44206"/>
    <cellStyle name="Note 5 16 3 2 6" xfId="19325"/>
    <cellStyle name="Note 5 16 3 3" xfId="2485"/>
    <cellStyle name="Note 5 16 3 3 2" xfId="4996"/>
    <cellStyle name="Note 5 16 3 3 2 2" xfId="14373"/>
    <cellStyle name="Note 5 16 3 3 2 2 2" xfId="31808"/>
    <cellStyle name="Note 5 16 3 3 2 2 3" xfId="46261"/>
    <cellStyle name="Note 5 16 3 3 2 3" xfId="16834"/>
    <cellStyle name="Note 5 16 3 3 2 3 2" xfId="34269"/>
    <cellStyle name="Note 5 16 3 3 2 3 3" xfId="48722"/>
    <cellStyle name="Note 5 16 3 3 2 4" xfId="22432"/>
    <cellStyle name="Note 5 16 3 3 2 5" xfId="36885"/>
    <cellStyle name="Note 5 16 3 3 3" xfId="7458"/>
    <cellStyle name="Note 5 16 3 3 3 2" xfId="24893"/>
    <cellStyle name="Note 5 16 3 3 3 3" xfId="39346"/>
    <cellStyle name="Note 5 16 3 3 4" xfId="9899"/>
    <cellStyle name="Note 5 16 3 3 4 2" xfId="27334"/>
    <cellStyle name="Note 5 16 3 3 4 3" xfId="41787"/>
    <cellStyle name="Note 5 16 3 3 5" xfId="12319"/>
    <cellStyle name="Note 5 16 3 3 5 2" xfId="29754"/>
    <cellStyle name="Note 5 16 3 3 5 3" xfId="44207"/>
    <cellStyle name="Note 5 16 3 3 6" xfId="19326"/>
    <cellStyle name="Note 5 16 3 4" xfId="2486"/>
    <cellStyle name="Note 5 16 3 4 2" xfId="4997"/>
    <cellStyle name="Note 5 16 3 4 2 2" xfId="22433"/>
    <cellStyle name="Note 5 16 3 4 2 3" xfId="36886"/>
    <cellStyle name="Note 5 16 3 4 3" xfId="7459"/>
    <cellStyle name="Note 5 16 3 4 3 2" xfId="24894"/>
    <cellStyle name="Note 5 16 3 4 3 3" xfId="39347"/>
    <cellStyle name="Note 5 16 3 4 4" xfId="9900"/>
    <cellStyle name="Note 5 16 3 4 4 2" xfId="27335"/>
    <cellStyle name="Note 5 16 3 4 4 3" xfId="41788"/>
    <cellStyle name="Note 5 16 3 4 5" xfId="12320"/>
    <cellStyle name="Note 5 16 3 4 5 2" xfId="29755"/>
    <cellStyle name="Note 5 16 3 4 5 3" xfId="44208"/>
    <cellStyle name="Note 5 16 3 4 6" xfId="15391"/>
    <cellStyle name="Note 5 16 3 4 6 2" xfId="32826"/>
    <cellStyle name="Note 5 16 3 4 6 3" xfId="47279"/>
    <cellStyle name="Note 5 16 3 4 7" xfId="19327"/>
    <cellStyle name="Note 5 16 3 4 8" xfId="20553"/>
    <cellStyle name="Note 5 16 3 5" xfId="4994"/>
    <cellStyle name="Note 5 16 3 5 2" xfId="14371"/>
    <cellStyle name="Note 5 16 3 5 2 2" xfId="31806"/>
    <cellStyle name="Note 5 16 3 5 2 3" xfId="46259"/>
    <cellStyle name="Note 5 16 3 5 3" xfId="16832"/>
    <cellStyle name="Note 5 16 3 5 3 2" xfId="34267"/>
    <cellStyle name="Note 5 16 3 5 3 3" xfId="48720"/>
    <cellStyle name="Note 5 16 3 5 4" xfId="22430"/>
    <cellStyle name="Note 5 16 3 5 5" xfId="36883"/>
    <cellStyle name="Note 5 16 3 6" xfId="7456"/>
    <cellStyle name="Note 5 16 3 6 2" xfId="24891"/>
    <cellStyle name="Note 5 16 3 6 3" xfId="39344"/>
    <cellStyle name="Note 5 16 3 7" xfId="9897"/>
    <cellStyle name="Note 5 16 3 7 2" xfId="27332"/>
    <cellStyle name="Note 5 16 3 7 3" xfId="41785"/>
    <cellStyle name="Note 5 16 3 8" xfId="12317"/>
    <cellStyle name="Note 5 16 3 8 2" xfId="29752"/>
    <cellStyle name="Note 5 16 3 8 3" xfId="44205"/>
    <cellStyle name="Note 5 16 3 9" xfId="19324"/>
    <cellStyle name="Note 5 16 4" xfId="2487"/>
    <cellStyle name="Note 5 16 4 2" xfId="2488"/>
    <cellStyle name="Note 5 16 4 2 2" xfId="4999"/>
    <cellStyle name="Note 5 16 4 2 2 2" xfId="14375"/>
    <cellStyle name="Note 5 16 4 2 2 2 2" xfId="31810"/>
    <cellStyle name="Note 5 16 4 2 2 2 3" xfId="46263"/>
    <cellStyle name="Note 5 16 4 2 2 3" xfId="16836"/>
    <cellStyle name="Note 5 16 4 2 2 3 2" xfId="34271"/>
    <cellStyle name="Note 5 16 4 2 2 3 3" xfId="48724"/>
    <cellStyle name="Note 5 16 4 2 2 4" xfId="22435"/>
    <cellStyle name="Note 5 16 4 2 2 5" xfId="36888"/>
    <cellStyle name="Note 5 16 4 2 3" xfId="7461"/>
    <cellStyle name="Note 5 16 4 2 3 2" xfId="24896"/>
    <cellStyle name="Note 5 16 4 2 3 3" xfId="39349"/>
    <cellStyle name="Note 5 16 4 2 4" xfId="9902"/>
    <cellStyle name="Note 5 16 4 2 4 2" xfId="27337"/>
    <cellStyle name="Note 5 16 4 2 4 3" xfId="41790"/>
    <cellStyle name="Note 5 16 4 2 5" xfId="12322"/>
    <cellStyle name="Note 5 16 4 2 5 2" xfId="29757"/>
    <cellStyle name="Note 5 16 4 2 5 3" xfId="44210"/>
    <cellStyle name="Note 5 16 4 2 6" xfId="19329"/>
    <cellStyle name="Note 5 16 4 3" xfId="2489"/>
    <cellStyle name="Note 5 16 4 3 2" xfId="5000"/>
    <cellStyle name="Note 5 16 4 3 2 2" xfId="14376"/>
    <cellStyle name="Note 5 16 4 3 2 2 2" xfId="31811"/>
    <cellStyle name="Note 5 16 4 3 2 2 3" xfId="46264"/>
    <cellStyle name="Note 5 16 4 3 2 3" xfId="16837"/>
    <cellStyle name="Note 5 16 4 3 2 3 2" xfId="34272"/>
    <cellStyle name="Note 5 16 4 3 2 3 3" xfId="48725"/>
    <cellStyle name="Note 5 16 4 3 2 4" xfId="22436"/>
    <cellStyle name="Note 5 16 4 3 2 5" xfId="36889"/>
    <cellStyle name="Note 5 16 4 3 3" xfId="7462"/>
    <cellStyle name="Note 5 16 4 3 3 2" xfId="24897"/>
    <cellStyle name="Note 5 16 4 3 3 3" xfId="39350"/>
    <cellStyle name="Note 5 16 4 3 4" xfId="9903"/>
    <cellStyle name="Note 5 16 4 3 4 2" xfId="27338"/>
    <cellStyle name="Note 5 16 4 3 4 3" xfId="41791"/>
    <cellStyle name="Note 5 16 4 3 5" xfId="12323"/>
    <cellStyle name="Note 5 16 4 3 5 2" xfId="29758"/>
    <cellStyle name="Note 5 16 4 3 5 3" xfId="44211"/>
    <cellStyle name="Note 5 16 4 3 6" xfId="19330"/>
    <cellStyle name="Note 5 16 4 4" xfId="2490"/>
    <cellStyle name="Note 5 16 4 4 2" xfId="5001"/>
    <cellStyle name="Note 5 16 4 4 2 2" xfId="22437"/>
    <cellStyle name="Note 5 16 4 4 2 3" xfId="36890"/>
    <cellStyle name="Note 5 16 4 4 3" xfId="7463"/>
    <cellStyle name="Note 5 16 4 4 3 2" xfId="24898"/>
    <cellStyle name="Note 5 16 4 4 3 3" xfId="39351"/>
    <cellStyle name="Note 5 16 4 4 4" xfId="9904"/>
    <cellStyle name="Note 5 16 4 4 4 2" xfId="27339"/>
    <cellStyle name="Note 5 16 4 4 4 3" xfId="41792"/>
    <cellStyle name="Note 5 16 4 4 5" xfId="12324"/>
    <cellStyle name="Note 5 16 4 4 5 2" xfId="29759"/>
    <cellStyle name="Note 5 16 4 4 5 3" xfId="44212"/>
    <cellStyle name="Note 5 16 4 4 6" xfId="15392"/>
    <cellStyle name="Note 5 16 4 4 6 2" xfId="32827"/>
    <cellStyle name="Note 5 16 4 4 6 3" xfId="47280"/>
    <cellStyle name="Note 5 16 4 4 7" xfId="19331"/>
    <cellStyle name="Note 5 16 4 4 8" xfId="20554"/>
    <cellStyle name="Note 5 16 4 5" xfId="4998"/>
    <cellStyle name="Note 5 16 4 5 2" xfId="14374"/>
    <cellStyle name="Note 5 16 4 5 2 2" xfId="31809"/>
    <cellStyle name="Note 5 16 4 5 2 3" xfId="46262"/>
    <cellStyle name="Note 5 16 4 5 3" xfId="16835"/>
    <cellStyle name="Note 5 16 4 5 3 2" xfId="34270"/>
    <cellStyle name="Note 5 16 4 5 3 3" xfId="48723"/>
    <cellStyle name="Note 5 16 4 5 4" xfId="22434"/>
    <cellStyle name="Note 5 16 4 5 5" xfId="36887"/>
    <cellStyle name="Note 5 16 4 6" xfId="7460"/>
    <cellStyle name="Note 5 16 4 6 2" xfId="24895"/>
    <cellStyle name="Note 5 16 4 6 3" xfId="39348"/>
    <cellStyle name="Note 5 16 4 7" xfId="9901"/>
    <cellStyle name="Note 5 16 4 7 2" xfId="27336"/>
    <cellStyle name="Note 5 16 4 7 3" xfId="41789"/>
    <cellStyle name="Note 5 16 4 8" xfId="12321"/>
    <cellStyle name="Note 5 16 4 8 2" xfId="29756"/>
    <cellStyle name="Note 5 16 4 8 3" xfId="44209"/>
    <cellStyle name="Note 5 16 4 9" xfId="19328"/>
    <cellStyle name="Note 5 16 5" xfId="2491"/>
    <cellStyle name="Note 5 16 5 2" xfId="2492"/>
    <cellStyle name="Note 5 16 5 2 2" xfId="5003"/>
    <cellStyle name="Note 5 16 5 2 2 2" xfId="14378"/>
    <cellStyle name="Note 5 16 5 2 2 2 2" xfId="31813"/>
    <cellStyle name="Note 5 16 5 2 2 2 3" xfId="46266"/>
    <cellStyle name="Note 5 16 5 2 2 3" xfId="16839"/>
    <cellStyle name="Note 5 16 5 2 2 3 2" xfId="34274"/>
    <cellStyle name="Note 5 16 5 2 2 3 3" xfId="48727"/>
    <cellStyle name="Note 5 16 5 2 2 4" xfId="22439"/>
    <cellStyle name="Note 5 16 5 2 2 5" xfId="36892"/>
    <cellStyle name="Note 5 16 5 2 3" xfId="7465"/>
    <cellStyle name="Note 5 16 5 2 3 2" xfId="24900"/>
    <cellStyle name="Note 5 16 5 2 3 3" xfId="39353"/>
    <cellStyle name="Note 5 16 5 2 4" xfId="9906"/>
    <cellStyle name="Note 5 16 5 2 4 2" xfId="27341"/>
    <cellStyle name="Note 5 16 5 2 4 3" xfId="41794"/>
    <cellStyle name="Note 5 16 5 2 5" xfId="12326"/>
    <cellStyle name="Note 5 16 5 2 5 2" xfId="29761"/>
    <cellStyle name="Note 5 16 5 2 5 3" xfId="44214"/>
    <cellStyle name="Note 5 16 5 2 6" xfId="19333"/>
    <cellStyle name="Note 5 16 5 3" xfId="2493"/>
    <cellStyle name="Note 5 16 5 3 2" xfId="5004"/>
    <cellStyle name="Note 5 16 5 3 2 2" xfId="14379"/>
    <cellStyle name="Note 5 16 5 3 2 2 2" xfId="31814"/>
    <cellStyle name="Note 5 16 5 3 2 2 3" xfId="46267"/>
    <cellStyle name="Note 5 16 5 3 2 3" xfId="16840"/>
    <cellStyle name="Note 5 16 5 3 2 3 2" xfId="34275"/>
    <cellStyle name="Note 5 16 5 3 2 3 3" xfId="48728"/>
    <cellStyle name="Note 5 16 5 3 2 4" xfId="22440"/>
    <cellStyle name="Note 5 16 5 3 2 5" xfId="36893"/>
    <cellStyle name="Note 5 16 5 3 3" xfId="7466"/>
    <cellStyle name="Note 5 16 5 3 3 2" xfId="24901"/>
    <cellStyle name="Note 5 16 5 3 3 3" xfId="39354"/>
    <cellStyle name="Note 5 16 5 3 4" xfId="9907"/>
    <cellStyle name="Note 5 16 5 3 4 2" xfId="27342"/>
    <cellStyle name="Note 5 16 5 3 4 3" xfId="41795"/>
    <cellStyle name="Note 5 16 5 3 5" xfId="12327"/>
    <cellStyle name="Note 5 16 5 3 5 2" xfId="29762"/>
    <cellStyle name="Note 5 16 5 3 5 3" xfId="44215"/>
    <cellStyle name="Note 5 16 5 3 6" xfId="19334"/>
    <cellStyle name="Note 5 16 5 4" xfId="2494"/>
    <cellStyle name="Note 5 16 5 4 2" xfId="5005"/>
    <cellStyle name="Note 5 16 5 4 2 2" xfId="22441"/>
    <cellStyle name="Note 5 16 5 4 2 3" xfId="36894"/>
    <cellStyle name="Note 5 16 5 4 3" xfId="7467"/>
    <cellStyle name="Note 5 16 5 4 3 2" xfId="24902"/>
    <cellStyle name="Note 5 16 5 4 3 3" xfId="39355"/>
    <cellStyle name="Note 5 16 5 4 4" xfId="9908"/>
    <cellStyle name="Note 5 16 5 4 4 2" xfId="27343"/>
    <cellStyle name="Note 5 16 5 4 4 3" xfId="41796"/>
    <cellStyle name="Note 5 16 5 4 5" xfId="12328"/>
    <cellStyle name="Note 5 16 5 4 5 2" xfId="29763"/>
    <cellStyle name="Note 5 16 5 4 5 3" xfId="44216"/>
    <cellStyle name="Note 5 16 5 4 6" xfId="15393"/>
    <cellStyle name="Note 5 16 5 4 6 2" xfId="32828"/>
    <cellStyle name="Note 5 16 5 4 6 3" xfId="47281"/>
    <cellStyle name="Note 5 16 5 4 7" xfId="19335"/>
    <cellStyle name="Note 5 16 5 4 8" xfId="20555"/>
    <cellStyle name="Note 5 16 5 5" xfId="5002"/>
    <cellStyle name="Note 5 16 5 5 2" xfId="14377"/>
    <cellStyle name="Note 5 16 5 5 2 2" xfId="31812"/>
    <cellStyle name="Note 5 16 5 5 2 3" xfId="46265"/>
    <cellStyle name="Note 5 16 5 5 3" xfId="16838"/>
    <cellStyle name="Note 5 16 5 5 3 2" xfId="34273"/>
    <cellStyle name="Note 5 16 5 5 3 3" xfId="48726"/>
    <cellStyle name="Note 5 16 5 5 4" xfId="22438"/>
    <cellStyle name="Note 5 16 5 5 5" xfId="36891"/>
    <cellStyle name="Note 5 16 5 6" xfId="7464"/>
    <cellStyle name="Note 5 16 5 6 2" xfId="24899"/>
    <cellStyle name="Note 5 16 5 6 3" xfId="39352"/>
    <cellStyle name="Note 5 16 5 7" xfId="9905"/>
    <cellStyle name="Note 5 16 5 7 2" xfId="27340"/>
    <cellStyle name="Note 5 16 5 7 3" xfId="41793"/>
    <cellStyle name="Note 5 16 5 8" xfId="12325"/>
    <cellStyle name="Note 5 16 5 8 2" xfId="29760"/>
    <cellStyle name="Note 5 16 5 8 3" xfId="44213"/>
    <cellStyle name="Note 5 16 5 9" xfId="19332"/>
    <cellStyle name="Note 5 16 6" xfId="2495"/>
    <cellStyle name="Note 5 16 6 2" xfId="5006"/>
    <cellStyle name="Note 5 16 6 2 2" xfId="14380"/>
    <cellStyle name="Note 5 16 6 2 2 2" xfId="31815"/>
    <cellStyle name="Note 5 16 6 2 2 3" xfId="46268"/>
    <cellStyle name="Note 5 16 6 2 3" xfId="16841"/>
    <cellStyle name="Note 5 16 6 2 3 2" xfId="34276"/>
    <cellStyle name="Note 5 16 6 2 3 3" xfId="48729"/>
    <cellStyle name="Note 5 16 6 2 4" xfId="22442"/>
    <cellStyle name="Note 5 16 6 2 5" xfId="36895"/>
    <cellStyle name="Note 5 16 6 3" xfId="7468"/>
    <cellStyle name="Note 5 16 6 3 2" xfId="24903"/>
    <cellStyle name="Note 5 16 6 3 3" xfId="39356"/>
    <cellStyle name="Note 5 16 6 4" xfId="9909"/>
    <cellStyle name="Note 5 16 6 4 2" xfId="27344"/>
    <cellStyle name="Note 5 16 6 4 3" xfId="41797"/>
    <cellStyle name="Note 5 16 6 5" xfId="12329"/>
    <cellStyle name="Note 5 16 6 5 2" xfId="29764"/>
    <cellStyle name="Note 5 16 6 5 3" xfId="44217"/>
    <cellStyle name="Note 5 16 6 6" xfId="19336"/>
    <cellStyle name="Note 5 16 7" xfId="2496"/>
    <cellStyle name="Note 5 16 7 2" xfId="5007"/>
    <cellStyle name="Note 5 16 7 2 2" xfId="14381"/>
    <cellStyle name="Note 5 16 7 2 2 2" xfId="31816"/>
    <cellStyle name="Note 5 16 7 2 2 3" xfId="46269"/>
    <cellStyle name="Note 5 16 7 2 3" xfId="16842"/>
    <cellStyle name="Note 5 16 7 2 3 2" xfId="34277"/>
    <cellStyle name="Note 5 16 7 2 3 3" xfId="48730"/>
    <cellStyle name="Note 5 16 7 2 4" xfId="22443"/>
    <cellStyle name="Note 5 16 7 2 5" xfId="36896"/>
    <cellStyle name="Note 5 16 7 3" xfId="7469"/>
    <cellStyle name="Note 5 16 7 3 2" xfId="24904"/>
    <cellStyle name="Note 5 16 7 3 3" xfId="39357"/>
    <cellStyle name="Note 5 16 7 4" xfId="9910"/>
    <cellStyle name="Note 5 16 7 4 2" xfId="27345"/>
    <cellStyle name="Note 5 16 7 4 3" xfId="41798"/>
    <cellStyle name="Note 5 16 7 5" xfId="12330"/>
    <cellStyle name="Note 5 16 7 5 2" xfId="29765"/>
    <cellStyle name="Note 5 16 7 5 3" xfId="44218"/>
    <cellStyle name="Note 5 16 7 6" xfId="19337"/>
    <cellStyle name="Note 5 16 8" xfId="2497"/>
    <cellStyle name="Note 5 16 8 2" xfId="5008"/>
    <cellStyle name="Note 5 16 8 2 2" xfId="22444"/>
    <cellStyle name="Note 5 16 8 2 3" xfId="36897"/>
    <cellStyle name="Note 5 16 8 3" xfId="7470"/>
    <cellStyle name="Note 5 16 8 3 2" xfId="24905"/>
    <cellStyle name="Note 5 16 8 3 3" xfId="39358"/>
    <cellStyle name="Note 5 16 8 4" xfId="9911"/>
    <cellStyle name="Note 5 16 8 4 2" xfId="27346"/>
    <cellStyle name="Note 5 16 8 4 3" xfId="41799"/>
    <cellStyle name="Note 5 16 8 5" xfId="12331"/>
    <cellStyle name="Note 5 16 8 5 2" xfId="29766"/>
    <cellStyle name="Note 5 16 8 5 3" xfId="44219"/>
    <cellStyle name="Note 5 16 8 6" xfId="15394"/>
    <cellStyle name="Note 5 16 8 6 2" xfId="32829"/>
    <cellStyle name="Note 5 16 8 6 3" xfId="47282"/>
    <cellStyle name="Note 5 16 8 7" xfId="19338"/>
    <cellStyle name="Note 5 16 8 8" xfId="20556"/>
    <cellStyle name="Note 5 16 9" xfId="4989"/>
    <cellStyle name="Note 5 16 9 2" xfId="14367"/>
    <cellStyle name="Note 5 16 9 2 2" xfId="31802"/>
    <cellStyle name="Note 5 16 9 2 3" xfId="46255"/>
    <cellStyle name="Note 5 16 9 3" xfId="16828"/>
    <cellStyle name="Note 5 16 9 3 2" xfId="34263"/>
    <cellStyle name="Note 5 16 9 3 3" xfId="48716"/>
    <cellStyle name="Note 5 16 9 4" xfId="22425"/>
    <cellStyle name="Note 5 16 9 5" xfId="36878"/>
    <cellStyle name="Note 5 17" xfId="2498"/>
    <cellStyle name="Note 5 17 10" xfId="7471"/>
    <cellStyle name="Note 5 17 10 2" xfId="24906"/>
    <cellStyle name="Note 5 17 10 3" xfId="39359"/>
    <cellStyle name="Note 5 17 11" xfId="9912"/>
    <cellStyle name="Note 5 17 11 2" xfId="27347"/>
    <cellStyle name="Note 5 17 11 3" xfId="41800"/>
    <cellStyle name="Note 5 17 12" xfId="12332"/>
    <cellStyle name="Note 5 17 12 2" xfId="29767"/>
    <cellStyle name="Note 5 17 12 3" xfId="44220"/>
    <cellStyle name="Note 5 17 13" xfId="19339"/>
    <cellStyle name="Note 5 17 2" xfId="2499"/>
    <cellStyle name="Note 5 17 2 2" xfId="2500"/>
    <cellStyle name="Note 5 17 2 2 2" xfId="5011"/>
    <cellStyle name="Note 5 17 2 2 2 2" xfId="14384"/>
    <cellStyle name="Note 5 17 2 2 2 2 2" xfId="31819"/>
    <cellStyle name="Note 5 17 2 2 2 2 3" xfId="46272"/>
    <cellStyle name="Note 5 17 2 2 2 3" xfId="16845"/>
    <cellStyle name="Note 5 17 2 2 2 3 2" xfId="34280"/>
    <cellStyle name="Note 5 17 2 2 2 3 3" xfId="48733"/>
    <cellStyle name="Note 5 17 2 2 2 4" xfId="22447"/>
    <cellStyle name="Note 5 17 2 2 2 5" xfId="36900"/>
    <cellStyle name="Note 5 17 2 2 3" xfId="7473"/>
    <cellStyle name="Note 5 17 2 2 3 2" xfId="24908"/>
    <cellStyle name="Note 5 17 2 2 3 3" xfId="39361"/>
    <cellStyle name="Note 5 17 2 2 4" xfId="9914"/>
    <cellStyle name="Note 5 17 2 2 4 2" xfId="27349"/>
    <cellStyle name="Note 5 17 2 2 4 3" xfId="41802"/>
    <cellStyle name="Note 5 17 2 2 5" xfId="12334"/>
    <cellStyle name="Note 5 17 2 2 5 2" xfId="29769"/>
    <cellStyle name="Note 5 17 2 2 5 3" xfId="44222"/>
    <cellStyle name="Note 5 17 2 2 6" xfId="19341"/>
    <cellStyle name="Note 5 17 2 3" xfId="2501"/>
    <cellStyle name="Note 5 17 2 3 2" xfId="5012"/>
    <cellStyle name="Note 5 17 2 3 2 2" xfId="14385"/>
    <cellStyle name="Note 5 17 2 3 2 2 2" xfId="31820"/>
    <cellStyle name="Note 5 17 2 3 2 2 3" xfId="46273"/>
    <cellStyle name="Note 5 17 2 3 2 3" xfId="16846"/>
    <cellStyle name="Note 5 17 2 3 2 3 2" xfId="34281"/>
    <cellStyle name="Note 5 17 2 3 2 3 3" xfId="48734"/>
    <cellStyle name="Note 5 17 2 3 2 4" xfId="22448"/>
    <cellStyle name="Note 5 17 2 3 2 5" xfId="36901"/>
    <cellStyle name="Note 5 17 2 3 3" xfId="7474"/>
    <cellStyle name="Note 5 17 2 3 3 2" xfId="24909"/>
    <cellStyle name="Note 5 17 2 3 3 3" xfId="39362"/>
    <cellStyle name="Note 5 17 2 3 4" xfId="9915"/>
    <cellStyle name="Note 5 17 2 3 4 2" xfId="27350"/>
    <cellStyle name="Note 5 17 2 3 4 3" xfId="41803"/>
    <cellStyle name="Note 5 17 2 3 5" xfId="12335"/>
    <cellStyle name="Note 5 17 2 3 5 2" xfId="29770"/>
    <cellStyle name="Note 5 17 2 3 5 3" xfId="44223"/>
    <cellStyle name="Note 5 17 2 3 6" xfId="19342"/>
    <cellStyle name="Note 5 17 2 4" xfId="2502"/>
    <cellStyle name="Note 5 17 2 4 2" xfId="5013"/>
    <cellStyle name="Note 5 17 2 4 2 2" xfId="22449"/>
    <cellStyle name="Note 5 17 2 4 2 3" xfId="36902"/>
    <cellStyle name="Note 5 17 2 4 3" xfId="7475"/>
    <cellStyle name="Note 5 17 2 4 3 2" xfId="24910"/>
    <cellStyle name="Note 5 17 2 4 3 3" xfId="39363"/>
    <cellStyle name="Note 5 17 2 4 4" xfId="9916"/>
    <cellStyle name="Note 5 17 2 4 4 2" xfId="27351"/>
    <cellStyle name="Note 5 17 2 4 4 3" xfId="41804"/>
    <cellStyle name="Note 5 17 2 4 5" xfId="12336"/>
    <cellStyle name="Note 5 17 2 4 5 2" xfId="29771"/>
    <cellStyle name="Note 5 17 2 4 5 3" xfId="44224"/>
    <cellStyle name="Note 5 17 2 4 6" xfId="15395"/>
    <cellStyle name="Note 5 17 2 4 6 2" xfId="32830"/>
    <cellStyle name="Note 5 17 2 4 6 3" xfId="47283"/>
    <cellStyle name="Note 5 17 2 4 7" xfId="19343"/>
    <cellStyle name="Note 5 17 2 4 8" xfId="20557"/>
    <cellStyle name="Note 5 17 2 5" xfId="5010"/>
    <cellStyle name="Note 5 17 2 5 2" xfId="14383"/>
    <cellStyle name="Note 5 17 2 5 2 2" xfId="31818"/>
    <cellStyle name="Note 5 17 2 5 2 3" xfId="46271"/>
    <cellStyle name="Note 5 17 2 5 3" xfId="16844"/>
    <cellStyle name="Note 5 17 2 5 3 2" xfId="34279"/>
    <cellStyle name="Note 5 17 2 5 3 3" xfId="48732"/>
    <cellStyle name="Note 5 17 2 5 4" xfId="22446"/>
    <cellStyle name="Note 5 17 2 5 5" xfId="36899"/>
    <cellStyle name="Note 5 17 2 6" xfId="7472"/>
    <cellStyle name="Note 5 17 2 6 2" xfId="24907"/>
    <cellStyle name="Note 5 17 2 6 3" xfId="39360"/>
    <cellStyle name="Note 5 17 2 7" xfId="9913"/>
    <cellStyle name="Note 5 17 2 7 2" xfId="27348"/>
    <cellStyle name="Note 5 17 2 7 3" xfId="41801"/>
    <cellStyle name="Note 5 17 2 8" xfId="12333"/>
    <cellStyle name="Note 5 17 2 8 2" xfId="29768"/>
    <cellStyle name="Note 5 17 2 8 3" xfId="44221"/>
    <cellStyle name="Note 5 17 2 9" xfId="19340"/>
    <cellStyle name="Note 5 17 3" xfId="2503"/>
    <cellStyle name="Note 5 17 3 2" xfId="2504"/>
    <cellStyle name="Note 5 17 3 2 2" xfId="5015"/>
    <cellStyle name="Note 5 17 3 2 2 2" xfId="14387"/>
    <cellStyle name="Note 5 17 3 2 2 2 2" xfId="31822"/>
    <cellStyle name="Note 5 17 3 2 2 2 3" xfId="46275"/>
    <cellStyle name="Note 5 17 3 2 2 3" xfId="16848"/>
    <cellStyle name="Note 5 17 3 2 2 3 2" xfId="34283"/>
    <cellStyle name="Note 5 17 3 2 2 3 3" xfId="48736"/>
    <cellStyle name="Note 5 17 3 2 2 4" xfId="22451"/>
    <cellStyle name="Note 5 17 3 2 2 5" xfId="36904"/>
    <cellStyle name="Note 5 17 3 2 3" xfId="7477"/>
    <cellStyle name="Note 5 17 3 2 3 2" xfId="24912"/>
    <cellStyle name="Note 5 17 3 2 3 3" xfId="39365"/>
    <cellStyle name="Note 5 17 3 2 4" xfId="9918"/>
    <cellStyle name="Note 5 17 3 2 4 2" xfId="27353"/>
    <cellStyle name="Note 5 17 3 2 4 3" xfId="41806"/>
    <cellStyle name="Note 5 17 3 2 5" xfId="12338"/>
    <cellStyle name="Note 5 17 3 2 5 2" xfId="29773"/>
    <cellStyle name="Note 5 17 3 2 5 3" xfId="44226"/>
    <cellStyle name="Note 5 17 3 2 6" xfId="19345"/>
    <cellStyle name="Note 5 17 3 3" xfId="2505"/>
    <cellStyle name="Note 5 17 3 3 2" xfId="5016"/>
    <cellStyle name="Note 5 17 3 3 2 2" xfId="14388"/>
    <cellStyle name="Note 5 17 3 3 2 2 2" xfId="31823"/>
    <cellStyle name="Note 5 17 3 3 2 2 3" xfId="46276"/>
    <cellStyle name="Note 5 17 3 3 2 3" xfId="16849"/>
    <cellStyle name="Note 5 17 3 3 2 3 2" xfId="34284"/>
    <cellStyle name="Note 5 17 3 3 2 3 3" xfId="48737"/>
    <cellStyle name="Note 5 17 3 3 2 4" xfId="22452"/>
    <cellStyle name="Note 5 17 3 3 2 5" xfId="36905"/>
    <cellStyle name="Note 5 17 3 3 3" xfId="7478"/>
    <cellStyle name="Note 5 17 3 3 3 2" xfId="24913"/>
    <cellStyle name="Note 5 17 3 3 3 3" xfId="39366"/>
    <cellStyle name="Note 5 17 3 3 4" xfId="9919"/>
    <cellStyle name="Note 5 17 3 3 4 2" xfId="27354"/>
    <cellStyle name="Note 5 17 3 3 4 3" xfId="41807"/>
    <cellStyle name="Note 5 17 3 3 5" xfId="12339"/>
    <cellStyle name="Note 5 17 3 3 5 2" xfId="29774"/>
    <cellStyle name="Note 5 17 3 3 5 3" xfId="44227"/>
    <cellStyle name="Note 5 17 3 3 6" xfId="19346"/>
    <cellStyle name="Note 5 17 3 4" xfId="2506"/>
    <cellStyle name="Note 5 17 3 4 2" xfId="5017"/>
    <cellStyle name="Note 5 17 3 4 2 2" xfId="22453"/>
    <cellStyle name="Note 5 17 3 4 2 3" xfId="36906"/>
    <cellStyle name="Note 5 17 3 4 3" xfId="7479"/>
    <cellStyle name="Note 5 17 3 4 3 2" xfId="24914"/>
    <cellStyle name="Note 5 17 3 4 3 3" xfId="39367"/>
    <cellStyle name="Note 5 17 3 4 4" xfId="9920"/>
    <cellStyle name="Note 5 17 3 4 4 2" xfId="27355"/>
    <cellStyle name="Note 5 17 3 4 4 3" xfId="41808"/>
    <cellStyle name="Note 5 17 3 4 5" xfId="12340"/>
    <cellStyle name="Note 5 17 3 4 5 2" xfId="29775"/>
    <cellStyle name="Note 5 17 3 4 5 3" xfId="44228"/>
    <cellStyle name="Note 5 17 3 4 6" xfId="15396"/>
    <cellStyle name="Note 5 17 3 4 6 2" xfId="32831"/>
    <cellStyle name="Note 5 17 3 4 6 3" xfId="47284"/>
    <cellStyle name="Note 5 17 3 4 7" xfId="19347"/>
    <cellStyle name="Note 5 17 3 4 8" xfId="20558"/>
    <cellStyle name="Note 5 17 3 5" xfId="5014"/>
    <cellStyle name="Note 5 17 3 5 2" xfId="14386"/>
    <cellStyle name="Note 5 17 3 5 2 2" xfId="31821"/>
    <cellStyle name="Note 5 17 3 5 2 3" xfId="46274"/>
    <cellStyle name="Note 5 17 3 5 3" xfId="16847"/>
    <cellStyle name="Note 5 17 3 5 3 2" xfId="34282"/>
    <cellStyle name="Note 5 17 3 5 3 3" xfId="48735"/>
    <cellStyle name="Note 5 17 3 5 4" xfId="22450"/>
    <cellStyle name="Note 5 17 3 5 5" xfId="36903"/>
    <cellStyle name="Note 5 17 3 6" xfId="7476"/>
    <cellStyle name="Note 5 17 3 6 2" xfId="24911"/>
    <cellStyle name="Note 5 17 3 6 3" xfId="39364"/>
    <cellStyle name="Note 5 17 3 7" xfId="9917"/>
    <cellStyle name="Note 5 17 3 7 2" xfId="27352"/>
    <cellStyle name="Note 5 17 3 7 3" xfId="41805"/>
    <cellStyle name="Note 5 17 3 8" xfId="12337"/>
    <cellStyle name="Note 5 17 3 8 2" xfId="29772"/>
    <cellStyle name="Note 5 17 3 8 3" xfId="44225"/>
    <cellStyle name="Note 5 17 3 9" xfId="19344"/>
    <cellStyle name="Note 5 17 4" xfId="2507"/>
    <cellStyle name="Note 5 17 4 2" xfId="2508"/>
    <cellStyle name="Note 5 17 4 2 2" xfId="5019"/>
    <cellStyle name="Note 5 17 4 2 2 2" xfId="14390"/>
    <cellStyle name="Note 5 17 4 2 2 2 2" xfId="31825"/>
    <cellStyle name="Note 5 17 4 2 2 2 3" xfId="46278"/>
    <cellStyle name="Note 5 17 4 2 2 3" xfId="16851"/>
    <cellStyle name="Note 5 17 4 2 2 3 2" xfId="34286"/>
    <cellStyle name="Note 5 17 4 2 2 3 3" xfId="48739"/>
    <cellStyle name="Note 5 17 4 2 2 4" xfId="22455"/>
    <cellStyle name="Note 5 17 4 2 2 5" xfId="36908"/>
    <cellStyle name="Note 5 17 4 2 3" xfId="7481"/>
    <cellStyle name="Note 5 17 4 2 3 2" xfId="24916"/>
    <cellStyle name="Note 5 17 4 2 3 3" xfId="39369"/>
    <cellStyle name="Note 5 17 4 2 4" xfId="9922"/>
    <cellStyle name="Note 5 17 4 2 4 2" xfId="27357"/>
    <cellStyle name="Note 5 17 4 2 4 3" xfId="41810"/>
    <cellStyle name="Note 5 17 4 2 5" xfId="12342"/>
    <cellStyle name="Note 5 17 4 2 5 2" xfId="29777"/>
    <cellStyle name="Note 5 17 4 2 5 3" xfId="44230"/>
    <cellStyle name="Note 5 17 4 2 6" xfId="19349"/>
    <cellStyle name="Note 5 17 4 3" xfId="2509"/>
    <cellStyle name="Note 5 17 4 3 2" xfId="5020"/>
    <cellStyle name="Note 5 17 4 3 2 2" xfId="14391"/>
    <cellStyle name="Note 5 17 4 3 2 2 2" xfId="31826"/>
    <cellStyle name="Note 5 17 4 3 2 2 3" xfId="46279"/>
    <cellStyle name="Note 5 17 4 3 2 3" xfId="16852"/>
    <cellStyle name="Note 5 17 4 3 2 3 2" xfId="34287"/>
    <cellStyle name="Note 5 17 4 3 2 3 3" xfId="48740"/>
    <cellStyle name="Note 5 17 4 3 2 4" xfId="22456"/>
    <cellStyle name="Note 5 17 4 3 2 5" xfId="36909"/>
    <cellStyle name="Note 5 17 4 3 3" xfId="7482"/>
    <cellStyle name="Note 5 17 4 3 3 2" xfId="24917"/>
    <cellStyle name="Note 5 17 4 3 3 3" xfId="39370"/>
    <cellStyle name="Note 5 17 4 3 4" xfId="9923"/>
    <cellStyle name="Note 5 17 4 3 4 2" xfId="27358"/>
    <cellStyle name="Note 5 17 4 3 4 3" xfId="41811"/>
    <cellStyle name="Note 5 17 4 3 5" xfId="12343"/>
    <cellStyle name="Note 5 17 4 3 5 2" xfId="29778"/>
    <cellStyle name="Note 5 17 4 3 5 3" xfId="44231"/>
    <cellStyle name="Note 5 17 4 3 6" xfId="19350"/>
    <cellStyle name="Note 5 17 4 4" xfId="2510"/>
    <cellStyle name="Note 5 17 4 4 2" xfId="5021"/>
    <cellStyle name="Note 5 17 4 4 2 2" xfId="22457"/>
    <cellStyle name="Note 5 17 4 4 2 3" xfId="36910"/>
    <cellStyle name="Note 5 17 4 4 3" xfId="7483"/>
    <cellStyle name="Note 5 17 4 4 3 2" xfId="24918"/>
    <cellStyle name="Note 5 17 4 4 3 3" xfId="39371"/>
    <cellStyle name="Note 5 17 4 4 4" xfId="9924"/>
    <cellStyle name="Note 5 17 4 4 4 2" xfId="27359"/>
    <cellStyle name="Note 5 17 4 4 4 3" xfId="41812"/>
    <cellStyle name="Note 5 17 4 4 5" xfId="12344"/>
    <cellStyle name="Note 5 17 4 4 5 2" xfId="29779"/>
    <cellStyle name="Note 5 17 4 4 5 3" xfId="44232"/>
    <cellStyle name="Note 5 17 4 4 6" xfId="15397"/>
    <cellStyle name="Note 5 17 4 4 6 2" xfId="32832"/>
    <cellStyle name="Note 5 17 4 4 6 3" xfId="47285"/>
    <cellStyle name="Note 5 17 4 4 7" xfId="19351"/>
    <cellStyle name="Note 5 17 4 4 8" xfId="20559"/>
    <cellStyle name="Note 5 17 4 5" xfId="5018"/>
    <cellStyle name="Note 5 17 4 5 2" xfId="14389"/>
    <cellStyle name="Note 5 17 4 5 2 2" xfId="31824"/>
    <cellStyle name="Note 5 17 4 5 2 3" xfId="46277"/>
    <cellStyle name="Note 5 17 4 5 3" xfId="16850"/>
    <cellStyle name="Note 5 17 4 5 3 2" xfId="34285"/>
    <cellStyle name="Note 5 17 4 5 3 3" xfId="48738"/>
    <cellStyle name="Note 5 17 4 5 4" xfId="22454"/>
    <cellStyle name="Note 5 17 4 5 5" xfId="36907"/>
    <cellStyle name="Note 5 17 4 6" xfId="7480"/>
    <cellStyle name="Note 5 17 4 6 2" xfId="24915"/>
    <cellStyle name="Note 5 17 4 6 3" xfId="39368"/>
    <cellStyle name="Note 5 17 4 7" xfId="9921"/>
    <cellStyle name="Note 5 17 4 7 2" xfId="27356"/>
    <cellStyle name="Note 5 17 4 7 3" xfId="41809"/>
    <cellStyle name="Note 5 17 4 8" xfId="12341"/>
    <cellStyle name="Note 5 17 4 8 2" xfId="29776"/>
    <cellStyle name="Note 5 17 4 8 3" xfId="44229"/>
    <cellStyle name="Note 5 17 4 9" xfId="19348"/>
    <cellStyle name="Note 5 17 5" xfId="2511"/>
    <cellStyle name="Note 5 17 5 2" xfId="2512"/>
    <cellStyle name="Note 5 17 5 2 2" xfId="5023"/>
    <cellStyle name="Note 5 17 5 2 2 2" xfId="14393"/>
    <cellStyle name="Note 5 17 5 2 2 2 2" xfId="31828"/>
    <cellStyle name="Note 5 17 5 2 2 2 3" xfId="46281"/>
    <cellStyle name="Note 5 17 5 2 2 3" xfId="16854"/>
    <cellStyle name="Note 5 17 5 2 2 3 2" xfId="34289"/>
    <cellStyle name="Note 5 17 5 2 2 3 3" xfId="48742"/>
    <cellStyle name="Note 5 17 5 2 2 4" xfId="22459"/>
    <cellStyle name="Note 5 17 5 2 2 5" xfId="36912"/>
    <cellStyle name="Note 5 17 5 2 3" xfId="7485"/>
    <cellStyle name="Note 5 17 5 2 3 2" xfId="24920"/>
    <cellStyle name="Note 5 17 5 2 3 3" xfId="39373"/>
    <cellStyle name="Note 5 17 5 2 4" xfId="9926"/>
    <cellStyle name="Note 5 17 5 2 4 2" xfId="27361"/>
    <cellStyle name="Note 5 17 5 2 4 3" xfId="41814"/>
    <cellStyle name="Note 5 17 5 2 5" xfId="12346"/>
    <cellStyle name="Note 5 17 5 2 5 2" xfId="29781"/>
    <cellStyle name="Note 5 17 5 2 5 3" xfId="44234"/>
    <cellStyle name="Note 5 17 5 2 6" xfId="19353"/>
    <cellStyle name="Note 5 17 5 3" xfId="2513"/>
    <cellStyle name="Note 5 17 5 3 2" xfId="5024"/>
    <cellStyle name="Note 5 17 5 3 2 2" xfId="14394"/>
    <cellStyle name="Note 5 17 5 3 2 2 2" xfId="31829"/>
    <cellStyle name="Note 5 17 5 3 2 2 3" xfId="46282"/>
    <cellStyle name="Note 5 17 5 3 2 3" xfId="16855"/>
    <cellStyle name="Note 5 17 5 3 2 3 2" xfId="34290"/>
    <cellStyle name="Note 5 17 5 3 2 3 3" xfId="48743"/>
    <cellStyle name="Note 5 17 5 3 2 4" xfId="22460"/>
    <cellStyle name="Note 5 17 5 3 2 5" xfId="36913"/>
    <cellStyle name="Note 5 17 5 3 3" xfId="7486"/>
    <cellStyle name="Note 5 17 5 3 3 2" xfId="24921"/>
    <cellStyle name="Note 5 17 5 3 3 3" xfId="39374"/>
    <cellStyle name="Note 5 17 5 3 4" xfId="9927"/>
    <cellStyle name="Note 5 17 5 3 4 2" xfId="27362"/>
    <cellStyle name="Note 5 17 5 3 4 3" xfId="41815"/>
    <cellStyle name="Note 5 17 5 3 5" xfId="12347"/>
    <cellStyle name="Note 5 17 5 3 5 2" xfId="29782"/>
    <cellStyle name="Note 5 17 5 3 5 3" xfId="44235"/>
    <cellStyle name="Note 5 17 5 3 6" xfId="19354"/>
    <cellStyle name="Note 5 17 5 4" xfId="2514"/>
    <cellStyle name="Note 5 17 5 4 2" xfId="5025"/>
    <cellStyle name="Note 5 17 5 4 2 2" xfId="22461"/>
    <cellStyle name="Note 5 17 5 4 2 3" xfId="36914"/>
    <cellStyle name="Note 5 17 5 4 3" xfId="7487"/>
    <cellStyle name="Note 5 17 5 4 3 2" xfId="24922"/>
    <cellStyle name="Note 5 17 5 4 3 3" xfId="39375"/>
    <cellStyle name="Note 5 17 5 4 4" xfId="9928"/>
    <cellStyle name="Note 5 17 5 4 4 2" xfId="27363"/>
    <cellStyle name="Note 5 17 5 4 4 3" xfId="41816"/>
    <cellStyle name="Note 5 17 5 4 5" xfId="12348"/>
    <cellStyle name="Note 5 17 5 4 5 2" xfId="29783"/>
    <cellStyle name="Note 5 17 5 4 5 3" xfId="44236"/>
    <cellStyle name="Note 5 17 5 4 6" xfId="15398"/>
    <cellStyle name="Note 5 17 5 4 6 2" xfId="32833"/>
    <cellStyle name="Note 5 17 5 4 6 3" xfId="47286"/>
    <cellStyle name="Note 5 17 5 4 7" xfId="19355"/>
    <cellStyle name="Note 5 17 5 4 8" xfId="20560"/>
    <cellStyle name="Note 5 17 5 5" xfId="5022"/>
    <cellStyle name="Note 5 17 5 5 2" xfId="14392"/>
    <cellStyle name="Note 5 17 5 5 2 2" xfId="31827"/>
    <cellStyle name="Note 5 17 5 5 2 3" xfId="46280"/>
    <cellStyle name="Note 5 17 5 5 3" xfId="16853"/>
    <cellStyle name="Note 5 17 5 5 3 2" xfId="34288"/>
    <cellStyle name="Note 5 17 5 5 3 3" xfId="48741"/>
    <cellStyle name="Note 5 17 5 5 4" xfId="22458"/>
    <cellStyle name="Note 5 17 5 5 5" xfId="36911"/>
    <cellStyle name="Note 5 17 5 6" xfId="7484"/>
    <cellStyle name="Note 5 17 5 6 2" xfId="24919"/>
    <cellStyle name="Note 5 17 5 6 3" xfId="39372"/>
    <cellStyle name="Note 5 17 5 7" xfId="9925"/>
    <cellStyle name="Note 5 17 5 7 2" xfId="27360"/>
    <cellStyle name="Note 5 17 5 7 3" xfId="41813"/>
    <cellStyle name="Note 5 17 5 8" xfId="12345"/>
    <cellStyle name="Note 5 17 5 8 2" xfId="29780"/>
    <cellStyle name="Note 5 17 5 8 3" xfId="44233"/>
    <cellStyle name="Note 5 17 5 9" xfId="19352"/>
    <cellStyle name="Note 5 17 6" xfId="2515"/>
    <cellStyle name="Note 5 17 6 2" xfId="5026"/>
    <cellStyle name="Note 5 17 6 2 2" xfId="14395"/>
    <cellStyle name="Note 5 17 6 2 2 2" xfId="31830"/>
    <cellStyle name="Note 5 17 6 2 2 3" xfId="46283"/>
    <cellStyle name="Note 5 17 6 2 3" xfId="16856"/>
    <cellStyle name="Note 5 17 6 2 3 2" xfId="34291"/>
    <cellStyle name="Note 5 17 6 2 3 3" xfId="48744"/>
    <cellStyle name="Note 5 17 6 2 4" xfId="22462"/>
    <cellStyle name="Note 5 17 6 2 5" xfId="36915"/>
    <cellStyle name="Note 5 17 6 3" xfId="7488"/>
    <cellStyle name="Note 5 17 6 3 2" xfId="24923"/>
    <cellStyle name="Note 5 17 6 3 3" xfId="39376"/>
    <cellStyle name="Note 5 17 6 4" xfId="9929"/>
    <cellStyle name="Note 5 17 6 4 2" xfId="27364"/>
    <cellStyle name="Note 5 17 6 4 3" xfId="41817"/>
    <cellStyle name="Note 5 17 6 5" xfId="12349"/>
    <cellStyle name="Note 5 17 6 5 2" xfId="29784"/>
    <cellStyle name="Note 5 17 6 5 3" xfId="44237"/>
    <cellStyle name="Note 5 17 6 6" xfId="19356"/>
    <cellStyle name="Note 5 17 7" xfId="2516"/>
    <cellStyle name="Note 5 17 7 2" xfId="5027"/>
    <cellStyle name="Note 5 17 7 2 2" xfId="14396"/>
    <cellStyle name="Note 5 17 7 2 2 2" xfId="31831"/>
    <cellStyle name="Note 5 17 7 2 2 3" xfId="46284"/>
    <cellStyle name="Note 5 17 7 2 3" xfId="16857"/>
    <cellStyle name="Note 5 17 7 2 3 2" xfId="34292"/>
    <cellStyle name="Note 5 17 7 2 3 3" xfId="48745"/>
    <cellStyle name="Note 5 17 7 2 4" xfId="22463"/>
    <cellStyle name="Note 5 17 7 2 5" xfId="36916"/>
    <cellStyle name="Note 5 17 7 3" xfId="7489"/>
    <cellStyle name="Note 5 17 7 3 2" xfId="24924"/>
    <cellStyle name="Note 5 17 7 3 3" xfId="39377"/>
    <cellStyle name="Note 5 17 7 4" xfId="9930"/>
    <cellStyle name="Note 5 17 7 4 2" xfId="27365"/>
    <cellStyle name="Note 5 17 7 4 3" xfId="41818"/>
    <cellStyle name="Note 5 17 7 5" xfId="12350"/>
    <cellStyle name="Note 5 17 7 5 2" xfId="29785"/>
    <cellStyle name="Note 5 17 7 5 3" xfId="44238"/>
    <cellStyle name="Note 5 17 7 6" xfId="19357"/>
    <cellStyle name="Note 5 17 8" xfId="2517"/>
    <cellStyle name="Note 5 17 8 2" xfId="5028"/>
    <cellStyle name="Note 5 17 8 2 2" xfId="22464"/>
    <cellStyle name="Note 5 17 8 2 3" xfId="36917"/>
    <cellStyle name="Note 5 17 8 3" xfId="7490"/>
    <cellStyle name="Note 5 17 8 3 2" xfId="24925"/>
    <cellStyle name="Note 5 17 8 3 3" xfId="39378"/>
    <cellStyle name="Note 5 17 8 4" xfId="9931"/>
    <cellStyle name="Note 5 17 8 4 2" xfId="27366"/>
    <cellStyle name="Note 5 17 8 4 3" xfId="41819"/>
    <cellStyle name="Note 5 17 8 5" xfId="12351"/>
    <cellStyle name="Note 5 17 8 5 2" xfId="29786"/>
    <cellStyle name="Note 5 17 8 5 3" xfId="44239"/>
    <cellStyle name="Note 5 17 8 6" xfId="15399"/>
    <cellStyle name="Note 5 17 8 6 2" xfId="32834"/>
    <cellStyle name="Note 5 17 8 6 3" xfId="47287"/>
    <cellStyle name="Note 5 17 8 7" xfId="19358"/>
    <cellStyle name="Note 5 17 8 8" xfId="20561"/>
    <cellStyle name="Note 5 17 9" xfId="5009"/>
    <cellStyle name="Note 5 17 9 2" xfId="14382"/>
    <cellStyle name="Note 5 17 9 2 2" xfId="31817"/>
    <cellStyle name="Note 5 17 9 2 3" xfId="46270"/>
    <cellStyle name="Note 5 17 9 3" xfId="16843"/>
    <cellStyle name="Note 5 17 9 3 2" xfId="34278"/>
    <cellStyle name="Note 5 17 9 3 3" xfId="48731"/>
    <cellStyle name="Note 5 17 9 4" xfId="22445"/>
    <cellStyle name="Note 5 17 9 5" xfId="36898"/>
    <cellStyle name="Note 5 18" xfId="2518"/>
    <cellStyle name="Note 5 18 10" xfId="7491"/>
    <cellStyle name="Note 5 18 10 2" xfId="24926"/>
    <cellStyle name="Note 5 18 10 3" xfId="39379"/>
    <cellStyle name="Note 5 18 11" xfId="9932"/>
    <cellStyle name="Note 5 18 11 2" xfId="27367"/>
    <cellStyle name="Note 5 18 11 3" xfId="41820"/>
    <cellStyle name="Note 5 18 12" xfId="12352"/>
    <cellStyle name="Note 5 18 12 2" xfId="29787"/>
    <cellStyle name="Note 5 18 12 3" xfId="44240"/>
    <cellStyle name="Note 5 18 13" xfId="19359"/>
    <cellStyle name="Note 5 18 2" xfId="2519"/>
    <cellStyle name="Note 5 18 2 2" xfId="2520"/>
    <cellStyle name="Note 5 18 2 2 2" xfId="5031"/>
    <cellStyle name="Note 5 18 2 2 2 2" xfId="14399"/>
    <cellStyle name="Note 5 18 2 2 2 2 2" xfId="31834"/>
    <cellStyle name="Note 5 18 2 2 2 2 3" xfId="46287"/>
    <cellStyle name="Note 5 18 2 2 2 3" xfId="16860"/>
    <cellStyle name="Note 5 18 2 2 2 3 2" xfId="34295"/>
    <cellStyle name="Note 5 18 2 2 2 3 3" xfId="48748"/>
    <cellStyle name="Note 5 18 2 2 2 4" xfId="22467"/>
    <cellStyle name="Note 5 18 2 2 2 5" xfId="36920"/>
    <cellStyle name="Note 5 18 2 2 3" xfId="7493"/>
    <cellStyle name="Note 5 18 2 2 3 2" xfId="24928"/>
    <cellStyle name="Note 5 18 2 2 3 3" xfId="39381"/>
    <cellStyle name="Note 5 18 2 2 4" xfId="9934"/>
    <cellStyle name="Note 5 18 2 2 4 2" xfId="27369"/>
    <cellStyle name="Note 5 18 2 2 4 3" xfId="41822"/>
    <cellStyle name="Note 5 18 2 2 5" xfId="12354"/>
    <cellStyle name="Note 5 18 2 2 5 2" xfId="29789"/>
    <cellStyle name="Note 5 18 2 2 5 3" xfId="44242"/>
    <cellStyle name="Note 5 18 2 2 6" xfId="19361"/>
    <cellStyle name="Note 5 18 2 3" xfId="2521"/>
    <cellStyle name="Note 5 18 2 3 2" xfId="5032"/>
    <cellStyle name="Note 5 18 2 3 2 2" xfId="14400"/>
    <cellStyle name="Note 5 18 2 3 2 2 2" xfId="31835"/>
    <cellStyle name="Note 5 18 2 3 2 2 3" xfId="46288"/>
    <cellStyle name="Note 5 18 2 3 2 3" xfId="16861"/>
    <cellStyle name="Note 5 18 2 3 2 3 2" xfId="34296"/>
    <cellStyle name="Note 5 18 2 3 2 3 3" xfId="48749"/>
    <cellStyle name="Note 5 18 2 3 2 4" xfId="22468"/>
    <cellStyle name="Note 5 18 2 3 2 5" xfId="36921"/>
    <cellStyle name="Note 5 18 2 3 3" xfId="7494"/>
    <cellStyle name="Note 5 18 2 3 3 2" xfId="24929"/>
    <cellStyle name="Note 5 18 2 3 3 3" xfId="39382"/>
    <cellStyle name="Note 5 18 2 3 4" xfId="9935"/>
    <cellStyle name="Note 5 18 2 3 4 2" xfId="27370"/>
    <cellStyle name="Note 5 18 2 3 4 3" xfId="41823"/>
    <cellStyle name="Note 5 18 2 3 5" xfId="12355"/>
    <cellStyle name="Note 5 18 2 3 5 2" xfId="29790"/>
    <cellStyle name="Note 5 18 2 3 5 3" xfId="44243"/>
    <cellStyle name="Note 5 18 2 3 6" xfId="19362"/>
    <cellStyle name="Note 5 18 2 4" xfId="2522"/>
    <cellStyle name="Note 5 18 2 4 2" xfId="5033"/>
    <cellStyle name="Note 5 18 2 4 2 2" xfId="22469"/>
    <cellStyle name="Note 5 18 2 4 2 3" xfId="36922"/>
    <cellStyle name="Note 5 18 2 4 3" xfId="7495"/>
    <cellStyle name="Note 5 18 2 4 3 2" xfId="24930"/>
    <cellStyle name="Note 5 18 2 4 3 3" xfId="39383"/>
    <cellStyle name="Note 5 18 2 4 4" xfId="9936"/>
    <cellStyle name="Note 5 18 2 4 4 2" xfId="27371"/>
    <cellStyle name="Note 5 18 2 4 4 3" xfId="41824"/>
    <cellStyle name="Note 5 18 2 4 5" xfId="12356"/>
    <cellStyle name="Note 5 18 2 4 5 2" xfId="29791"/>
    <cellStyle name="Note 5 18 2 4 5 3" xfId="44244"/>
    <cellStyle name="Note 5 18 2 4 6" xfId="15400"/>
    <cellStyle name="Note 5 18 2 4 6 2" xfId="32835"/>
    <cellStyle name="Note 5 18 2 4 6 3" xfId="47288"/>
    <cellStyle name="Note 5 18 2 4 7" xfId="19363"/>
    <cellStyle name="Note 5 18 2 4 8" xfId="20562"/>
    <cellStyle name="Note 5 18 2 5" xfId="5030"/>
    <cellStyle name="Note 5 18 2 5 2" xfId="14398"/>
    <cellStyle name="Note 5 18 2 5 2 2" xfId="31833"/>
    <cellStyle name="Note 5 18 2 5 2 3" xfId="46286"/>
    <cellStyle name="Note 5 18 2 5 3" xfId="16859"/>
    <cellStyle name="Note 5 18 2 5 3 2" xfId="34294"/>
    <cellStyle name="Note 5 18 2 5 3 3" xfId="48747"/>
    <cellStyle name="Note 5 18 2 5 4" xfId="22466"/>
    <cellStyle name="Note 5 18 2 5 5" xfId="36919"/>
    <cellStyle name="Note 5 18 2 6" xfId="7492"/>
    <cellStyle name="Note 5 18 2 6 2" xfId="24927"/>
    <cellStyle name="Note 5 18 2 6 3" xfId="39380"/>
    <cellStyle name="Note 5 18 2 7" xfId="9933"/>
    <cellStyle name="Note 5 18 2 7 2" xfId="27368"/>
    <cellStyle name="Note 5 18 2 7 3" xfId="41821"/>
    <cellStyle name="Note 5 18 2 8" xfId="12353"/>
    <cellStyle name="Note 5 18 2 8 2" xfId="29788"/>
    <cellStyle name="Note 5 18 2 8 3" xfId="44241"/>
    <cellStyle name="Note 5 18 2 9" xfId="19360"/>
    <cellStyle name="Note 5 18 3" xfId="2523"/>
    <cellStyle name="Note 5 18 3 2" xfId="2524"/>
    <cellStyle name="Note 5 18 3 2 2" xfId="5035"/>
    <cellStyle name="Note 5 18 3 2 2 2" xfId="14402"/>
    <cellStyle name="Note 5 18 3 2 2 2 2" xfId="31837"/>
    <cellStyle name="Note 5 18 3 2 2 2 3" xfId="46290"/>
    <cellStyle name="Note 5 18 3 2 2 3" xfId="16863"/>
    <cellStyle name="Note 5 18 3 2 2 3 2" xfId="34298"/>
    <cellStyle name="Note 5 18 3 2 2 3 3" xfId="48751"/>
    <cellStyle name="Note 5 18 3 2 2 4" xfId="22471"/>
    <cellStyle name="Note 5 18 3 2 2 5" xfId="36924"/>
    <cellStyle name="Note 5 18 3 2 3" xfId="7497"/>
    <cellStyle name="Note 5 18 3 2 3 2" xfId="24932"/>
    <cellStyle name="Note 5 18 3 2 3 3" xfId="39385"/>
    <cellStyle name="Note 5 18 3 2 4" xfId="9938"/>
    <cellStyle name="Note 5 18 3 2 4 2" xfId="27373"/>
    <cellStyle name="Note 5 18 3 2 4 3" xfId="41826"/>
    <cellStyle name="Note 5 18 3 2 5" xfId="12358"/>
    <cellStyle name="Note 5 18 3 2 5 2" xfId="29793"/>
    <cellStyle name="Note 5 18 3 2 5 3" xfId="44246"/>
    <cellStyle name="Note 5 18 3 2 6" xfId="19365"/>
    <cellStyle name="Note 5 18 3 3" xfId="2525"/>
    <cellStyle name="Note 5 18 3 3 2" xfId="5036"/>
    <cellStyle name="Note 5 18 3 3 2 2" xfId="14403"/>
    <cellStyle name="Note 5 18 3 3 2 2 2" xfId="31838"/>
    <cellStyle name="Note 5 18 3 3 2 2 3" xfId="46291"/>
    <cellStyle name="Note 5 18 3 3 2 3" xfId="16864"/>
    <cellStyle name="Note 5 18 3 3 2 3 2" xfId="34299"/>
    <cellStyle name="Note 5 18 3 3 2 3 3" xfId="48752"/>
    <cellStyle name="Note 5 18 3 3 2 4" xfId="22472"/>
    <cellStyle name="Note 5 18 3 3 2 5" xfId="36925"/>
    <cellStyle name="Note 5 18 3 3 3" xfId="7498"/>
    <cellStyle name="Note 5 18 3 3 3 2" xfId="24933"/>
    <cellStyle name="Note 5 18 3 3 3 3" xfId="39386"/>
    <cellStyle name="Note 5 18 3 3 4" xfId="9939"/>
    <cellStyle name="Note 5 18 3 3 4 2" xfId="27374"/>
    <cellStyle name="Note 5 18 3 3 4 3" xfId="41827"/>
    <cellStyle name="Note 5 18 3 3 5" xfId="12359"/>
    <cellStyle name="Note 5 18 3 3 5 2" xfId="29794"/>
    <cellStyle name="Note 5 18 3 3 5 3" xfId="44247"/>
    <cellStyle name="Note 5 18 3 3 6" xfId="19366"/>
    <cellStyle name="Note 5 18 3 4" xfId="2526"/>
    <cellStyle name="Note 5 18 3 4 2" xfId="5037"/>
    <cellStyle name="Note 5 18 3 4 2 2" xfId="22473"/>
    <cellStyle name="Note 5 18 3 4 2 3" xfId="36926"/>
    <cellStyle name="Note 5 18 3 4 3" xfId="7499"/>
    <cellStyle name="Note 5 18 3 4 3 2" xfId="24934"/>
    <cellStyle name="Note 5 18 3 4 3 3" xfId="39387"/>
    <cellStyle name="Note 5 18 3 4 4" xfId="9940"/>
    <cellStyle name="Note 5 18 3 4 4 2" xfId="27375"/>
    <cellStyle name="Note 5 18 3 4 4 3" xfId="41828"/>
    <cellStyle name="Note 5 18 3 4 5" xfId="12360"/>
    <cellStyle name="Note 5 18 3 4 5 2" xfId="29795"/>
    <cellStyle name="Note 5 18 3 4 5 3" xfId="44248"/>
    <cellStyle name="Note 5 18 3 4 6" xfId="15401"/>
    <cellStyle name="Note 5 18 3 4 6 2" xfId="32836"/>
    <cellStyle name="Note 5 18 3 4 6 3" xfId="47289"/>
    <cellStyle name="Note 5 18 3 4 7" xfId="19367"/>
    <cellStyle name="Note 5 18 3 4 8" xfId="20563"/>
    <cellStyle name="Note 5 18 3 5" xfId="5034"/>
    <cellStyle name="Note 5 18 3 5 2" xfId="14401"/>
    <cellStyle name="Note 5 18 3 5 2 2" xfId="31836"/>
    <cellStyle name="Note 5 18 3 5 2 3" xfId="46289"/>
    <cellStyle name="Note 5 18 3 5 3" xfId="16862"/>
    <cellStyle name="Note 5 18 3 5 3 2" xfId="34297"/>
    <cellStyle name="Note 5 18 3 5 3 3" xfId="48750"/>
    <cellStyle name="Note 5 18 3 5 4" xfId="22470"/>
    <cellStyle name="Note 5 18 3 5 5" xfId="36923"/>
    <cellStyle name="Note 5 18 3 6" xfId="7496"/>
    <cellStyle name="Note 5 18 3 6 2" xfId="24931"/>
    <cellStyle name="Note 5 18 3 6 3" xfId="39384"/>
    <cellStyle name="Note 5 18 3 7" xfId="9937"/>
    <cellStyle name="Note 5 18 3 7 2" xfId="27372"/>
    <cellStyle name="Note 5 18 3 7 3" xfId="41825"/>
    <cellStyle name="Note 5 18 3 8" xfId="12357"/>
    <cellStyle name="Note 5 18 3 8 2" xfId="29792"/>
    <cellStyle name="Note 5 18 3 8 3" xfId="44245"/>
    <cellStyle name="Note 5 18 3 9" xfId="19364"/>
    <cellStyle name="Note 5 18 4" xfId="2527"/>
    <cellStyle name="Note 5 18 4 2" xfId="2528"/>
    <cellStyle name="Note 5 18 4 2 2" xfId="5039"/>
    <cellStyle name="Note 5 18 4 2 2 2" xfId="14405"/>
    <cellStyle name="Note 5 18 4 2 2 2 2" xfId="31840"/>
    <cellStyle name="Note 5 18 4 2 2 2 3" xfId="46293"/>
    <cellStyle name="Note 5 18 4 2 2 3" xfId="16866"/>
    <cellStyle name="Note 5 18 4 2 2 3 2" xfId="34301"/>
    <cellStyle name="Note 5 18 4 2 2 3 3" xfId="48754"/>
    <cellStyle name="Note 5 18 4 2 2 4" xfId="22475"/>
    <cellStyle name="Note 5 18 4 2 2 5" xfId="36928"/>
    <cellStyle name="Note 5 18 4 2 3" xfId="7501"/>
    <cellStyle name="Note 5 18 4 2 3 2" xfId="24936"/>
    <cellStyle name="Note 5 18 4 2 3 3" xfId="39389"/>
    <cellStyle name="Note 5 18 4 2 4" xfId="9942"/>
    <cellStyle name="Note 5 18 4 2 4 2" xfId="27377"/>
    <cellStyle name="Note 5 18 4 2 4 3" xfId="41830"/>
    <cellStyle name="Note 5 18 4 2 5" xfId="12362"/>
    <cellStyle name="Note 5 18 4 2 5 2" xfId="29797"/>
    <cellStyle name="Note 5 18 4 2 5 3" xfId="44250"/>
    <cellStyle name="Note 5 18 4 2 6" xfId="19369"/>
    <cellStyle name="Note 5 18 4 3" xfId="2529"/>
    <cellStyle name="Note 5 18 4 3 2" xfId="5040"/>
    <cellStyle name="Note 5 18 4 3 2 2" xfId="14406"/>
    <cellStyle name="Note 5 18 4 3 2 2 2" xfId="31841"/>
    <cellStyle name="Note 5 18 4 3 2 2 3" xfId="46294"/>
    <cellStyle name="Note 5 18 4 3 2 3" xfId="16867"/>
    <cellStyle name="Note 5 18 4 3 2 3 2" xfId="34302"/>
    <cellStyle name="Note 5 18 4 3 2 3 3" xfId="48755"/>
    <cellStyle name="Note 5 18 4 3 2 4" xfId="22476"/>
    <cellStyle name="Note 5 18 4 3 2 5" xfId="36929"/>
    <cellStyle name="Note 5 18 4 3 3" xfId="7502"/>
    <cellStyle name="Note 5 18 4 3 3 2" xfId="24937"/>
    <cellStyle name="Note 5 18 4 3 3 3" xfId="39390"/>
    <cellStyle name="Note 5 18 4 3 4" xfId="9943"/>
    <cellStyle name="Note 5 18 4 3 4 2" xfId="27378"/>
    <cellStyle name="Note 5 18 4 3 4 3" xfId="41831"/>
    <cellStyle name="Note 5 18 4 3 5" xfId="12363"/>
    <cellStyle name="Note 5 18 4 3 5 2" xfId="29798"/>
    <cellStyle name="Note 5 18 4 3 5 3" xfId="44251"/>
    <cellStyle name="Note 5 18 4 3 6" xfId="19370"/>
    <cellStyle name="Note 5 18 4 4" xfId="2530"/>
    <cellStyle name="Note 5 18 4 4 2" xfId="5041"/>
    <cellStyle name="Note 5 18 4 4 2 2" xfId="22477"/>
    <cellStyle name="Note 5 18 4 4 2 3" xfId="36930"/>
    <cellStyle name="Note 5 18 4 4 3" xfId="7503"/>
    <cellStyle name="Note 5 18 4 4 3 2" xfId="24938"/>
    <cellStyle name="Note 5 18 4 4 3 3" xfId="39391"/>
    <cellStyle name="Note 5 18 4 4 4" xfId="9944"/>
    <cellStyle name="Note 5 18 4 4 4 2" xfId="27379"/>
    <cellStyle name="Note 5 18 4 4 4 3" xfId="41832"/>
    <cellStyle name="Note 5 18 4 4 5" xfId="12364"/>
    <cellStyle name="Note 5 18 4 4 5 2" xfId="29799"/>
    <cellStyle name="Note 5 18 4 4 5 3" xfId="44252"/>
    <cellStyle name="Note 5 18 4 4 6" xfId="15402"/>
    <cellStyle name="Note 5 18 4 4 6 2" xfId="32837"/>
    <cellStyle name="Note 5 18 4 4 6 3" xfId="47290"/>
    <cellStyle name="Note 5 18 4 4 7" xfId="19371"/>
    <cellStyle name="Note 5 18 4 4 8" xfId="20564"/>
    <cellStyle name="Note 5 18 4 5" xfId="5038"/>
    <cellStyle name="Note 5 18 4 5 2" xfId="14404"/>
    <cellStyle name="Note 5 18 4 5 2 2" xfId="31839"/>
    <cellStyle name="Note 5 18 4 5 2 3" xfId="46292"/>
    <cellStyle name="Note 5 18 4 5 3" xfId="16865"/>
    <cellStyle name="Note 5 18 4 5 3 2" xfId="34300"/>
    <cellStyle name="Note 5 18 4 5 3 3" xfId="48753"/>
    <cellStyle name="Note 5 18 4 5 4" xfId="22474"/>
    <cellStyle name="Note 5 18 4 5 5" xfId="36927"/>
    <cellStyle name="Note 5 18 4 6" xfId="7500"/>
    <cellStyle name="Note 5 18 4 6 2" xfId="24935"/>
    <cellStyle name="Note 5 18 4 6 3" xfId="39388"/>
    <cellStyle name="Note 5 18 4 7" xfId="9941"/>
    <cellStyle name="Note 5 18 4 7 2" xfId="27376"/>
    <cellStyle name="Note 5 18 4 7 3" xfId="41829"/>
    <cellStyle name="Note 5 18 4 8" xfId="12361"/>
    <cellStyle name="Note 5 18 4 8 2" xfId="29796"/>
    <cellStyle name="Note 5 18 4 8 3" xfId="44249"/>
    <cellStyle name="Note 5 18 4 9" xfId="19368"/>
    <cellStyle name="Note 5 18 5" xfId="2531"/>
    <cellStyle name="Note 5 18 5 2" xfId="2532"/>
    <cellStyle name="Note 5 18 5 2 2" xfId="5043"/>
    <cellStyle name="Note 5 18 5 2 2 2" xfId="14408"/>
    <cellStyle name="Note 5 18 5 2 2 2 2" xfId="31843"/>
    <cellStyle name="Note 5 18 5 2 2 2 3" xfId="46296"/>
    <cellStyle name="Note 5 18 5 2 2 3" xfId="16869"/>
    <cellStyle name="Note 5 18 5 2 2 3 2" xfId="34304"/>
    <cellStyle name="Note 5 18 5 2 2 3 3" xfId="48757"/>
    <cellStyle name="Note 5 18 5 2 2 4" xfId="22479"/>
    <cellStyle name="Note 5 18 5 2 2 5" xfId="36932"/>
    <cellStyle name="Note 5 18 5 2 3" xfId="7505"/>
    <cellStyle name="Note 5 18 5 2 3 2" xfId="24940"/>
    <cellStyle name="Note 5 18 5 2 3 3" xfId="39393"/>
    <cellStyle name="Note 5 18 5 2 4" xfId="9946"/>
    <cellStyle name="Note 5 18 5 2 4 2" xfId="27381"/>
    <cellStyle name="Note 5 18 5 2 4 3" xfId="41834"/>
    <cellStyle name="Note 5 18 5 2 5" xfId="12366"/>
    <cellStyle name="Note 5 18 5 2 5 2" xfId="29801"/>
    <cellStyle name="Note 5 18 5 2 5 3" xfId="44254"/>
    <cellStyle name="Note 5 18 5 2 6" xfId="19373"/>
    <cellStyle name="Note 5 18 5 3" xfId="2533"/>
    <cellStyle name="Note 5 18 5 3 2" xfId="5044"/>
    <cellStyle name="Note 5 18 5 3 2 2" xfId="14409"/>
    <cellStyle name="Note 5 18 5 3 2 2 2" xfId="31844"/>
    <cellStyle name="Note 5 18 5 3 2 2 3" xfId="46297"/>
    <cellStyle name="Note 5 18 5 3 2 3" xfId="16870"/>
    <cellStyle name="Note 5 18 5 3 2 3 2" xfId="34305"/>
    <cellStyle name="Note 5 18 5 3 2 3 3" xfId="48758"/>
    <cellStyle name="Note 5 18 5 3 2 4" xfId="22480"/>
    <cellStyle name="Note 5 18 5 3 2 5" xfId="36933"/>
    <cellStyle name="Note 5 18 5 3 3" xfId="7506"/>
    <cellStyle name="Note 5 18 5 3 3 2" xfId="24941"/>
    <cellStyle name="Note 5 18 5 3 3 3" xfId="39394"/>
    <cellStyle name="Note 5 18 5 3 4" xfId="9947"/>
    <cellStyle name="Note 5 18 5 3 4 2" xfId="27382"/>
    <cellStyle name="Note 5 18 5 3 4 3" xfId="41835"/>
    <cellStyle name="Note 5 18 5 3 5" xfId="12367"/>
    <cellStyle name="Note 5 18 5 3 5 2" xfId="29802"/>
    <cellStyle name="Note 5 18 5 3 5 3" xfId="44255"/>
    <cellStyle name="Note 5 18 5 3 6" xfId="19374"/>
    <cellStyle name="Note 5 18 5 4" xfId="2534"/>
    <cellStyle name="Note 5 18 5 4 2" xfId="5045"/>
    <cellStyle name="Note 5 18 5 4 2 2" xfId="22481"/>
    <cellStyle name="Note 5 18 5 4 2 3" xfId="36934"/>
    <cellStyle name="Note 5 18 5 4 3" xfId="7507"/>
    <cellStyle name="Note 5 18 5 4 3 2" xfId="24942"/>
    <cellStyle name="Note 5 18 5 4 3 3" xfId="39395"/>
    <cellStyle name="Note 5 18 5 4 4" xfId="9948"/>
    <cellStyle name="Note 5 18 5 4 4 2" xfId="27383"/>
    <cellStyle name="Note 5 18 5 4 4 3" xfId="41836"/>
    <cellStyle name="Note 5 18 5 4 5" xfId="12368"/>
    <cellStyle name="Note 5 18 5 4 5 2" xfId="29803"/>
    <cellStyle name="Note 5 18 5 4 5 3" xfId="44256"/>
    <cellStyle name="Note 5 18 5 4 6" xfId="15403"/>
    <cellStyle name="Note 5 18 5 4 6 2" xfId="32838"/>
    <cellStyle name="Note 5 18 5 4 6 3" xfId="47291"/>
    <cellStyle name="Note 5 18 5 4 7" xfId="19375"/>
    <cellStyle name="Note 5 18 5 4 8" xfId="20565"/>
    <cellStyle name="Note 5 18 5 5" xfId="5042"/>
    <cellStyle name="Note 5 18 5 5 2" xfId="14407"/>
    <cellStyle name="Note 5 18 5 5 2 2" xfId="31842"/>
    <cellStyle name="Note 5 18 5 5 2 3" xfId="46295"/>
    <cellStyle name="Note 5 18 5 5 3" xfId="16868"/>
    <cellStyle name="Note 5 18 5 5 3 2" xfId="34303"/>
    <cellStyle name="Note 5 18 5 5 3 3" xfId="48756"/>
    <cellStyle name="Note 5 18 5 5 4" xfId="22478"/>
    <cellStyle name="Note 5 18 5 5 5" xfId="36931"/>
    <cellStyle name="Note 5 18 5 6" xfId="7504"/>
    <cellStyle name="Note 5 18 5 6 2" xfId="24939"/>
    <cellStyle name="Note 5 18 5 6 3" xfId="39392"/>
    <cellStyle name="Note 5 18 5 7" xfId="9945"/>
    <cellStyle name="Note 5 18 5 7 2" xfId="27380"/>
    <cellStyle name="Note 5 18 5 7 3" xfId="41833"/>
    <cellStyle name="Note 5 18 5 8" xfId="12365"/>
    <cellStyle name="Note 5 18 5 8 2" xfId="29800"/>
    <cellStyle name="Note 5 18 5 8 3" xfId="44253"/>
    <cellStyle name="Note 5 18 5 9" xfId="19372"/>
    <cellStyle name="Note 5 18 6" xfId="2535"/>
    <cellStyle name="Note 5 18 6 2" xfId="5046"/>
    <cellStyle name="Note 5 18 6 2 2" xfId="14410"/>
    <cellStyle name="Note 5 18 6 2 2 2" xfId="31845"/>
    <cellStyle name="Note 5 18 6 2 2 3" xfId="46298"/>
    <cellStyle name="Note 5 18 6 2 3" xfId="16871"/>
    <cellStyle name="Note 5 18 6 2 3 2" xfId="34306"/>
    <cellStyle name="Note 5 18 6 2 3 3" xfId="48759"/>
    <cellStyle name="Note 5 18 6 2 4" xfId="22482"/>
    <cellStyle name="Note 5 18 6 2 5" xfId="36935"/>
    <cellStyle name="Note 5 18 6 3" xfId="7508"/>
    <cellStyle name="Note 5 18 6 3 2" xfId="24943"/>
    <cellStyle name="Note 5 18 6 3 3" xfId="39396"/>
    <cellStyle name="Note 5 18 6 4" xfId="9949"/>
    <cellStyle name="Note 5 18 6 4 2" xfId="27384"/>
    <cellStyle name="Note 5 18 6 4 3" xfId="41837"/>
    <cellStyle name="Note 5 18 6 5" xfId="12369"/>
    <cellStyle name="Note 5 18 6 5 2" xfId="29804"/>
    <cellStyle name="Note 5 18 6 5 3" xfId="44257"/>
    <cellStyle name="Note 5 18 6 6" xfId="19376"/>
    <cellStyle name="Note 5 18 7" xfId="2536"/>
    <cellStyle name="Note 5 18 7 2" xfId="5047"/>
    <cellStyle name="Note 5 18 7 2 2" xfId="14411"/>
    <cellStyle name="Note 5 18 7 2 2 2" xfId="31846"/>
    <cellStyle name="Note 5 18 7 2 2 3" xfId="46299"/>
    <cellStyle name="Note 5 18 7 2 3" xfId="16872"/>
    <cellStyle name="Note 5 18 7 2 3 2" xfId="34307"/>
    <cellStyle name="Note 5 18 7 2 3 3" xfId="48760"/>
    <cellStyle name="Note 5 18 7 2 4" xfId="22483"/>
    <cellStyle name="Note 5 18 7 2 5" xfId="36936"/>
    <cellStyle name="Note 5 18 7 3" xfId="7509"/>
    <cellStyle name="Note 5 18 7 3 2" xfId="24944"/>
    <cellStyle name="Note 5 18 7 3 3" xfId="39397"/>
    <cellStyle name="Note 5 18 7 4" xfId="9950"/>
    <cellStyle name="Note 5 18 7 4 2" xfId="27385"/>
    <cellStyle name="Note 5 18 7 4 3" xfId="41838"/>
    <cellStyle name="Note 5 18 7 5" xfId="12370"/>
    <cellStyle name="Note 5 18 7 5 2" xfId="29805"/>
    <cellStyle name="Note 5 18 7 5 3" xfId="44258"/>
    <cellStyle name="Note 5 18 7 6" xfId="19377"/>
    <cellStyle name="Note 5 18 8" xfId="2537"/>
    <cellStyle name="Note 5 18 8 2" xfId="5048"/>
    <cellStyle name="Note 5 18 8 2 2" xfId="22484"/>
    <cellStyle name="Note 5 18 8 2 3" xfId="36937"/>
    <cellStyle name="Note 5 18 8 3" xfId="7510"/>
    <cellStyle name="Note 5 18 8 3 2" xfId="24945"/>
    <cellStyle name="Note 5 18 8 3 3" xfId="39398"/>
    <cellStyle name="Note 5 18 8 4" xfId="9951"/>
    <cellStyle name="Note 5 18 8 4 2" xfId="27386"/>
    <cellStyle name="Note 5 18 8 4 3" xfId="41839"/>
    <cellStyle name="Note 5 18 8 5" xfId="12371"/>
    <cellStyle name="Note 5 18 8 5 2" xfId="29806"/>
    <cellStyle name="Note 5 18 8 5 3" xfId="44259"/>
    <cellStyle name="Note 5 18 8 6" xfId="15404"/>
    <cellStyle name="Note 5 18 8 6 2" xfId="32839"/>
    <cellStyle name="Note 5 18 8 6 3" xfId="47292"/>
    <cellStyle name="Note 5 18 8 7" xfId="19378"/>
    <cellStyle name="Note 5 18 8 8" xfId="20566"/>
    <cellStyle name="Note 5 18 9" xfId="5029"/>
    <cellStyle name="Note 5 18 9 2" xfId="14397"/>
    <cellStyle name="Note 5 18 9 2 2" xfId="31832"/>
    <cellStyle name="Note 5 18 9 2 3" xfId="46285"/>
    <cellStyle name="Note 5 18 9 3" xfId="16858"/>
    <cellStyle name="Note 5 18 9 3 2" xfId="34293"/>
    <cellStyle name="Note 5 18 9 3 3" xfId="48746"/>
    <cellStyle name="Note 5 18 9 4" xfId="22465"/>
    <cellStyle name="Note 5 18 9 5" xfId="36918"/>
    <cellStyle name="Note 5 19" xfId="2538"/>
    <cellStyle name="Note 5 19 10" xfId="7511"/>
    <cellStyle name="Note 5 19 10 2" xfId="24946"/>
    <cellStyle name="Note 5 19 10 3" xfId="39399"/>
    <cellStyle name="Note 5 19 11" xfId="9952"/>
    <cellStyle name="Note 5 19 11 2" xfId="27387"/>
    <cellStyle name="Note 5 19 11 3" xfId="41840"/>
    <cellStyle name="Note 5 19 12" xfId="12372"/>
    <cellStyle name="Note 5 19 12 2" xfId="29807"/>
    <cellStyle name="Note 5 19 12 3" xfId="44260"/>
    <cellStyle name="Note 5 19 13" xfId="19379"/>
    <cellStyle name="Note 5 19 2" xfId="2539"/>
    <cellStyle name="Note 5 19 2 2" xfId="2540"/>
    <cellStyle name="Note 5 19 2 2 2" xfId="5051"/>
    <cellStyle name="Note 5 19 2 2 2 2" xfId="14414"/>
    <cellStyle name="Note 5 19 2 2 2 2 2" xfId="31849"/>
    <cellStyle name="Note 5 19 2 2 2 2 3" xfId="46302"/>
    <cellStyle name="Note 5 19 2 2 2 3" xfId="16875"/>
    <cellStyle name="Note 5 19 2 2 2 3 2" xfId="34310"/>
    <cellStyle name="Note 5 19 2 2 2 3 3" xfId="48763"/>
    <cellStyle name="Note 5 19 2 2 2 4" xfId="22487"/>
    <cellStyle name="Note 5 19 2 2 2 5" xfId="36940"/>
    <cellStyle name="Note 5 19 2 2 3" xfId="7513"/>
    <cellStyle name="Note 5 19 2 2 3 2" xfId="24948"/>
    <cellStyle name="Note 5 19 2 2 3 3" xfId="39401"/>
    <cellStyle name="Note 5 19 2 2 4" xfId="9954"/>
    <cellStyle name="Note 5 19 2 2 4 2" xfId="27389"/>
    <cellStyle name="Note 5 19 2 2 4 3" xfId="41842"/>
    <cellStyle name="Note 5 19 2 2 5" xfId="12374"/>
    <cellStyle name="Note 5 19 2 2 5 2" xfId="29809"/>
    <cellStyle name="Note 5 19 2 2 5 3" xfId="44262"/>
    <cellStyle name="Note 5 19 2 2 6" xfId="19381"/>
    <cellStyle name="Note 5 19 2 3" xfId="2541"/>
    <cellStyle name="Note 5 19 2 3 2" xfId="5052"/>
    <cellStyle name="Note 5 19 2 3 2 2" xfId="14415"/>
    <cellStyle name="Note 5 19 2 3 2 2 2" xfId="31850"/>
    <cellStyle name="Note 5 19 2 3 2 2 3" xfId="46303"/>
    <cellStyle name="Note 5 19 2 3 2 3" xfId="16876"/>
    <cellStyle name="Note 5 19 2 3 2 3 2" xfId="34311"/>
    <cellStyle name="Note 5 19 2 3 2 3 3" xfId="48764"/>
    <cellStyle name="Note 5 19 2 3 2 4" xfId="22488"/>
    <cellStyle name="Note 5 19 2 3 2 5" xfId="36941"/>
    <cellStyle name="Note 5 19 2 3 3" xfId="7514"/>
    <cellStyle name="Note 5 19 2 3 3 2" xfId="24949"/>
    <cellStyle name="Note 5 19 2 3 3 3" xfId="39402"/>
    <cellStyle name="Note 5 19 2 3 4" xfId="9955"/>
    <cellStyle name="Note 5 19 2 3 4 2" xfId="27390"/>
    <cellStyle name="Note 5 19 2 3 4 3" xfId="41843"/>
    <cellStyle name="Note 5 19 2 3 5" xfId="12375"/>
    <cellStyle name="Note 5 19 2 3 5 2" xfId="29810"/>
    <cellStyle name="Note 5 19 2 3 5 3" xfId="44263"/>
    <cellStyle name="Note 5 19 2 3 6" xfId="19382"/>
    <cellStyle name="Note 5 19 2 4" xfId="2542"/>
    <cellStyle name="Note 5 19 2 4 2" xfId="5053"/>
    <cellStyle name="Note 5 19 2 4 2 2" xfId="22489"/>
    <cellStyle name="Note 5 19 2 4 2 3" xfId="36942"/>
    <cellStyle name="Note 5 19 2 4 3" xfId="7515"/>
    <cellStyle name="Note 5 19 2 4 3 2" xfId="24950"/>
    <cellStyle name="Note 5 19 2 4 3 3" xfId="39403"/>
    <cellStyle name="Note 5 19 2 4 4" xfId="9956"/>
    <cellStyle name="Note 5 19 2 4 4 2" xfId="27391"/>
    <cellStyle name="Note 5 19 2 4 4 3" xfId="41844"/>
    <cellStyle name="Note 5 19 2 4 5" xfId="12376"/>
    <cellStyle name="Note 5 19 2 4 5 2" xfId="29811"/>
    <cellStyle name="Note 5 19 2 4 5 3" xfId="44264"/>
    <cellStyle name="Note 5 19 2 4 6" xfId="15405"/>
    <cellStyle name="Note 5 19 2 4 6 2" xfId="32840"/>
    <cellStyle name="Note 5 19 2 4 6 3" xfId="47293"/>
    <cellStyle name="Note 5 19 2 4 7" xfId="19383"/>
    <cellStyle name="Note 5 19 2 4 8" xfId="20567"/>
    <cellStyle name="Note 5 19 2 5" xfId="5050"/>
    <cellStyle name="Note 5 19 2 5 2" xfId="14413"/>
    <cellStyle name="Note 5 19 2 5 2 2" xfId="31848"/>
    <cellStyle name="Note 5 19 2 5 2 3" xfId="46301"/>
    <cellStyle name="Note 5 19 2 5 3" xfId="16874"/>
    <cellStyle name="Note 5 19 2 5 3 2" xfId="34309"/>
    <cellStyle name="Note 5 19 2 5 3 3" xfId="48762"/>
    <cellStyle name="Note 5 19 2 5 4" xfId="22486"/>
    <cellStyle name="Note 5 19 2 5 5" xfId="36939"/>
    <cellStyle name="Note 5 19 2 6" xfId="7512"/>
    <cellStyle name="Note 5 19 2 6 2" xfId="24947"/>
    <cellStyle name="Note 5 19 2 6 3" xfId="39400"/>
    <cellStyle name="Note 5 19 2 7" xfId="9953"/>
    <cellStyle name="Note 5 19 2 7 2" xfId="27388"/>
    <cellStyle name="Note 5 19 2 7 3" xfId="41841"/>
    <cellStyle name="Note 5 19 2 8" xfId="12373"/>
    <cellStyle name="Note 5 19 2 8 2" xfId="29808"/>
    <cellStyle name="Note 5 19 2 8 3" xfId="44261"/>
    <cellStyle name="Note 5 19 2 9" xfId="19380"/>
    <cellStyle name="Note 5 19 3" xfId="2543"/>
    <cellStyle name="Note 5 19 3 2" xfId="2544"/>
    <cellStyle name="Note 5 19 3 2 2" xfId="5055"/>
    <cellStyle name="Note 5 19 3 2 2 2" xfId="14417"/>
    <cellStyle name="Note 5 19 3 2 2 2 2" xfId="31852"/>
    <cellStyle name="Note 5 19 3 2 2 2 3" xfId="46305"/>
    <cellStyle name="Note 5 19 3 2 2 3" xfId="16878"/>
    <cellStyle name="Note 5 19 3 2 2 3 2" xfId="34313"/>
    <cellStyle name="Note 5 19 3 2 2 3 3" xfId="48766"/>
    <cellStyle name="Note 5 19 3 2 2 4" xfId="22491"/>
    <cellStyle name="Note 5 19 3 2 2 5" xfId="36944"/>
    <cellStyle name="Note 5 19 3 2 3" xfId="7517"/>
    <cellStyle name="Note 5 19 3 2 3 2" xfId="24952"/>
    <cellStyle name="Note 5 19 3 2 3 3" xfId="39405"/>
    <cellStyle name="Note 5 19 3 2 4" xfId="9958"/>
    <cellStyle name="Note 5 19 3 2 4 2" xfId="27393"/>
    <cellStyle name="Note 5 19 3 2 4 3" xfId="41846"/>
    <cellStyle name="Note 5 19 3 2 5" xfId="12378"/>
    <cellStyle name="Note 5 19 3 2 5 2" xfId="29813"/>
    <cellStyle name="Note 5 19 3 2 5 3" xfId="44266"/>
    <cellStyle name="Note 5 19 3 2 6" xfId="19385"/>
    <cellStyle name="Note 5 19 3 3" xfId="2545"/>
    <cellStyle name="Note 5 19 3 3 2" xfId="5056"/>
    <cellStyle name="Note 5 19 3 3 2 2" xfId="14418"/>
    <cellStyle name="Note 5 19 3 3 2 2 2" xfId="31853"/>
    <cellStyle name="Note 5 19 3 3 2 2 3" xfId="46306"/>
    <cellStyle name="Note 5 19 3 3 2 3" xfId="16879"/>
    <cellStyle name="Note 5 19 3 3 2 3 2" xfId="34314"/>
    <cellStyle name="Note 5 19 3 3 2 3 3" xfId="48767"/>
    <cellStyle name="Note 5 19 3 3 2 4" xfId="22492"/>
    <cellStyle name="Note 5 19 3 3 2 5" xfId="36945"/>
    <cellStyle name="Note 5 19 3 3 3" xfId="7518"/>
    <cellStyle name="Note 5 19 3 3 3 2" xfId="24953"/>
    <cellStyle name="Note 5 19 3 3 3 3" xfId="39406"/>
    <cellStyle name="Note 5 19 3 3 4" xfId="9959"/>
    <cellStyle name="Note 5 19 3 3 4 2" xfId="27394"/>
    <cellStyle name="Note 5 19 3 3 4 3" xfId="41847"/>
    <cellStyle name="Note 5 19 3 3 5" xfId="12379"/>
    <cellStyle name="Note 5 19 3 3 5 2" xfId="29814"/>
    <cellStyle name="Note 5 19 3 3 5 3" xfId="44267"/>
    <cellStyle name="Note 5 19 3 3 6" xfId="19386"/>
    <cellStyle name="Note 5 19 3 4" xfId="2546"/>
    <cellStyle name="Note 5 19 3 4 2" xfId="5057"/>
    <cellStyle name="Note 5 19 3 4 2 2" xfId="22493"/>
    <cellStyle name="Note 5 19 3 4 2 3" xfId="36946"/>
    <cellStyle name="Note 5 19 3 4 3" xfId="7519"/>
    <cellStyle name="Note 5 19 3 4 3 2" xfId="24954"/>
    <cellStyle name="Note 5 19 3 4 3 3" xfId="39407"/>
    <cellStyle name="Note 5 19 3 4 4" xfId="9960"/>
    <cellStyle name="Note 5 19 3 4 4 2" xfId="27395"/>
    <cellStyle name="Note 5 19 3 4 4 3" xfId="41848"/>
    <cellStyle name="Note 5 19 3 4 5" xfId="12380"/>
    <cellStyle name="Note 5 19 3 4 5 2" xfId="29815"/>
    <cellStyle name="Note 5 19 3 4 5 3" xfId="44268"/>
    <cellStyle name="Note 5 19 3 4 6" xfId="15406"/>
    <cellStyle name="Note 5 19 3 4 6 2" xfId="32841"/>
    <cellStyle name="Note 5 19 3 4 6 3" xfId="47294"/>
    <cellStyle name="Note 5 19 3 4 7" xfId="19387"/>
    <cellStyle name="Note 5 19 3 4 8" xfId="20568"/>
    <cellStyle name="Note 5 19 3 5" xfId="5054"/>
    <cellStyle name="Note 5 19 3 5 2" xfId="14416"/>
    <cellStyle name="Note 5 19 3 5 2 2" xfId="31851"/>
    <cellStyle name="Note 5 19 3 5 2 3" xfId="46304"/>
    <cellStyle name="Note 5 19 3 5 3" xfId="16877"/>
    <cellStyle name="Note 5 19 3 5 3 2" xfId="34312"/>
    <cellStyle name="Note 5 19 3 5 3 3" xfId="48765"/>
    <cellStyle name="Note 5 19 3 5 4" xfId="22490"/>
    <cellStyle name="Note 5 19 3 5 5" xfId="36943"/>
    <cellStyle name="Note 5 19 3 6" xfId="7516"/>
    <cellStyle name="Note 5 19 3 6 2" xfId="24951"/>
    <cellStyle name="Note 5 19 3 6 3" xfId="39404"/>
    <cellStyle name="Note 5 19 3 7" xfId="9957"/>
    <cellStyle name="Note 5 19 3 7 2" xfId="27392"/>
    <cellStyle name="Note 5 19 3 7 3" xfId="41845"/>
    <cellStyle name="Note 5 19 3 8" xfId="12377"/>
    <cellStyle name="Note 5 19 3 8 2" xfId="29812"/>
    <cellStyle name="Note 5 19 3 8 3" xfId="44265"/>
    <cellStyle name="Note 5 19 3 9" xfId="19384"/>
    <cellStyle name="Note 5 19 4" xfId="2547"/>
    <cellStyle name="Note 5 19 4 2" xfId="2548"/>
    <cellStyle name="Note 5 19 4 2 2" xfId="5059"/>
    <cellStyle name="Note 5 19 4 2 2 2" xfId="14420"/>
    <cellStyle name="Note 5 19 4 2 2 2 2" xfId="31855"/>
    <cellStyle name="Note 5 19 4 2 2 2 3" xfId="46308"/>
    <cellStyle name="Note 5 19 4 2 2 3" xfId="16881"/>
    <cellStyle name="Note 5 19 4 2 2 3 2" xfId="34316"/>
    <cellStyle name="Note 5 19 4 2 2 3 3" xfId="48769"/>
    <cellStyle name="Note 5 19 4 2 2 4" xfId="22495"/>
    <cellStyle name="Note 5 19 4 2 2 5" xfId="36948"/>
    <cellStyle name="Note 5 19 4 2 3" xfId="7521"/>
    <cellStyle name="Note 5 19 4 2 3 2" xfId="24956"/>
    <cellStyle name="Note 5 19 4 2 3 3" xfId="39409"/>
    <cellStyle name="Note 5 19 4 2 4" xfId="9962"/>
    <cellStyle name="Note 5 19 4 2 4 2" xfId="27397"/>
    <cellStyle name="Note 5 19 4 2 4 3" xfId="41850"/>
    <cellStyle name="Note 5 19 4 2 5" xfId="12382"/>
    <cellStyle name="Note 5 19 4 2 5 2" xfId="29817"/>
    <cellStyle name="Note 5 19 4 2 5 3" xfId="44270"/>
    <cellStyle name="Note 5 19 4 2 6" xfId="19389"/>
    <cellStyle name="Note 5 19 4 3" xfId="2549"/>
    <cellStyle name="Note 5 19 4 3 2" xfId="5060"/>
    <cellStyle name="Note 5 19 4 3 2 2" xfId="14421"/>
    <cellStyle name="Note 5 19 4 3 2 2 2" xfId="31856"/>
    <cellStyle name="Note 5 19 4 3 2 2 3" xfId="46309"/>
    <cellStyle name="Note 5 19 4 3 2 3" xfId="16882"/>
    <cellStyle name="Note 5 19 4 3 2 3 2" xfId="34317"/>
    <cellStyle name="Note 5 19 4 3 2 3 3" xfId="48770"/>
    <cellStyle name="Note 5 19 4 3 2 4" xfId="22496"/>
    <cellStyle name="Note 5 19 4 3 2 5" xfId="36949"/>
    <cellStyle name="Note 5 19 4 3 3" xfId="7522"/>
    <cellStyle name="Note 5 19 4 3 3 2" xfId="24957"/>
    <cellStyle name="Note 5 19 4 3 3 3" xfId="39410"/>
    <cellStyle name="Note 5 19 4 3 4" xfId="9963"/>
    <cellStyle name="Note 5 19 4 3 4 2" xfId="27398"/>
    <cellStyle name="Note 5 19 4 3 4 3" xfId="41851"/>
    <cellStyle name="Note 5 19 4 3 5" xfId="12383"/>
    <cellStyle name="Note 5 19 4 3 5 2" xfId="29818"/>
    <cellStyle name="Note 5 19 4 3 5 3" xfId="44271"/>
    <cellStyle name="Note 5 19 4 3 6" xfId="19390"/>
    <cellStyle name="Note 5 19 4 4" xfId="2550"/>
    <cellStyle name="Note 5 19 4 4 2" xfId="5061"/>
    <cellStyle name="Note 5 19 4 4 2 2" xfId="22497"/>
    <cellStyle name="Note 5 19 4 4 2 3" xfId="36950"/>
    <cellStyle name="Note 5 19 4 4 3" xfId="7523"/>
    <cellStyle name="Note 5 19 4 4 3 2" xfId="24958"/>
    <cellStyle name="Note 5 19 4 4 3 3" xfId="39411"/>
    <cellStyle name="Note 5 19 4 4 4" xfId="9964"/>
    <cellStyle name="Note 5 19 4 4 4 2" xfId="27399"/>
    <cellStyle name="Note 5 19 4 4 4 3" xfId="41852"/>
    <cellStyle name="Note 5 19 4 4 5" xfId="12384"/>
    <cellStyle name="Note 5 19 4 4 5 2" xfId="29819"/>
    <cellStyle name="Note 5 19 4 4 5 3" xfId="44272"/>
    <cellStyle name="Note 5 19 4 4 6" xfId="15407"/>
    <cellStyle name="Note 5 19 4 4 6 2" xfId="32842"/>
    <cellStyle name="Note 5 19 4 4 6 3" xfId="47295"/>
    <cellStyle name="Note 5 19 4 4 7" xfId="19391"/>
    <cellStyle name="Note 5 19 4 4 8" xfId="20569"/>
    <cellStyle name="Note 5 19 4 5" xfId="5058"/>
    <cellStyle name="Note 5 19 4 5 2" xfId="14419"/>
    <cellStyle name="Note 5 19 4 5 2 2" xfId="31854"/>
    <cellStyle name="Note 5 19 4 5 2 3" xfId="46307"/>
    <cellStyle name="Note 5 19 4 5 3" xfId="16880"/>
    <cellStyle name="Note 5 19 4 5 3 2" xfId="34315"/>
    <cellStyle name="Note 5 19 4 5 3 3" xfId="48768"/>
    <cellStyle name="Note 5 19 4 5 4" xfId="22494"/>
    <cellStyle name="Note 5 19 4 5 5" xfId="36947"/>
    <cellStyle name="Note 5 19 4 6" xfId="7520"/>
    <cellStyle name="Note 5 19 4 6 2" xfId="24955"/>
    <cellStyle name="Note 5 19 4 6 3" xfId="39408"/>
    <cellStyle name="Note 5 19 4 7" xfId="9961"/>
    <cellStyle name="Note 5 19 4 7 2" xfId="27396"/>
    <cellStyle name="Note 5 19 4 7 3" xfId="41849"/>
    <cellStyle name="Note 5 19 4 8" xfId="12381"/>
    <cellStyle name="Note 5 19 4 8 2" xfId="29816"/>
    <cellStyle name="Note 5 19 4 8 3" xfId="44269"/>
    <cellStyle name="Note 5 19 4 9" xfId="19388"/>
    <cellStyle name="Note 5 19 5" xfId="2551"/>
    <cellStyle name="Note 5 19 5 2" xfId="2552"/>
    <cellStyle name="Note 5 19 5 2 2" xfId="5063"/>
    <cellStyle name="Note 5 19 5 2 2 2" xfId="14423"/>
    <cellStyle name="Note 5 19 5 2 2 2 2" xfId="31858"/>
    <cellStyle name="Note 5 19 5 2 2 2 3" xfId="46311"/>
    <cellStyle name="Note 5 19 5 2 2 3" xfId="16884"/>
    <cellStyle name="Note 5 19 5 2 2 3 2" xfId="34319"/>
    <cellStyle name="Note 5 19 5 2 2 3 3" xfId="48772"/>
    <cellStyle name="Note 5 19 5 2 2 4" xfId="22499"/>
    <cellStyle name="Note 5 19 5 2 2 5" xfId="36952"/>
    <cellStyle name="Note 5 19 5 2 3" xfId="7525"/>
    <cellStyle name="Note 5 19 5 2 3 2" xfId="24960"/>
    <cellStyle name="Note 5 19 5 2 3 3" xfId="39413"/>
    <cellStyle name="Note 5 19 5 2 4" xfId="9966"/>
    <cellStyle name="Note 5 19 5 2 4 2" xfId="27401"/>
    <cellStyle name="Note 5 19 5 2 4 3" xfId="41854"/>
    <cellStyle name="Note 5 19 5 2 5" xfId="12386"/>
    <cellStyle name="Note 5 19 5 2 5 2" xfId="29821"/>
    <cellStyle name="Note 5 19 5 2 5 3" xfId="44274"/>
    <cellStyle name="Note 5 19 5 2 6" xfId="19393"/>
    <cellStyle name="Note 5 19 5 3" xfId="2553"/>
    <cellStyle name="Note 5 19 5 3 2" xfId="5064"/>
    <cellStyle name="Note 5 19 5 3 2 2" xfId="14424"/>
    <cellStyle name="Note 5 19 5 3 2 2 2" xfId="31859"/>
    <cellStyle name="Note 5 19 5 3 2 2 3" xfId="46312"/>
    <cellStyle name="Note 5 19 5 3 2 3" xfId="16885"/>
    <cellStyle name="Note 5 19 5 3 2 3 2" xfId="34320"/>
    <cellStyle name="Note 5 19 5 3 2 3 3" xfId="48773"/>
    <cellStyle name="Note 5 19 5 3 2 4" xfId="22500"/>
    <cellStyle name="Note 5 19 5 3 2 5" xfId="36953"/>
    <cellStyle name="Note 5 19 5 3 3" xfId="7526"/>
    <cellStyle name="Note 5 19 5 3 3 2" xfId="24961"/>
    <cellStyle name="Note 5 19 5 3 3 3" xfId="39414"/>
    <cellStyle name="Note 5 19 5 3 4" xfId="9967"/>
    <cellStyle name="Note 5 19 5 3 4 2" xfId="27402"/>
    <cellStyle name="Note 5 19 5 3 4 3" xfId="41855"/>
    <cellStyle name="Note 5 19 5 3 5" xfId="12387"/>
    <cellStyle name="Note 5 19 5 3 5 2" xfId="29822"/>
    <cellStyle name="Note 5 19 5 3 5 3" xfId="44275"/>
    <cellStyle name="Note 5 19 5 3 6" xfId="19394"/>
    <cellStyle name="Note 5 19 5 4" xfId="2554"/>
    <cellStyle name="Note 5 19 5 4 2" xfId="5065"/>
    <cellStyle name="Note 5 19 5 4 2 2" xfId="22501"/>
    <cellStyle name="Note 5 19 5 4 2 3" xfId="36954"/>
    <cellStyle name="Note 5 19 5 4 3" xfId="7527"/>
    <cellStyle name="Note 5 19 5 4 3 2" xfId="24962"/>
    <cellStyle name="Note 5 19 5 4 3 3" xfId="39415"/>
    <cellStyle name="Note 5 19 5 4 4" xfId="9968"/>
    <cellStyle name="Note 5 19 5 4 4 2" xfId="27403"/>
    <cellStyle name="Note 5 19 5 4 4 3" xfId="41856"/>
    <cellStyle name="Note 5 19 5 4 5" xfId="12388"/>
    <cellStyle name="Note 5 19 5 4 5 2" xfId="29823"/>
    <cellStyle name="Note 5 19 5 4 5 3" xfId="44276"/>
    <cellStyle name="Note 5 19 5 4 6" xfId="15408"/>
    <cellStyle name="Note 5 19 5 4 6 2" xfId="32843"/>
    <cellStyle name="Note 5 19 5 4 6 3" xfId="47296"/>
    <cellStyle name="Note 5 19 5 4 7" xfId="19395"/>
    <cellStyle name="Note 5 19 5 4 8" xfId="20570"/>
    <cellStyle name="Note 5 19 5 5" xfId="5062"/>
    <cellStyle name="Note 5 19 5 5 2" xfId="14422"/>
    <cellStyle name="Note 5 19 5 5 2 2" xfId="31857"/>
    <cellStyle name="Note 5 19 5 5 2 3" xfId="46310"/>
    <cellStyle name="Note 5 19 5 5 3" xfId="16883"/>
    <cellStyle name="Note 5 19 5 5 3 2" xfId="34318"/>
    <cellStyle name="Note 5 19 5 5 3 3" xfId="48771"/>
    <cellStyle name="Note 5 19 5 5 4" xfId="22498"/>
    <cellStyle name="Note 5 19 5 5 5" xfId="36951"/>
    <cellStyle name="Note 5 19 5 6" xfId="7524"/>
    <cellStyle name="Note 5 19 5 6 2" xfId="24959"/>
    <cellStyle name="Note 5 19 5 6 3" xfId="39412"/>
    <cellStyle name="Note 5 19 5 7" xfId="9965"/>
    <cellStyle name="Note 5 19 5 7 2" xfId="27400"/>
    <cellStyle name="Note 5 19 5 7 3" xfId="41853"/>
    <cellStyle name="Note 5 19 5 8" xfId="12385"/>
    <cellStyle name="Note 5 19 5 8 2" xfId="29820"/>
    <cellStyle name="Note 5 19 5 8 3" xfId="44273"/>
    <cellStyle name="Note 5 19 5 9" xfId="19392"/>
    <cellStyle name="Note 5 19 6" xfId="2555"/>
    <cellStyle name="Note 5 19 6 2" xfId="5066"/>
    <cellStyle name="Note 5 19 6 2 2" xfId="14425"/>
    <cellStyle name="Note 5 19 6 2 2 2" xfId="31860"/>
    <cellStyle name="Note 5 19 6 2 2 3" xfId="46313"/>
    <cellStyle name="Note 5 19 6 2 3" xfId="16886"/>
    <cellStyle name="Note 5 19 6 2 3 2" xfId="34321"/>
    <cellStyle name="Note 5 19 6 2 3 3" xfId="48774"/>
    <cellStyle name="Note 5 19 6 2 4" xfId="22502"/>
    <cellStyle name="Note 5 19 6 2 5" xfId="36955"/>
    <cellStyle name="Note 5 19 6 3" xfId="7528"/>
    <cellStyle name="Note 5 19 6 3 2" xfId="24963"/>
    <cellStyle name="Note 5 19 6 3 3" xfId="39416"/>
    <cellStyle name="Note 5 19 6 4" xfId="9969"/>
    <cellStyle name="Note 5 19 6 4 2" xfId="27404"/>
    <cellStyle name="Note 5 19 6 4 3" xfId="41857"/>
    <cellStyle name="Note 5 19 6 5" xfId="12389"/>
    <cellStyle name="Note 5 19 6 5 2" xfId="29824"/>
    <cellStyle name="Note 5 19 6 5 3" xfId="44277"/>
    <cellStyle name="Note 5 19 6 6" xfId="19396"/>
    <cellStyle name="Note 5 19 7" xfId="2556"/>
    <cellStyle name="Note 5 19 7 2" xfId="5067"/>
    <cellStyle name="Note 5 19 7 2 2" xfId="14426"/>
    <cellStyle name="Note 5 19 7 2 2 2" xfId="31861"/>
    <cellStyle name="Note 5 19 7 2 2 3" xfId="46314"/>
    <cellStyle name="Note 5 19 7 2 3" xfId="16887"/>
    <cellStyle name="Note 5 19 7 2 3 2" xfId="34322"/>
    <cellStyle name="Note 5 19 7 2 3 3" xfId="48775"/>
    <cellStyle name="Note 5 19 7 2 4" xfId="22503"/>
    <cellStyle name="Note 5 19 7 2 5" xfId="36956"/>
    <cellStyle name="Note 5 19 7 3" xfId="7529"/>
    <cellStyle name="Note 5 19 7 3 2" xfId="24964"/>
    <cellStyle name="Note 5 19 7 3 3" xfId="39417"/>
    <cellStyle name="Note 5 19 7 4" xfId="9970"/>
    <cellStyle name="Note 5 19 7 4 2" xfId="27405"/>
    <cellStyle name="Note 5 19 7 4 3" xfId="41858"/>
    <cellStyle name="Note 5 19 7 5" xfId="12390"/>
    <cellStyle name="Note 5 19 7 5 2" xfId="29825"/>
    <cellStyle name="Note 5 19 7 5 3" xfId="44278"/>
    <cellStyle name="Note 5 19 7 6" xfId="19397"/>
    <cellStyle name="Note 5 19 8" xfId="2557"/>
    <cellStyle name="Note 5 19 8 2" xfId="5068"/>
    <cellStyle name="Note 5 19 8 2 2" xfId="22504"/>
    <cellStyle name="Note 5 19 8 2 3" xfId="36957"/>
    <cellStyle name="Note 5 19 8 3" xfId="7530"/>
    <cellStyle name="Note 5 19 8 3 2" xfId="24965"/>
    <cellStyle name="Note 5 19 8 3 3" xfId="39418"/>
    <cellStyle name="Note 5 19 8 4" xfId="9971"/>
    <cellStyle name="Note 5 19 8 4 2" xfId="27406"/>
    <cellStyle name="Note 5 19 8 4 3" xfId="41859"/>
    <cellStyle name="Note 5 19 8 5" xfId="12391"/>
    <cellStyle name="Note 5 19 8 5 2" xfId="29826"/>
    <cellStyle name="Note 5 19 8 5 3" xfId="44279"/>
    <cellStyle name="Note 5 19 8 6" xfId="15409"/>
    <cellStyle name="Note 5 19 8 6 2" xfId="32844"/>
    <cellStyle name="Note 5 19 8 6 3" xfId="47297"/>
    <cellStyle name="Note 5 19 8 7" xfId="19398"/>
    <cellStyle name="Note 5 19 8 8" xfId="20571"/>
    <cellStyle name="Note 5 19 9" xfId="5049"/>
    <cellStyle name="Note 5 19 9 2" xfId="14412"/>
    <cellStyle name="Note 5 19 9 2 2" xfId="31847"/>
    <cellStyle name="Note 5 19 9 2 3" xfId="46300"/>
    <cellStyle name="Note 5 19 9 3" xfId="16873"/>
    <cellStyle name="Note 5 19 9 3 2" xfId="34308"/>
    <cellStyle name="Note 5 19 9 3 3" xfId="48761"/>
    <cellStyle name="Note 5 19 9 4" xfId="22485"/>
    <cellStyle name="Note 5 19 9 5" xfId="36938"/>
    <cellStyle name="Note 5 2" xfId="2558"/>
    <cellStyle name="Note 5 2 10" xfId="7531"/>
    <cellStyle name="Note 5 2 10 2" xfId="24966"/>
    <cellStyle name="Note 5 2 10 3" xfId="39419"/>
    <cellStyle name="Note 5 2 11" xfId="9972"/>
    <cellStyle name="Note 5 2 11 2" xfId="27407"/>
    <cellStyle name="Note 5 2 11 3" xfId="41860"/>
    <cellStyle name="Note 5 2 12" xfId="12392"/>
    <cellStyle name="Note 5 2 12 2" xfId="29827"/>
    <cellStyle name="Note 5 2 12 3" xfId="44280"/>
    <cellStyle name="Note 5 2 13" xfId="19399"/>
    <cellStyle name="Note 5 2 2" xfId="2559"/>
    <cellStyle name="Note 5 2 2 2" xfId="2560"/>
    <cellStyle name="Note 5 2 2 2 2" xfId="5071"/>
    <cellStyle name="Note 5 2 2 2 2 2" xfId="14429"/>
    <cellStyle name="Note 5 2 2 2 2 2 2" xfId="31864"/>
    <cellStyle name="Note 5 2 2 2 2 2 3" xfId="46317"/>
    <cellStyle name="Note 5 2 2 2 2 3" xfId="16890"/>
    <cellStyle name="Note 5 2 2 2 2 3 2" xfId="34325"/>
    <cellStyle name="Note 5 2 2 2 2 3 3" xfId="48778"/>
    <cellStyle name="Note 5 2 2 2 2 4" xfId="22507"/>
    <cellStyle name="Note 5 2 2 2 2 5" xfId="36960"/>
    <cellStyle name="Note 5 2 2 2 3" xfId="7533"/>
    <cellStyle name="Note 5 2 2 2 3 2" xfId="24968"/>
    <cellStyle name="Note 5 2 2 2 3 3" xfId="39421"/>
    <cellStyle name="Note 5 2 2 2 4" xfId="9974"/>
    <cellStyle name="Note 5 2 2 2 4 2" xfId="27409"/>
    <cellStyle name="Note 5 2 2 2 4 3" xfId="41862"/>
    <cellStyle name="Note 5 2 2 2 5" xfId="12394"/>
    <cellStyle name="Note 5 2 2 2 5 2" xfId="29829"/>
    <cellStyle name="Note 5 2 2 2 5 3" xfId="44282"/>
    <cellStyle name="Note 5 2 2 2 6" xfId="19401"/>
    <cellStyle name="Note 5 2 2 3" xfId="2561"/>
    <cellStyle name="Note 5 2 2 3 2" xfId="5072"/>
    <cellStyle name="Note 5 2 2 3 2 2" xfId="14430"/>
    <cellStyle name="Note 5 2 2 3 2 2 2" xfId="31865"/>
    <cellStyle name="Note 5 2 2 3 2 2 3" xfId="46318"/>
    <cellStyle name="Note 5 2 2 3 2 3" xfId="16891"/>
    <cellStyle name="Note 5 2 2 3 2 3 2" xfId="34326"/>
    <cellStyle name="Note 5 2 2 3 2 3 3" xfId="48779"/>
    <cellStyle name="Note 5 2 2 3 2 4" xfId="22508"/>
    <cellStyle name="Note 5 2 2 3 2 5" xfId="36961"/>
    <cellStyle name="Note 5 2 2 3 3" xfId="7534"/>
    <cellStyle name="Note 5 2 2 3 3 2" xfId="24969"/>
    <cellStyle name="Note 5 2 2 3 3 3" xfId="39422"/>
    <cellStyle name="Note 5 2 2 3 4" xfId="9975"/>
    <cellStyle name="Note 5 2 2 3 4 2" xfId="27410"/>
    <cellStyle name="Note 5 2 2 3 4 3" xfId="41863"/>
    <cellStyle name="Note 5 2 2 3 5" xfId="12395"/>
    <cellStyle name="Note 5 2 2 3 5 2" xfId="29830"/>
    <cellStyle name="Note 5 2 2 3 5 3" xfId="44283"/>
    <cellStyle name="Note 5 2 2 3 6" xfId="19402"/>
    <cellStyle name="Note 5 2 2 4" xfId="2562"/>
    <cellStyle name="Note 5 2 2 4 2" xfId="5073"/>
    <cellStyle name="Note 5 2 2 4 2 2" xfId="22509"/>
    <cellStyle name="Note 5 2 2 4 2 3" xfId="36962"/>
    <cellStyle name="Note 5 2 2 4 3" xfId="7535"/>
    <cellStyle name="Note 5 2 2 4 3 2" xfId="24970"/>
    <cellStyle name="Note 5 2 2 4 3 3" xfId="39423"/>
    <cellStyle name="Note 5 2 2 4 4" xfId="9976"/>
    <cellStyle name="Note 5 2 2 4 4 2" xfId="27411"/>
    <cellStyle name="Note 5 2 2 4 4 3" xfId="41864"/>
    <cellStyle name="Note 5 2 2 4 5" xfId="12396"/>
    <cellStyle name="Note 5 2 2 4 5 2" xfId="29831"/>
    <cellStyle name="Note 5 2 2 4 5 3" xfId="44284"/>
    <cellStyle name="Note 5 2 2 4 6" xfId="15410"/>
    <cellStyle name="Note 5 2 2 4 6 2" xfId="32845"/>
    <cellStyle name="Note 5 2 2 4 6 3" xfId="47298"/>
    <cellStyle name="Note 5 2 2 4 7" xfId="19403"/>
    <cellStyle name="Note 5 2 2 4 8" xfId="20572"/>
    <cellStyle name="Note 5 2 2 5" xfId="5070"/>
    <cellStyle name="Note 5 2 2 5 2" xfId="14428"/>
    <cellStyle name="Note 5 2 2 5 2 2" xfId="31863"/>
    <cellStyle name="Note 5 2 2 5 2 3" xfId="46316"/>
    <cellStyle name="Note 5 2 2 5 3" xfId="16889"/>
    <cellStyle name="Note 5 2 2 5 3 2" xfId="34324"/>
    <cellStyle name="Note 5 2 2 5 3 3" xfId="48777"/>
    <cellStyle name="Note 5 2 2 5 4" xfId="22506"/>
    <cellStyle name="Note 5 2 2 5 5" xfId="36959"/>
    <cellStyle name="Note 5 2 2 6" xfId="7532"/>
    <cellStyle name="Note 5 2 2 6 2" xfId="24967"/>
    <cellStyle name="Note 5 2 2 6 3" xfId="39420"/>
    <cellStyle name="Note 5 2 2 7" xfId="9973"/>
    <cellStyle name="Note 5 2 2 7 2" xfId="27408"/>
    <cellStyle name="Note 5 2 2 7 3" xfId="41861"/>
    <cellStyle name="Note 5 2 2 8" xfId="12393"/>
    <cellStyle name="Note 5 2 2 8 2" xfId="29828"/>
    <cellStyle name="Note 5 2 2 8 3" xfId="44281"/>
    <cellStyle name="Note 5 2 2 9" xfId="19400"/>
    <cellStyle name="Note 5 2 3" xfId="2563"/>
    <cellStyle name="Note 5 2 3 2" xfId="2564"/>
    <cellStyle name="Note 5 2 3 2 2" xfId="5075"/>
    <cellStyle name="Note 5 2 3 2 2 2" xfId="14432"/>
    <cellStyle name="Note 5 2 3 2 2 2 2" xfId="31867"/>
    <cellStyle name="Note 5 2 3 2 2 2 3" xfId="46320"/>
    <cellStyle name="Note 5 2 3 2 2 3" xfId="16893"/>
    <cellStyle name="Note 5 2 3 2 2 3 2" xfId="34328"/>
    <cellStyle name="Note 5 2 3 2 2 3 3" xfId="48781"/>
    <cellStyle name="Note 5 2 3 2 2 4" xfId="22511"/>
    <cellStyle name="Note 5 2 3 2 2 5" xfId="36964"/>
    <cellStyle name="Note 5 2 3 2 3" xfId="7537"/>
    <cellStyle name="Note 5 2 3 2 3 2" xfId="24972"/>
    <cellStyle name="Note 5 2 3 2 3 3" xfId="39425"/>
    <cellStyle name="Note 5 2 3 2 4" xfId="9978"/>
    <cellStyle name="Note 5 2 3 2 4 2" xfId="27413"/>
    <cellStyle name="Note 5 2 3 2 4 3" xfId="41866"/>
    <cellStyle name="Note 5 2 3 2 5" xfId="12398"/>
    <cellStyle name="Note 5 2 3 2 5 2" xfId="29833"/>
    <cellStyle name="Note 5 2 3 2 5 3" xfId="44286"/>
    <cellStyle name="Note 5 2 3 2 6" xfId="19405"/>
    <cellStyle name="Note 5 2 3 3" xfId="2565"/>
    <cellStyle name="Note 5 2 3 3 2" xfId="5076"/>
    <cellStyle name="Note 5 2 3 3 2 2" xfId="14433"/>
    <cellStyle name="Note 5 2 3 3 2 2 2" xfId="31868"/>
    <cellStyle name="Note 5 2 3 3 2 2 3" xfId="46321"/>
    <cellStyle name="Note 5 2 3 3 2 3" xfId="16894"/>
    <cellStyle name="Note 5 2 3 3 2 3 2" xfId="34329"/>
    <cellStyle name="Note 5 2 3 3 2 3 3" xfId="48782"/>
    <cellStyle name="Note 5 2 3 3 2 4" xfId="22512"/>
    <cellStyle name="Note 5 2 3 3 2 5" xfId="36965"/>
    <cellStyle name="Note 5 2 3 3 3" xfId="7538"/>
    <cellStyle name="Note 5 2 3 3 3 2" xfId="24973"/>
    <cellStyle name="Note 5 2 3 3 3 3" xfId="39426"/>
    <cellStyle name="Note 5 2 3 3 4" xfId="9979"/>
    <cellStyle name="Note 5 2 3 3 4 2" xfId="27414"/>
    <cellStyle name="Note 5 2 3 3 4 3" xfId="41867"/>
    <cellStyle name="Note 5 2 3 3 5" xfId="12399"/>
    <cellStyle name="Note 5 2 3 3 5 2" xfId="29834"/>
    <cellStyle name="Note 5 2 3 3 5 3" xfId="44287"/>
    <cellStyle name="Note 5 2 3 3 6" xfId="19406"/>
    <cellStyle name="Note 5 2 3 4" xfId="2566"/>
    <cellStyle name="Note 5 2 3 4 2" xfId="5077"/>
    <cellStyle name="Note 5 2 3 4 2 2" xfId="22513"/>
    <cellStyle name="Note 5 2 3 4 2 3" xfId="36966"/>
    <cellStyle name="Note 5 2 3 4 3" xfId="7539"/>
    <cellStyle name="Note 5 2 3 4 3 2" xfId="24974"/>
    <cellStyle name="Note 5 2 3 4 3 3" xfId="39427"/>
    <cellStyle name="Note 5 2 3 4 4" xfId="9980"/>
    <cellStyle name="Note 5 2 3 4 4 2" xfId="27415"/>
    <cellStyle name="Note 5 2 3 4 4 3" xfId="41868"/>
    <cellStyle name="Note 5 2 3 4 5" xfId="12400"/>
    <cellStyle name="Note 5 2 3 4 5 2" xfId="29835"/>
    <cellStyle name="Note 5 2 3 4 5 3" xfId="44288"/>
    <cellStyle name="Note 5 2 3 4 6" xfId="15411"/>
    <cellStyle name="Note 5 2 3 4 6 2" xfId="32846"/>
    <cellStyle name="Note 5 2 3 4 6 3" xfId="47299"/>
    <cellStyle name="Note 5 2 3 4 7" xfId="19407"/>
    <cellStyle name="Note 5 2 3 4 8" xfId="20573"/>
    <cellStyle name="Note 5 2 3 5" xfId="5074"/>
    <cellStyle name="Note 5 2 3 5 2" xfId="14431"/>
    <cellStyle name="Note 5 2 3 5 2 2" xfId="31866"/>
    <cellStyle name="Note 5 2 3 5 2 3" xfId="46319"/>
    <cellStyle name="Note 5 2 3 5 3" xfId="16892"/>
    <cellStyle name="Note 5 2 3 5 3 2" xfId="34327"/>
    <cellStyle name="Note 5 2 3 5 3 3" xfId="48780"/>
    <cellStyle name="Note 5 2 3 5 4" xfId="22510"/>
    <cellStyle name="Note 5 2 3 5 5" xfId="36963"/>
    <cellStyle name="Note 5 2 3 6" xfId="7536"/>
    <cellStyle name="Note 5 2 3 6 2" xfId="24971"/>
    <cellStyle name="Note 5 2 3 6 3" xfId="39424"/>
    <cellStyle name="Note 5 2 3 7" xfId="9977"/>
    <cellStyle name="Note 5 2 3 7 2" xfId="27412"/>
    <cellStyle name="Note 5 2 3 7 3" xfId="41865"/>
    <cellStyle name="Note 5 2 3 8" xfId="12397"/>
    <cellStyle name="Note 5 2 3 8 2" xfId="29832"/>
    <cellStyle name="Note 5 2 3 8 3" xfId="44285"/>
    <cellStyle name="Note 5 2 3 9" xfId="19404"/>
    <cellStyle name="Note 5 2 4" xfId="2567"/>
    <cellStyle name="Note 5 2 4 2" xfId="2568"/>
    <cellStyle name="Note 5 2 4 2 2" xfId="5079"/>
    <cellStyle name="Note 5 2 4 2 2 2" xfId="14435"/>
    <cellStyle name="Note 5 2 4 2 2 2 2" xfId="31870"/>
    <cellStyle name="Note 5 2 4 2 2 2 3" xfId="46323"/>
    <cellStyle name="Note 5 2 4 2 2 3" xfId="16896"/>
    <cellStyle name="Note 5 2 4 2 2 3 2" xfId="34331"/>
    <cellStyle name="Note 5 2 4 2 2 3 3" xfId="48784"/>
    <cellStyle name="Note 5 2 4 2 2 4" xfId="22515"/>
    <cellStyle name="Note 5 2 4 2 2 5" xfId="36968"/>
    <cellStyle name="Note 5 2 4 2 3" xfId="7541"/>
    <cellStyle name="Note 5 2 4 2 3 2" xfId="24976"/>
    <cellStyle name="Note 5 2 4 2 3 3" xfId="39429"/>
    <cellStyle name="Note 5 2 4 2 4" xfId="9982"/>
    <cellStyle name="Note 5 2 4 2 4 2" xfId="27417"/>
    <cellStyle name="Note 5 2 4 2 4 3" xfId="41870"/>
    <cellStyle name="Note 5 2 4 2 5" xfId="12402"/>
    <cellStyle name="Note 5 2 4 2 5 2" xfId="29837"/>
    <cellStyle name="Note 5 2 4 2 5 3" xfId="44290"/>
    <cellStyle name="Note 5 2 4 2 6" xfId="19409"/>
    <cellStyle name="Note 5 2 4 3" xfId="2569"/>
    <cellStyle name="Note 5 2 4 3 2" xfId="5080"/>
    <cellStyle name="Note 5 2 4 3 2 2" xfId="14436"/>
    <cellStyle name="Note 5 2 4 3 2 2 2" xfId="31871"/>
    <cellStyle name="Note 5 2 4 3 2 2 3" xfId="46324"/>
    <cellStyle name="Note 5 2 4 3 2 3" xfId="16897"/>
    <cellStyle name="Note 5 2 4 3 2 3 2" xfId="34332"/>
    <cellStyle name="Note 5 2 4 3 2 3 3" xfId="48785"/>
    <cellStyle name="Note 5 2 4 3 2 4" xfId="22516"/>
    <cellStyle name="Note 5 2 4 3 2 5" xfId="36969"/>
    <cellStyle name="Note 5 2 4 3 3" xfId="7542"/>
    <cellStyle name="Note 5 2 4 3 3 2" xfId="24977"/>
    <cellStyle name="Note 5 2 4 3 3 3" xfId="39430"/>
    <cellStyle name="Note 5 2 4 3 4" xfId="9983"/>
    <cellStyle name="Note 5 2 4 3 4 2" xfId="27418"/>
    <cellStyle name="Note 5 2 4 3 4 3" xfId="41871"/>
    <cellStyle name="Note 5 2 4 3 5" xfId="12403"/>
    <cellStyle name="Note 5 2 4 3 5 2" xfId="29838"/>
    <cellStyle name="Note 5 2 4 3 5 3" xfId="44291"/>
    <cellStyle name="Note 5 2 4 3 6" xfId="19410"/>
    <cellStyle name="Note 5 2 4 4" xfId="2570"/>
    <cellStyle name="Note 5 2 4 4 2" xfId="5081"/>
    <cellStyle name="Note 5 2 4 4 2 2" xfId="22517"/>
    <cellStyle name="Note 5 2 4 4 2 3" xfId="36970"/>
    <cellStyle name="Note 5 2 4 4 3" xfId="7543"/>
    <cellStyle name="Note 5 2 4 4 3 2" xfId="24978"/>
    <cellStyle name="Note 5 2 4 4 3 3" xfId="39431"/>
    <cellStyle name="Note 5 2 4 4 4" xfId="9984"/>
    <cellStyle name="Note 5 2 4 4 4 2" xfId="27419"/>
    <cellStyle name="Note 5 2 4 4 4 3" xfId="41872"/>
    <cellStyle name="Note 5 2 4 4 5" xfId="12404"/>
    <cellStyle name="Note 5 2 4 4 5 2" xfId="29839"/>
    <cellStyle name="Note 5 2 4 4 5 3" xfId="44292"/>
    <cellStyle name="Note 5 2 4 4 6" xfId="15412"/>
    <cellStyle name="Note 5 2 4 4 6 2" xfId="32847"/>
    <cellStyle name="Note 5 2 4 4 6 3" xfId="47300"/>
    <cellStyle name="Note 5 2 4 4 7" xfId="19411"/>
    <cellStyle name="Note 5 2 4 4 8" xfId="20574"/>
    <cellStyle name="Note 5 2 4 5" xfId="5078"/>
    <cellStyle name="Note 5 2 4 5 2" xfId="14434"/>
    <cellStyle name="Note 5 2 4 5 2 2" xfId="31869"/>
    <cellStyle name="Note 5 2 4 5 2 3" xfId="46322"/>
    <cellStyle name="Note 5 2 4 5 3" xfId="16895"/>
    <cellStyle name="Note 5 2 4 5 3 2" xfId="34330"/>
    <cellStyle name="Note 5 2 4 5 3 3" xfId="48783"/>
    <cellStyle name="Note 5 2 4 5 4" xfId="22514"/>
    <cellStyle name="Note 5 2 4 5 5" xfId="36967"/>
    <cellStyle name="Note 5 2 4 6" xfId="7540"/>
    <cellStyle name="Note 5 2 4 6 2" xfId="24975"/>
    <cellStyle name="Note 5 2 4 6 3" xfId="39428"/>
    <cellStyle name="Note 5 2 4 7" xfId="9981"/>
    <cellStyle name="Note 5 2 4 7 2" xfId="27416"/>
    <cellStyle name="Note 5 2 4 7 3" xfId="41869"/>
    <cellStyle name="Note 5 2 4 8" xfId="12401"/>
    <cellStyle name="Note 5 2 4 8 2" xfId="29836"/>
    <cellStyle name="Note 5 2 4 8 3" xfId="44289"/>
    <cellStyle name="Note 5 2 4 9" xfId="19408"/>
    <cellStyle name="Note 5 2 5" xfId="2571"/>
    <cellStyle name="Note 5 2 5 2" xfId="2572"/>
    <cellStyle name="Note 5 2 5 2 2" xfId="5083"/>
    <cellStyle name="Note 5 2 5 2 2 2" xfId="14438"/>
    <cellStyle name="Note 5 2 5 2 2 2 2" xfId="31873"/>
    <cellStyle name="Note 5 2 5 2 2 2 3" xfId="46326"/>
    <cellStyle name="Note 5 2 5 2 2 3" xfId="16899"/>
    <cellStyle name="Note 5 2 5 2 2 3 2" xfId="34334"/>
    <cellStyle name="Note 5 2 5 2 2 3 3" xfId="48787"/>
    <cellStyle name="Note 5 2 5 2 2 4" xfId="22519"/>
    <cellStyle name="Note 5 2 5 2 2 5" xfId="36972"/>
    <cellStyle name="Note 5 2 5 2 3" xfId="7545"/>
    <cellStyle name="Note 5 2 5 2 3 2" xfId="24980"/>
    <cellStyle name="Note 5 2 5 2 3 3" xfId="39433"/>
    <cellStyle name="Note 5 2 5 2 4" xfId="9986"/>
    <cellStyle name="Note 5 2 5 2 4 2" xfId="27421"/>
    <cellStyle name="Note 5 2 5 2 4 3" xfId="41874"/>
    <cellStyle name="Note 5 2 5 2 5" xfId="12406"/>
    <cellStyle name="Note 5 2 5 2 5 2" xfId="29841"/>
    <cellStyle name="Note 5 2 5 2 5 3" xfId="44294"/>
    <cellStyle name="Note 5 2 5 2 6" xfId="19413"/>
    <cellStyle name="Note 5 2 5 3" xfId="2573"/>
    <cellStyle name="Note 5 2 5 3 2" xfId="5084"/>
    <cellStyle name="Note 5 2 5 3 2 2" xfId="14439"/>
    <cellStyle name="Note 5 2 5 3 2 2 2" xfId="31874"/>
    <cellStyle name="Note 5 2 5 3 2 2 3" xfId="46327"/>
    <cellStyle name="Note 5 2 5 3 2 3" xfId="16900"/>
    <cellStyle name="Note 5 2 5 3 2 3 2" xfId="34335"/>
    <cellStyle name="Note 5 2 5 3 2 3 3" xfId="48788"/>
    <cellStyle name="Note 5 2 5 3 2 4" xfId="22520"/>
    <cellStyle name="Note 5 2 5 3 2 5" xfId="36973"/>
    <cellStyle name="Note 5 2 5 3 3" xfId="7546"/>
    <cellStyle name="Note 5 2 5 3 3 2" xfId="24981"/>
    <cellStyle name="Note 5 2 5 3 3 3" xfId="39434"/>
    <cellStyle name="Note 5 2 5 3 4" xfId="9987"/>
    <cellStyle name="Note 5 2 5 3 4 2" xfId="27422"/>
    <cellStyle name="Note 5 2 5 3 4 3" xfId="41875"/>
    <cellStyle name="Note 5 2 5 3 5" xfId="12407"/>
    <cellStyle name="Note 5 2 5 3 5 2" xfId="29842"/>
    <cellStyle name="Note 5 2 5 3 5 3" xfId="44295"/>
    <cellStyle name="Note 5 2 5 3 6" xfId="19414"/>
    <cellStyle name="Note 5 2 5 4" xfId="2574"/>
    <cellStyle name="Note 5 2 5 4 2" xfId="5085"/>
    <cellStyle name="Note 5 2 5 4 2 2" xfId="22521"/>
    <cellStyle name="Note 5 2 5 4 2 3" xfId="36974"/>
    <cellStyle name="Note 5 2 5 4 3" xfId="7547"/>
    <cellStyle name="Note 5 2 5 4 3 2" xfId="24982"/>
    <cellStyle name="Note 5 2 5 4 3 3" xfId="39435"/>
    <cellStyle name="Note 5 2 5 4 4" xfId="9988"/>
    <cellStyle name="Note 5 2 5 4 4 2" xfId="27423"/>
    <cellStyle name="Note 5 2 5 4 4 3" xfId="41876"/>
    <cellStyle name="Note 5 2 5 4 5" xfId="12408"/>
    <cellStyle name="Note 5 2 5 4 5 2" xfId="29843"/>
    <cellStyle name="Note 5 2 5 4 5 3" xfId="44296"/>
    <cellStyle name="Note 5 2 5 4 6" xfId="15413"/>
    <cellStyle name="Note 5 2 5 4 6 2" xfId="32848"/>
    <cellStyle name="Note 5 2 5 4 6 3" xfId="47301"/>
    <cellStyle name="Note 5 2 5 4 7" xfId="19415"/>
    <cellStyle name="Note 5 2 5 4 8" xfId="20575"/>
    <cellStyle name="Note 5 2 5 5" xfId="5082"/>
    <cellStyle name="Note 5 2 5 5 2" xfId="14437"/>
    <cellStyle name="Note 5 2 5 5 2 2" xfId="31872"/>
    <cellStyle name="Note 5 2 5 5 2 3" xfId="46325"/>
    <cellStyle name="Note 5 2 5 5 3" xfId="16898"/>
    <cellStyle name="Note 5 2 5 5 3 2" xfId="34333"/>
    <cellStyle name="Note 5 2 5 5 3 3" xfId="48786"/>
    <cellStyle name="Note 5 2 5 5 4" xfId="22518"/>
    <cellStyle name="Note 5 2 5 5 5" xfId="36971"/>
    <cellStyle name="Note 5 2 5 6" xfId="7544"/>
    <cellStyle name="Note 5 2 5 6 2" xfId="24979"/>
    <cellStyle name="Note 5 2 5 6 3" xfId="39432"/>
    <cellStyle name="Note 5 2 5 7" xfId="9985"/>
    <cellStyle name="Note 5 2 5 7 2" xfId="27420"/>
    <cellStyle name="Note 5 2 5 7 3" xfId="41873"/>
    <cellStyle name="Note 5 2 5 8" xfId="12405"/>
    <cellStyle name="Note 5 2 5 8 2" xfId="29840"/>
    <cellStyle name="Note 5 2 5 8 3" xfId="44293"/>
    <cellStyle name="Note 5 2 5 9" xfId="19412"/>
    <cellStyle name="Note 5 2 6" xfId="2575"/>
    <cellStyle name="Note 5 2 6 2" xfId="5086"/>
    <cellStyle name="Note 5 2 6 2 2" xfId="14440"/>
    <cellStyle name="Note 5 2 6 2 2 2" xfId="31875"/>
    <cellStyle name="Note 5 2 6 2 2 3" xfId="46328"/>
    <cellStyle name="Note 5 2 6 2 3" xfId="16901"/>
    <cellStyle name="Note 5 2 6 2 3 2" xfId="34336"/>
    <cellStyle name="Note 5 2 6 2 3 3" xfId="48789"/>
    <cellStyle name="Note 5 2 6 2 4" xfId="22522"/>
    <cellStyle name="Note 5 2 6 2 5" xfId="36975"/>
    <cellStyle name="Note 5 2 6 3" xfId="7548"/>
    <cellStyle name="Note 5 2 6 3 2" xfId="24983"/>
    <cellStyle name="Note 5 2 6 3 3" xfId="39436"/>
    <cellStyle name="Note 5 2 6 4" xfId="9989"/>
    <cellStyle name="Note 5 2 6 4 2" xfId="27424"/>
    <cellStyle name="Note 5 2 6 4 3" xfId="41877"/>
    <cellStyle name="Note 5 2 6 5" xfId="12409"/>
    <cellStyle name="Note 5 2 6 5 2" xfId="29844"/>
    <cellStyle name="Note 5 2 6 5 3" xfId="44297"/>
    <cellStyle name="Note 5 2 6 6" xfId="19416"/>
    <cellStyle name="Note 5 2 7" xfId="2576"/>
    <cellStyle name="Note 5 2 7 2" xfId="5087"/>
    <cellStyle name="Note 5 2 7 2 2" xfId="14441"/>
    <cellStyle name="Note 5 2 7 2 2 2" xfId="31876"/>
    <cellStyle name="Note 5 2 7 2 2 3" xfId="46329"/>
    <cellStyle name="Note 5 2 7 2 3" xfId="16902"/>
    <cellStyle name="Note 5 2 7 2 3 2" xfId="34337"/>
    <cellStyle name="Note 5 2 7 2 3 3" xfId="48790"/>
    <cellStyle name="Note 5 2 7 2 4" xfId="22523"/>
    <cellStyle name="Note 5 2 7 2 5" xfId="36976"/>
    <cellStyle name="Note 5 2 7 3" xfId="7549"/>
    <cellStyle name="Note 5 2 7 3 2" xfId="24984"/>
    <cellStyle name="Note 5 2 7 3 3" xfId="39437"/>
    <cellStyle name="Note 5 2 7 4" xfId="9990"/>
    <cellStyle name="Note 5 2 7 4 2" xfId="27425"/>
    <cellStyle name="Note 5 2 7 4 3" xfId="41878"/>
    <cellStyle name="Note 5 2 7 5" xfId="12410"/>
    <cellStyle name="Note 5 2 7 5 2" xfId="29845"/>
    <cellStyle name="Note 5 2 7 5 3" xfId="44298"/>
    <cellStyle name="Note 5 2 7 6" xfId="19417"/>
    <cellStyle name="Note 5 2 8" xfId="2577"/>
    <cellStyle name="Note 5 2 8 2" xfId="5088"/>
    <cellStyle name="Note 5 2 8 2 2" xfId="22524"/>
    <cellStyle name="Note 5 2 8 2 3" xfId="36977"/>
    <cellStyle name="Note 5 2 8 3" xfId="7550"/>
    <cellStyle name="Note 5 2 8 3 2" xfId="24985"/>
    <cellStyle name="Note 5 2 8 3 3" xfId="39438"/>
    <cellStyle name="Note 5 2 8 4" xfId="9991"/>
    <cellStyle name="Note 5 2 8 4 2" xfId="27426"/>
    <cellStyle name="Note 5 2 8 4 3" xfId="41879"/>
    <cellStyle name="Note 5 2 8 5" xfId="12411"/>
    <cellStyle name="Note 5 2 8 5 2" xfId="29846"/>
    <cellStyle name="Note 5 2 8 5 3" xfId="44299"/>
    <cellStyle name="Note 5 2 8 6" xfId="15414"/>
    <cellStyle name="Note 5 2 8 6 2" xfId="32849"/>
    <cellStyle name="Note 5 2 8 6 3" xfId="47302"/>
    <cellStyle name="Note 5 2 8 7" xfId="19418"/>
    <cellStyle name="Note 5 2 8 8" xfId="20576"/>
    <cellStyle name="Note 5 2 9" xfId="5069"/>
    <cellStyle name="Note 5 2 9 2" xfId="14427"/>
    <cellStyle name="Note 5 2 9 2 2" xfId="31862"/>
    <cellStyle name="Note 5 2 9 2 3" xfId="46315"/>
    <cellStyle name="Note 5 2 9 3" xfId="16888"/>
    <cellStyle name="Note 5 2 9 3 2" xfId="34323"/>
    <cellStyle name="Note 5 2 9 3 3" xfId="48776"/>
    <cellStyle name="Note 5 2 9 4" xfId="22505"/>
    <cellStyle name="Note 5 2 9 5" xfId="36958"/>
    <cellStyle name="Note 5 20" xfId="2578"/>
    <cellStyle name="Note 5 20 10" xfId="19419"/>
    <cellStyle name="Note 5 20 2" xfId="2579"/>
    <cellStyle name="Note 5 20 2 10" xfId="9993"/>
    <cellStyle name="Note 5 20 2 10 2" xfId="27428"/>
    <cellStyle name="Note 5 20 2 10 3" xfId="41881"/>
    <cellStyle name="Note 5 20 2 11" xfId="12413"/>
    <cellStyle name="Note 5 20 2 11 2" xfId="29848"/>
    <cellStyle name="Note 5 20 2 11 3" xfId="44301"/>
    <cellStyle name="Note 5 20 2 12" xfId="19420"/>
    <cellStyle name="Note 5 20 2 2" xfId="2580"/>
    <cellStyle name="Note 5 20 2 2 2" xfId="2581"/>
    <cellStyle name="Note 5 20 2 2 2 2" xfId="5092"/>
    <cellStyle name="Note 5 20 2 2 2 2 2" xfId="14445"/>
    <cellStyle name="Note 5 20 2 2 2 2 2 2" xfId="31880"/>
    <cellStyle name="Note 5 20 2 2 2 2 2 3" xfId="46333"/>
    <cellStyle name="Note 5 20 2 2 2 2 3" xfId="16906"/>
    <cellStyle name="Note 5 20 2 2 2 2 3 2" xfId="34341"/>
    <cellStyle name="Note 5 20 2 2 2 2 3 3" xfId="48794"/>
    <cellStyle name="Note 5 20 2 2 2 2 4" xfId="22528"/>
    <cellStyle name="Note 5 20 2 2 2 2 5" xfId="36981"/>
    <cellStyle name="Note 5 20 2 2 2 3" xfId="7554"/>
    <cellStyle name="Note 5 20 2 2 2 3 2" xfId="24989"/>
    <cellStyle name="Note 5 20 2 2 2 3 3" xfId="39442"/>
    <cellStyle name="Note 5 20 2 2 2 4" xfId="9995"/>
    <cellStyle name="Note 5 20 2 2 2 4 2" xfId="27430"/>
    <cellStyle name="Note 5 20 2 2 2 4 3" xfId="41883"/>
    <cellStyle name="Note 5 20 2 2 2 5" xfId="12415"/>
    <cellStyle name="Note 5 20 2 2 2 5 2" xfId="29850"/>
    <cellStyle name="Note 5 20 2 2 2 5 3" xfId="44303"/>
    <cellStyle name="Note 5 20 2 2 2 6" xfId="19422"/>
    <cellStyle name="Note 5 20 2 2 3" xfId="2582"/>
    <cellStyle name="Note 5 20 2 2 3 2" xfId="5093"/>
    <cellStyle name="Note 5 20 2 2 3 2 2" xfId="14446"/>
    <cellStyle name="Note 5 20 2 2 3 2 2 2" xfId="31881"/>
    <cellStyle name="Note 5 20 2 2 3 2 2 3" xfId="46334"/>
    <cellStyle name="Note 5 20 2 2 3 2 3" xfId="16907"/>
    <cellStyle name="Note 5 20 2 2 3 2 3 2" xfId="34342"/>
    <cellStyle name="Note 5 20 2 2 3 2 3 3" xfId="48795"/>
    <cellStyle name="Note 5 20 2 2 3 2 4" xfId="22529"/>
    <cellStyle name="Note 5 20 2 2 3 2 5" xfId="36982"/>
    <cellStyle name="Note 5 20 2 2 3 3" xfId="7555"/>
    <cellStyle name="Note 5 20 2 2 3 3 2" xfId="24990"/>
    <cellStyle name="Note 5 20 2 2 3 3 3" xfId="39443"/>
    <cellStyle name="Note 5 20 2 2 3 4" xfId="9996"/>
    <cellStyle name="Note 5 20 2 2 3 4 2" xfId="27431"/>
    <cellStyle name="Note 5 20 2 2 3 4 3" xfId="41884"/>
    <cellStyle name="Note 5 20 2 2 3 5" xfId="12416"/>
    <cellStyle name="Note 5 20 2 2 3 5 2" xfId="29851"/>
    <cellStyle name="Note 5 20 2 2 3 5 3" xfId="44304"/>
    <cellStyle name="Note 5 20 2 2 3 6" xfId="19423"/>
    <cellStyle name="Note 5 20 2 2 4" xfId="2583"/>
    <cellStyle name="Note 5 20 2 2 4 2" xfId="5094"/>
    <cellStyle name="Note 5 20 2 2 4 2 2" xfId="22530"/>
    <cellStyle name="Note 5 20 2 2 4 2 3" xfId="36983"/>
    <cellStyle name="Note 5 20 2 2 4 3" xfId="7556"/>
    <cellStyle name="Note 5 20 2 2 4 3 2" xfId="24991"/>
    <cellStyle name="Note 5 20 2 2 4 3 3" xfId="39444"/>
    <cellStyle name="Note 5 20 2 2 4 4" xfId="9997"/>
    <cellStyle name="Note 5 20 2 2 4 4 2" xfId="27432"/>
    <cellStyle name="Note 5 20 2 2 4 4 3" xfId="41885"/>
    <cellStyle name="Note 5 20 2 2 4 5" xfId="12417"/>
    <cellStyle name="Note 5 20 2 2 4 5 2" xfId="29852"/>
    <cellStyle name="Note 5 20 2 2 4 5 3" xfId="44305"/>
    <cellStyle name="Note 5 20 2 2 4 6" xfId="15415"/>
    <cellStyle name="Note 5 20 2 2 4 6 2" xfId="32850"/>
    <cellStyle name="Note 5 20 2 2 4 6 3" xfId="47303"/>
    <cellStyle name="Note 5 20 2 2 4 7" xfId="19424"/>
    <cellStyle name="Note 5 20 2 2 4 8" xfId="20577"/>
    <cellStyle name="Note 5 20 2 2 5" xfId="5091"/>
    <cellStyle name="Note 5 20 2 2 5 2" xfId="14444"/>
    <cellStyle name="Note 5 20 2 2 5 2 2" xfId="31879"/>
    <cellStyle name="Note 5 20 2 2 5 2 3" xfId="46332"/>
    <cellStyle name="Note 5 20 2 2 5 3" xfId="16905"/>
    <cellStyle name="Note 5 20 2 2 5 3 2" xfId="34340"/>
    <cellStyle name="Note 5 20 2 2 5 3 3" xfId="48793"/>
    <cellStyle name="Note 5 20 2 2 5 4" xfId="22527"/>
    <cellStyle name="Note 5 20 2 2 5 5" xfId="36980"/>
    <cellStyle name="Note 5 20 2 2 6" xfId="7553"/>
    <cellStyle name="Note 5 20 2 2 6 2" xfId="24988"/>
    <cellStyle name="Note 5 20 2 2 6 3" xfId="39441"/>
    <cellStyle name="Note 5 20 2 2 7" xfId="9994"/>
    <cellStyle name="Note 5 20 2 2 7 2" xfId="27429"/>
    <cellStyle name="Note 5 20 2 2 7 3" xfId="41882"/>
    <cellStyle name="Note 5 20 2 2 8" xfId="12414"/>
    <cellStyle name="Note 5 20 2 2 8 2" xfId="29849"/>
    <cellStyle name="Note 5 20 2 2 8 3" xfId="44302"/>
    <cellStyle name="Note 5 20 2 2 9" xfId="19421"/>
    <cellStyle name="Note 5 20 2 3" xfId="2584"/>
    <cellStyle name="Note 5 20 2 3 2" xfId="2585"/>
    <cellStyle name="Note 5 20 2 3 2 2" xfId="5096"/>
    <cellStyle name="Note 5 20 2 3 2 2 2" xfId="14448"/>
    <cellStyle name="Note 5 20 2 3 2 2 2 2" xfId="31883"/>
    <cellStyle name="Note 5 20 2 3 2 2 2 3" xfId="46336"/>
    <cellStyle name="Note 5 20 2 3 2 2 3" xfId="16909"/>
    <cellStyle name="Note 5 20 2 3 2 2 3 2" xfId="34344"/>
    <cellStyle name="Note 5 20 2 3 2 2 3 3" xfId="48797"/>
    <cellStyle name="Note 5 20 2 3 2 2 4" xfId="22532"/>
    <cellStyle name="Note 5 20 2 3 2 2 5" xfId="36985"/>
    <cellStyle name="Note 5 20 2 3 2 3" xfId="7558"/>
    <cellStyle name="Note 5 20 2 3 2 3 2" xfId="24993"/>
    <cellStyle name="Note 5 20 2 3 2 3 3" xfId="39446"/>
    <cellStyle name="Note 5 20 2 3 2 4" xfId="9999"/>
    <cellStyle name="Note 5 20 2 3 2 4 2" xfId="27434"/>
    <cellStyle name="Note 5 20 2 3 2 4 3" xfId="41887"/>
    <cellStyle name="Note 5 20 2 3 2 5" xfId="12419"/>
    <cellStyle name="Note 5 20 2 3 2 5 2" xfId="29854"/>
    <cellStyle name="Note 5 20 2 3 2 5 3" xfId="44307"/>
    <cellStyle name="Note 5 20 2 3 2 6" xfId="19426"/>
    <cellStyle name="Note 5 20 2 3 3" xfId="2586"/>
    <cellStyle name="Note 5 20 2 3 3 2" xfId="5097"/>
    <cellStyle name="Note 5 20 2 3 3 2 2" xfId="14449"/>
    <cellStyle name="Note 5 20 2 3 3 2 2 2" xfId="31884"/>
    <cellStyle name="Note 5 20 2 3 3 2 2 3" xfId="46337"/>
    <cellStyle name="Note 5 20 2 3 3 2 3" xfId="16910"/>
    <cellStyle name="Note 5 20 2 3 3 2 3 2" xfId="34345"/>
    <cellStyle name="Note 5 20 2 3 3 2 3 3" xfId="48798"/>
    <cellStyle name="Note 5 20 2 3 3 2 4" xfId="22533"/>
    <cellStyle name="Note 5 20 2 3 3 2 5" xfId="36986"/>
    <cellStyle name="Note 5 20 2 3 3 3" xfId="7559"/>
    <cellStyle name="Note 5 20 2 3 3 3 2" xfId="24994"/>
    <cellStyle name="Note 5 20 2 3 3 3 3" xfId="39447"/>
    <cellStyle name="Note 5 20 2 3 3 4" xfId="10000"/>
    <cellStyle name="Note 5 20 2 3 3 4 2" xfId="27435"/>
    <cellStyle name="Note 5 20 2 3 3 4 3" xfId="41888"/>
    <cellStyle name="Note 5 20 2 3 3 5" xfId="12420"/>
    <cellStyle name="Note 5 20 2 3 3 5 2" xfId="29855"/>
    <cellStyle name="Note 5 20 2 3 3 5 3" xfId="44308"/>
    <cellStyle name="Note 5 20 2 3 3 6" xfId="19427"/>
    <cellStyle name="Note 5 20 2 3 4" xfId="2587"/>
    <cellStyle name="Note 5 20 2 3 4 2" xfId="5098"/>
    <cellStyle name="Note 5 20 2 3 4 2 2" xfId="22534"/>
    <cellStyle name="Note 5 20 2 3 4 2 3" xfId="36987"/>
    <cellStyle name="Note 5 20 2 3 4 3" xfId="7560"/>
    <cellStyle name="Note 5 20 2 3 4 3 2" xfId="24995"/>
    <cellStyle name="Note 5 20 2 3 4 3 3" xfId="39448"/>
    <cellStyle name="Note 5 20 2 3 4 4" xfId="10001"/>
    <cellStyle name="Note 5 20 2 3 4 4 2" xfId="27436"/>
    <cellStyle name="Note 5 20 2 3 4 4 3" xfId="41889"/>
    <cellStyle name="Note 5 20 2 3 4 5" xfId="12421"/>
    <cellStyle name="Note 5 20 2 3 4 5 2" xfId="29856"/>
    <cellStyle name="Note 5 20 2 3 4 5 3" xfId="44309"/>
    <cellStyle name="Note 5 20 2 3 4 6" xfId="15416"/>
    <cellStyle name="Note 5 20 2 3 4 6 2" xfId="32851"/>
    <cellStyle name="Note 5 20 2 3 4 6 3" xfId="47304"/>
    <cellStyle name="Note 5 20 2 3 4 7" xfId="19428"/>
    <cellStyle name="Note 5 20 2 3 4 8" xfId="20578"/>
    <cellStyle name="Note 5 20 2 3 5" xfId="5095"/>
    <cellStyle name="Note 5 20 2 3 5 2" xfId="14447"/>
    <cellStyle name="Note 5 20 2 3 5 2 2" xfId="31882"/>
    <cellStyle name="Note 5 20 2 3 5 2 3" xfId="46335"/>
    <cellStyle name="Note 5 20 2 3 5 3" xfId="16908"/>
    <cellStyle name="Note 5 20 2 3 5 3 2" xfId="34343"/>
    <cellStyle name="Note 5 20 2 3 5 3 3" xfId="48796"/>
    <cellStyle name="Note 5 20 2 3 5 4" xfId="22531"/>
    <cellStyle name="Note 5 20 2 3 5 5" xfId="36984"/>
    <cellStyle name="Note 5 20 2 3 6" xfId="7557"/>
    <cellStyle name="Note 5 20 2 3 6 2" xfId="24992"/>
    <cellStyle name="Note 5 20 2 3 6 3" xfId="39445"/>
    <cellStyle name="Note 5 20 2 3 7" xfId="9998"/>
    <cellStyle name="Note 5 20 2 3 7 2" xfId="27433"/>
    <cellStyle name="Note 5 20 2 3 7 3" xfId="41886"/>
    <cellStyle name="Note 5 20 2 3 8" xfId="12418"/>
    <cellStyle name="Note 5 20 2 3 8 2" xfId="29853"/>
    <cellStyle name="Note 5 20 2 3 8 3" xfId="44306"/>
    <cellStyle name="Note 5 20 2 3 9" xfId="19425"/>
    <cellStyle name="Note 5 20 2 4" xfId="2588"/>
    <cellStyle name="Note 5 20 2 4 2" xfId="2589"/>
    <cellStyle name="Note 5 20 2 4 2 2" xfId="5100"/>
    <cellStyle name="Note 5 20 2 4 2 2 2" xfId="14451"/>
    <cellStyle name="Note 5 20 2 4 2 2 2 2" xfId="31886"/>
    <cellStyle name="Note 5 20 2 4 2 2 2 3" xfId="46339"/>
    <cellStyle name="Note 5 20 2 4 2 2 3" xfId="16912"/>
    <cellStyle name="Note 5 20 2 4 2 2 3 2" xfId="34347"/>
    <cellStyle name="Note 5 20 2 4 2 2 3 3" xfId="48800"/>
    <cellStyle name="Note 5 20 2 4 2 2 4" xfId="22536"/>
    <cellStyle name="Note 5 20 2 4 2 2 5" xfId="36989"/>
    <cellStyle name="Note 5 20 2 4 2 3" xfId="7562"/>
    <cellStyle name="Note 5 20 2 4 2 3 2" xfId="24997"/>
    <cellStyle name="Note 5 20 2 4 2 3 3" xfId="39450"/>
    <cellStyle name="Note 5 20 2 4 2 4" xfId="10003"/>
    <cellStyle name="Note 5 20 2 4 2 4 2" xfId="27438"/>
    <cellStyle name="Note 5 20 2 4 2 4 3" xfId="41891"/>
    <cellStyle name="Note 5 20 2 4 2 5" xfId="12423"/>
    <cellStyle name="Note 5 20 2 4 2 5 2" xfId="29858"/>
    <cellStyle name="Note 5 20 2 4 2 5 3" xfId="44311"/>
    <cellStyle name="Note 5 20 2 4 2 6" xfId="19430"/>
    <cellStyle name="Note 5 20 2 4 3" xfId="2590"/>
    <cellStyle name="Note 5 20 2 4 3 2" xfId="5101"/>
    <cellStyle name="Note 5 20 2 4 3 2 2" xfId="14452"/>
    <cellStyle name="Note 5 20 2 4 3 2 2 2" xfId="31887"/>
    <cellStyle name="Note 5 20 2 4 3 2 2 3" xfId="46340"/>
    <cellStyle name="Note 5 20 2 4 3 2 3" xfId="16913"/>
    <cellStyle name="Note 5 20 2 4 3 2 3 2" xfId="34348"/>
    <cellStyle name="Note 5 20 2 4 3 2 3 3" xfId="48801"/>
    <cellStyle name="Note 5 20 2 4 3 2 4" xfId="22537"/>
    <cellStyle name="Note 5 20 2 4 3 2 5" xfId="36990"/>
    <cellStyle name="Note 5 20 2 4 3 3" xfId="7563"/>
    <cellStyle name="Note 5 20 2 4 3 3 2" xfId="24998"/>
    <cellStyle name="Note 5 20 2 4 3 3 3" xfId="39451"/>
    <cellStyle name="Note 5 20 2 4 3 4" xfId="10004"/>
    <cellStyle name="Note 5 20 2 4 3 4 2" xfId="27439"/>
    <cellStyle name="Note 5 20 2 4 3 4 3" xfId="41892"/>
    <cellStyle name="Note 5 20 2 4 3 5" xfId="12424"/>
    <cellStyle name="Note 5 20 2 4 3 5 2" xfId="29859"/>
    <cellStyle name="Note 5 20 2 4 3 5 3" xfId="44312"/>
    <cellStyle name="Note 5 20 2 4 3 6" xfId="19431"/>
    <cellStyle name="Note 5 20 2 4 4" xfId="2591"/>
    <cellStyle name="Note 5 20 2 4 4 2" xfId="5102"/>
    <cellStyle name="Note 5 20 2 4 4 2 2" xfId="22538"/>
    <cellStyle name="Note 5 20 2 4 4 2 3" xfId="36991"/>
    <cellStyle name="Note 5 20 2 4 4 3" xfId="7564"/>
    <cellStyle name="Note 5 20 2 4 4 3 2" xfId="24999"/>
    <cellStyle name="Note 5 20 2 4 4 3 3" xfId="39452"/>
    <cellStyle name="Note 5 20 2 4 4 4" xfId="10005"/>
    <cellStyle name="Note 5 20 2 4 4 4 2" xfId="27440"/>
    <cellStyle name="Note 5 20 2 4 4 4 3" xfId="41893"/>
    <cellStyle name="Note 5 20 2 4 4 5" xfId="12425"/>
    <cellStyle name="Note 5 20 2 4 4 5 2" xfId="29860"/>
    <cellStyle name="Note 5 20 2 4 4 5 3" xfId="44313"/>
    <cellStyle name="Note 5 20 2 4 4 6" xfId="15417"/>
    <cellStyle name="Note 5 20 2 4 4 6 2" xfId="32852"/>
    <cellStyle name="Note 5 20 2 4 4 6 3" xfId="47305"/>
    <cellStyle name="Note 5 20 2 4 4 7" xfId="19432"/>
    <cellStyle name="Note 5 20 2 4 4 8" xfId="20579"/>
    <cellStyle name="Note 5 20 2 4 5" xfId="5099"/>
    <cellStyle name="Note 5 20 2 4 5 2" xfId="14450"/>
    <cellStyle name="Note 5 20 2 4 5 2 2" xfId="31885"/>
    <cellStyle name="Note 5 20 2 4 5 2 3" xfId="46338"/>
    <cellStyle name="Note 5 20 2 4 5 3" xfId="16911"/>
    <cellStyle name="Note 5 20 2 4 5 3 2" xfId="34346"/>
    <cellStyle name="Note 5 20 2 4 5 3 3" xfId="48799"/>
    <cellStyle name="Note 5 20 2 4 5 4" xfId="22535"/>
    <cellStyle name="Note 5 20 2 4 5 5" xfId="36988"/>
    <cellStyle name="Note 5 20 2 4 6" xfId="7561"/>
    <cellStyle name="Note 5 20 2 4 6 2" xfId="24996"/>
    <cellStyle name="Note 5 20 2 4 6 3" xfId="39449"/>
    <cellStyle name="Note 5 20 2 4 7" xfId="10002"/>
    <cellStyle name="Note 5 20 2 4 7 2" xfId="27437"/>
    <cellStyle name="Note 5 20 2 4 7 3" xfId="41890"/>
    <cellStyle name="Note 5 20 2 4 8" xfId="12422"/>
    <cellStyle name="Note 5 20 2 4 8 2" xfId="29857"/>
    <cellStyle name="Note 5 20 2 4 8 3" xfId="44310"/>
    <cellStyle name="Note 5 20 2 4 9" xfId="19429"/>
    <cellStyle name="Note 5 20 2 5" xfId="2592"/>
    <cellStyle name="Note 5 20 2 5 2" xfId="5103"/>
    <cellStyle name="Note 5 20 2 5 2 2" xfId="14453"/>
    <cellStyle name="Note 5 20 2 5 2 2 2" xfId="31888"/>
    <cellStyle name="Note 5 20 2 5 2 2 3" xfId="46341"/>
    <cellStyle name="Note 5 20 2 5 2 3" xfId="16914"/>
    <cellStyle name="Note 5 20 2 5 2 3 2" xfId="34349"/>
    <cellStyle name="Note 5 20 2 5 2 3 3" xfId="48802"/>
    <cellStyle name="Note 5 20 2 5 2 4" xfId="22539"/>
    <cellStyle name="Note 5 20 2 5 2 5" xfId="36992"/>
    <cellStyle name="Note 5 20 2 5 3" xfId="7565"/>
    <cellStyle name="Note 5 20 2 5 3 2" xfId="25000"/>
    <cellStyle name="Note 5 20 2 5 3 3" xfId="39453"/>
    <cellStyle name="Note 5 20 2 5 4" xfId="10006"/>
    <cellStyle name="Note 5 20 2 5 4 2" xfId="27441"/>
    <cellStyle name="Note 5 20 2 5 4 3" xfId="41894"/>
    <cellStyle name="Note 5 20 2 5 5" xfId="12426"/>
    <cellStyle name="Note 5 20 2 5 5 2" xfId="29861"/>
    <cellStyle name="Note 5 20 2 5 5 3" xfId="44314"/>
    <cellStyle name="Note 5 20 2 5 6" xfId="19433"/>
    <cellStyle name="Note 5 20 2 6" xfId="2593"/>
    <cellStyle name="Note 5 20 2 6 2" xfId="5104"/>
    <cellStyle name="Note 5 20 2 6 2 2" xfId="14454"/>
    <cellStyle name="Note 5 20 2 6 2 2 2" xfId="31889"/>
    <cellStyle name="Note 5 20 2 6 2 2 3" xfId="46342"/>
    <cellStyle name="Note 5 20 2 6 2 3" xfId="16915"/>
    <cellStyle name="Note 5 20 2 6 2 3 2" xfId="34350"/>
    <cellStyle name="Note 5 20 2 6 2 3 3" xfId="48803"/>
    <cellStyle name="Note 5 20 2 6 2 4" xfId="22540"/>
    <cellStyle name="Note 5 20 2 6 2 5" xfId="36993"/>
    <cellStyle name="Note 5 20 2 6 3" xfId="7566"/>
    <cellStyle name="Note 5 20 2 6 3 2" xfId="25001"/>
    <cellStyle name="Note 5 20 2 6 3 3" xfId="39454"/>
    <cellStyle name="Note 5 20 2 6 4" xfId="10007"/>
    <cellStyle name="Note 5 20 2 6 4 2" xfId="27442"/>
    <cellStyle name="Note 5 20 2 6 4 3" xfId="41895"/>
    <cellStyle name="Note 5 20 2 6 5" xfId="12427"/>
    <cellStyle name="Note 5 20 2 6 5 2" xfId="29862"/>
    <cellStyle name="Note 5 20 2 6 5 3" xfId="44315"/>
    <cellStyle name="Note 5 20 2 6 6" xfId="19434"/>
    <cellStyle name="Note 5 20 2 7" xfId="2594"/>
    <cellStyle name="Note 5 20 2 7 2" xfId="5105"/>
    <cellStyle name="Note 5 20 2 7 2 2" xfId="22541"/>
    <cellStyle name="Note 5 20 2 7 2 3" xfId="36994"/>
    <cellStyle name="Note 5 20 2 7 3" xfId="7567"/>
    <cellStyle name="Note 5 20 2 7 3 2" xfId="25002"/>
    <cellStyle name="Note 5 20 2 7 3 3" xfId="39455"/>
    <cellStyle name="Note 5 20 2 7 4" xfId="10008"/>
    <cellStyle name="Note 5 20 2 7 4 2" xfId="27443"/>
    <cellStyle name="Note 5 20 2 7 4 3" xfId="41896"/>
    <cellStyle name="Note 5 20 2 7 5" xfId="12428"/>
    <cellStyle name="Note 5 20 2 7 5 2" xfId="29863"/>
    <cellStyle name="Note 5 20 2 7 5 3" xfId="44316"/>
    <cellStyle name="Note 5 20 2 7 6" xfId="15418"/>
    <cellStyle name="Note 5 20 2 7 6 2" xfId="32853"/>
    <cellStyle name="Note 5 20 2 7 6 3" xfId="47306"/>
    <cellStyle name="Note 5 20 2 7 7" xfId="19435"/>
    <cellStyle name="Note 5 20 2 7 8" xfId="20580"/>
    <cellStyle name="Note 5 20 2 8" xfId="5090"/>
    <cellStyle name="Note 5 20 2 8 2" xfId="14443"/>
    <cellStyle name="Note 5 20 2 8 2 2" xfId="31878"/>
    <cellStyle name="Note 5 20 2 8 2 3" xfId="46331"/>
    <cellStyle name="Note 5 20 2 8 3" xfId="16904"/>
    <cellStyle name="Note 5 20 2 8 3 2" xfId="34339"/>
    <cellStyle name="Note 5 20 2 8 3 3" xfId="48792"/>
    <cellStyle name="Note 5 20 2 8 4" xfId="22526"/>
    <cellStyle name="Note 5 20 2 8 5" xfId="36979"/>
    <cellStyle name="Note 5 20 2 9" xfId="7552"/>
    <cellStyle name="Note 5 20 2 9 2" xfId="24987"/>
    <cellStyle name="Note 5 20 2 9 3" xfId="39440"/>
    <cellStyle name="Note 5 20 3" xfId="2595"/>
    <cellStyle name="Note 5 20 3 2" xfId="5106"/>
    <cellStyle name="Note 5 20 3 2 2" xfId="14455"/>
    <cellStyle name="Note 5 20 3 2 2 2" xfId="31890"/>
    <cellStyle name="Note 5 20 3 2 2 3" xfId="46343"/>
    <cellStyle name="Note 5 20 3 2 3" xfId="16916"/>
    <cellStyle name="Note 5 20 3 2 3 2" xfId="34351"/>
    <cellStyle name="Note 5 20 3 2 3 3" xfId="48804"/>
    <cellStyle name="Note 5 20 3 2 4" xfId="22542"/>
    <cellStyle name="Note 5 20 3 2 5" xfId="36995"/>
    <cellStyle name="Note 5 20 3 3" xfId="7568"/>
    <cellStyle name="Note 5 20 3 3 2" xfId="25003"/>
    <cellStyle name="Note 5 20 3 3 3" xfId="39456"/>
    <cellStyle name="Note 5 20 3 4" xfId="10009"/>
    <cellStyle name="Note 5 20 3 4 2" xfId="27444"/>
    <cellStyle name="Note 5 20 3 4 3" xfId="41897"/>
    <cellStyle name="Note 5 20 3 5" xfId="12429"/>
    <cellStyle name="Note 5 20 3 5 2" xfId="29864"/>
    <cellStyle name="Note 5 20 3 5 3" xfId="44317"/>
    <cellStyle name="Note 5 20 3 6" xfId="19436"/>
    <cellStyle name="Note 5 20 4" xfId="2596"/>
    <cellStyle name="Note 5 20 4 2" xfId="5107"/>
    <cellStyle name="Note 5 20 4 2 2" xfId="14456"/>
    <cellStyle name="Note 5 20 4 2 2 2" xfId="31891"/>
    <cellStyle name="Note 5 20 4 2 2 3" xfId="46344"/>
    <cellStyle name="Note 5 20 4 2 3" xfId="16917"/>
    <cellStyle name="Note 5 20 4 2 3 2" xfId="34352"/>
    <cellStyle name="Note 5 20 4 2 3 3" xfId="48805"/>
    <cellStyle name="Note 5 20 4 2 4" xfId="22543"/>
    <cellStyle name="Note 5 20 4 2 5" xfId="36996"/>
    <cellStyle name="Note 5 20 4 3" xfId="7569"/>
    <cellStyle name="Note 5 20 4 3 2" xfId="25004"/>
    <cellStyle name="Note 5 20 4 3 3" xfId="39457"/>
    <cellStyle name="Note 5 20 4 4" xfId="10010"/>
    <cellStyle name="Note 5 20 4 4 2" xfId="27445"/>
    <cellStyle name="Note 5 20 4 4 3" xfId="41898"/>
    <cellStyle name="Note 5 20 4 5" xfId="12430"/>
    <cellStyle name="Note 5 20 4 5 2" xfId="29865"/>
    <cellStyle name="Note 5 20 4 5 3" xfId="44318"/>
    <cellStyle name="Note 5 20 4 6" xfId="19437"/>
    <cellStyle name="Note 5 20 5" xfId="2597"/>
    <cellStyle name="Note 5 20 5 2" xfId="5108"/>
    <cellStyle name="Note 5 20 5 2 2" xfId="22544"/>
    <cellStyle name="Note 5 20 5 2 3" xfId="36997"/>
    <cellStyle name="Note 5 20 5 3" xfId="7570"/>
    <cellStyle name="Note 5 20 5 3 2" xfId="25005"/>
    <cellStyle name="Note 5 20 5 3 3" xfId="39458"/>
    <cellStyle name="Note 5 20 5 4" xfId="10011"/>
    <cellStyle name="Note 5 20 5 4 2" xfId="27446"/>
    <cellStyle name="Note 5 20 5 4 3" xfId="41899"/>
    <cellStyle name="Note 5 20 5 5" xfId="12431"/>
    <cellStyle name="Note 5 20 5 5 2" xfId="29866"/>
    <cellStyle name="Note 5 20 5 5 3" xfId="44319"/>
    <cellStyle name="Note 5 20 5 6" xfId="15419"/>
    <cellStyle name="Note 5 20 5 6 2" xfId="32854"/>
    <cellStyle name="Note 5 20 5 6 3" xfId="47307"/>
    <cellStyle name="Note 5 20 5 7" xfId="19438"/>
    <cellStyle name="Note 5 20 5 8" xfId="20581"/>
    <cellStyle name="Note 5 20 6" xfId="5089"/>
    <cellStyle name="Note 5 20 6 2" xfId="14442"/>
    <cellStyle name="Note 5 20 6 2 2" xfId="31877"/>
    <cellStyle name="Note 5 20 6 2 3" xfId="46330"/>
    <cellStyle name="Note 5 20 6 3" xfId="16903"/>
    <cellStyle name="Note 5 20 6 3 2" xfId="34338"/>
    <cellStyle name="Note 5 20 6 3 3" xfId="48791"/>
    <cellStyle name="Note 5 20 6 4" xfId="22525"/>
    <cellStyle name="Note 5 20 6 5" xfId="36978"/>
    <cellStyle name="Note 5 20 7" xfId="7551"/>
    <cellStyle name="Note 5 20 7 2" xfId="24986"/>
    <cellStyle name="Note 5 20 7 3" xfId="39439"/>
    <cellStyle name="Note 5 20 8" xfId="9992"/>
    <cellStyle name="Note 5 20 8 2" xfId="27427"/>
    <cellStyle name="Note 5 20 8 3" xfId="41880"/>
    <cellStyle name="Note 5 20 9" xfId="12412"/>
    <cellStyle name="Note 5 20 9 2" xfId="29847"/>
    <cellStyle name="Note 5 20 9 3" xfId="44300"/>
    <cellStyle name="Note 5 21" xfId="2598"/>
    <cellStyle name="Note 5 21 10" xfId="10012"/>
    <cellStyle name="Note 5 21 10 2" xfId="27447"/>
    <cellStyle name="Note 5 21 10 3" xfId="41900"/>
    <cellStyle name="Note 5 21 11" xfId="12432"/>
    <cellStyle name="Note 5 21 11 2" xfId="29867"/>
    <cellStyle name="Note 5 21 11 3" xfId="44320"/>
    <cellStyle name="Note 5 21 12" xfId="19439"/>
    <cellStyle name="Note 5 21 2" xfId="2599"/>
    <cellStyle name="Note 5 21 2 2" xfId="2600"/>
    <cellStyle name="Note 5 21 2 2 2" xfId="5111"/>
    <cellStyle name="Note 5 21 2 2 2 2" xfId="14459"/>
    <cellStyle name="Note 5 21 2 2 2 2 2" xfId="31894"/>
    <cellStyle name="Note 5 21 2 2 2 2 3" xfId="46347"/>
    <cellStyle name="Note 5 21 2 2 2 3" xfId="16920"/>
    <cellStyle name="Note 5 21 2 2 2 3 2" xfId="34355"/>
    <cellStyle name="Note 5 21 2 2 2 3 3" xfId="48808"/>
    <cellStyle name="Note 5 21 2 2 2 4" xfId="22547"/>
    <cellStyle name="Note 5 21 2 2 2 5" xfId="37000"/>
    <cellStyle name="Note 5 21 2 2 3" xfId="7573"/>
    <cellStyle name="Note 5 21 2 2 3 2" xfId="25008"/>
    <cellStyle name="Note 5 21 2 2 3 3" xfId="39461"/>
    <cellStyle name="Note 5 21 2 2 4" xfId="10014"/>
    <cellStyle name="Note 5 21 2 2 4 2" xfId="27449"/>
    <cellStyle name="Note 5 21 2 2 4 3" xfId="41902"/>
    <cellStyle name="Note 5 21 2 2 5" xfId="12434"/>
    <cellStyle name="Note 5 21 2 2 5 2" xfId="29869"/>
    <cellStyle name="Note 5 21 2 2 5 3" xfId="44322"/>
    <cellStyle name="Note 5 21 2 2 6" xfId="19441"/>
    <cellStyle name="Note 5 21 2 3" xfId="2601"/>
    <cellStyle name="Note 5 21 2 3 2" xfId="5112"/>
    <cellStyle name="Note 5 21 2 3 2 2" xfId="14460"/>
    <cellStyle name="Note 5 21 2 3 2 2 2" xfId="31895"/>
    <cellStyle name="Note 5 21 2 3 2 2 3" xfId="46348"/>
    <cellStyle name="Note 5 21 2 3 2 3" xfId="16921"/>
    <cellStyle name="Note 5 21 2 3 2 3 2" xfId="34356"/>
    <cellStyle name="Note 5 21 2 3 2 3 3" xfId="48809"/>
    <cellStyle name="Note 5 21 2 3 2 4" xfId="22548"/>
    <cellStyle name="Note 5 21 2 3 2 5" xfId="37001"/>
    <cellStyle name="Note 5 21 2 3 3" xfId="7574"/>
    <cellStyle name="Note 5 21 2 3 3 2" xfId="25009"/>
    <cellStyle name="Note 5 21 2 3 3 3" xfId="39462"/>
    <cellStyle name="Note 5 21 2 3 4" xfId="10015"/>
    <cellStyle name="Note 5 21 2 3 4 2" xfId="27450"/>
    <cellStyle name="Note 5 21 2 3 4 3" xfId="41903"/>
    <cellStyle name="Note 5 21 2 3 5" xfId="12435"/>
    <cellStyle name="Note 5 21 2 3 5 2" xfId="29870"/>
    <cellStyle name="Note 5 21 2 3 5 3" xfId="44323"/>
    <cellStyle name="Note 5 21 2 3 6" xfId="19442"/>
    <cellStyle name="Note 5 21 2 4" xfId="2602"/>
    <cellStyle name="Note 5 21 2 4 2" xfId="5113"/>
    <cellStyle name="Note 5 21 2 4 2 2" xfId="22549"/>
    <cellStyle name="Note 5 21 2 4 2 3" xfId="37002"/>
    <cellStyle name="Note 5 21 2 4 3" xfId="7575"/>
    <cellStyle name="Note 5 21 2 4 3 2" xfId="25010"/>
    <cellStyle name="Note 5 21 2 4 3 3" xfId="39463"/>
    <cellStyle name="Note 5 21 2 4 4" xfId="10016"/>
    <cellStyle name="Note 5 21 2 4 4 2" xfId="27451"/>
    <cellStyle name="Note 5 21 2 4 4 3" xfId="41904"/>
    <cellStyle name="Note 5 21 2 4 5" xfId="12436"/>
    <cellStyle name="Note 5 21 2 4 5 2" xfId="29871"/>
    <cellStyle name="Note 5 21 2 4 5 3" xfId="44324"/>
    <cellStyle name="Note 5 21 2 4 6" xfId="15420"/>
    <cellStyle name="Note 5 21 2 4 6 2" xfId="32855"/>
    <cellStyle name="Note 5 21 2 4 6 3" xfId="47308"/>
    <cellStyle name="Note 5 21 2 4 7" xfId="19443"/>
    <cellStyle name="Note 5 21 2 4 8" xfId="20582"/>
    <cellStyle name="Note 5 21 2 5" xfId="5110"/>
    <cellStyle name="Note 5 21 2 5 2" xfId="14458"/>
    <cellStyle name="Note 5 21 2 5 2 2" xfId="31893"/>
    <cellStyle name="Note 5 21 2 5 2 3" xfId="46346"/>
    <cellStyle name="Note 5 21 2 5 3" xfId="16919"/>
    <cellStyle name="Note 5 21 2 5 3 2" xfId="34354"/>
    <cellStyle name="Note 5 21 2 5 3 3" xfId="48807"/>
    <cellStyle name="Note 5 21 2 5 4" xfId="22546"/>
    <cellStyle name="Note 5 21 2 5 5" xfId="36999"/>
    <cellStyle name="Note 5 21 2 6" xfId="7572"/>
    <cellStyle name="Note 5 21 2 6 2" xfId="25007"/>
    <cellStyle name="Note 5 21 2 6 3" xfId="39460"/>
    <cellStyle name="Note 5 21 2 7" xfId="10013"/>
    <cellStyle name="Note 5 21 2 7 2" xfId="27448"/>
    <cellStyle name="Note 5 21 2 7 3" xfId="41901"/>
    <cellStyle name="Note 5 21 2 8" xfId="12433"/>
    <cellStyle name="Note 5 21 2 8 2" xfId="29868"/>
    <cellStyle name="Note 5 21 2 8 3" xfId="44321"/>
    <cellStyle name="Note 5 21 2 9" xfId="19440"/>
    <cellStyle name="Note 5 21 3" xfId="2603"/>
    <cellStyle name="Note 5 21 3 2" xfId="2604"/>
    <cellStyle name="Note 5 21 3 2 2" xfId="5115"/>
    <cellStyle name="Note 5 21 3 2 2 2" xfId="14462"/>
    <cellStyle name="Note 5 21 3 2 2 2 2" xfId="31897"/>
    <cellStyle name="Note 5 21 3 2 2 2 3" xfId="46350"/>
    <cellStyle name="Note 5 21 3 2 2 3" xfId="16923"/>
    <cellStyle name="Note 5 21 3 2 2 3 2" xfId="34358"/>
    <cellStyle name="Note 5 21 3 2 2 3 3" xfId="48811"/>
    <cellStyle name="Note 5 21 3 2 2 4" xfId="22551"/>
    <cellStyle name="Note 5 21 3 2 2 5" xfId="37004"/>
    <cellStyle name="Note 5 21 3 2 3" xfId="7577"/>
    <cellStyle name="Note 5 21 3 2 3 2" xfId="25012"/>
    <cellStyle name="Note 5 21 3 2 3 3" xfId="39465"/>
    <cellStyle name="Note 5 21 3 2 4" xfId="10018"/>
    <cellStyle name="Note 5 21 3 2 4 2" xfId="27453"/>
    <cellStyle name="Note 5 21 3 2 4 3" xfId="41906"/>
    <cellStyle name="Note 5 21 3 2 5" xfId="12438"/>
    <cellStyle name="Note 5 21 3 2 5 2" xfId="29873"/>
    <cellStyle name="Note 5 21 3 2 5 3" xfId="44326"/>
    <cellStyle name="Note 5 21 3 2 6" xfId="19445"/>
    <cellStyle name="Note 5 21 3 3" xfId="2605"/>
    <cellStyle name="Note 5 21 3 3 2" xfId="5116"/>
    <cellStyle name="Note 5 21 3 3 2 2" xfId="14463"/>
    <cellStyle name="Note 5 21 3 3 2 2 2" xfId="31898"/>
    <cellStyle name="Note 5 21 3 3 2 2 3" xfId="46351"/>
    <cellStyle name="Note 5 21 3 3 2 3" xfId="16924"/>
    <cellStyle name="Note 5 21 3 3 2 3 2" xfId="34359"/>
    <cellStyle name="Note 5 21 3 3 2 3 3" xfId="48812"/>
    <cellStyle name="Note 5 21 3 3 2 4" xfId="22552"/>
    <cellStyle name="Note 5 21 3 3 2 5" xfId="37005"/>
    <cellStyle name="Note 5 21 3 3 3" xfId="7578"/>
    <cellStyle name="Note 5 21 3 3 3 2" xfId="25013"/>
    <cellStyle name="Note 5 21 3 3 3 3" xfId="39466"/>
    <cellStyle name="Note 5 21 3 3 4" xfId="10019"/>
    <cellStyle name="Note 5 21 3 3 4 2" xfId="27454"/>
    <cellStyle name="Note 5 21 3 3 4 3" xfId="41907"/>
    <cellStyle name="Note 5 21 3 3 5" xfId="12439"/>
    <cellStyle name="Note 5 21 3 3 5 2" xfId="29874"/>
    <cellStyle name="Note 5 21 3 3 5 3" xfId="44327"/>
    <cellStyle name="Note 5 21 3 3 6" xfId="19446"/>
    <cellStyle name="Note 5 21 3 4" xfId="2606"/>
    <cellStyle name="Note 5 21 3 4 2" xfId="5117"/>
    <cellStyle name="Note 5 21 3 4 2 2" xfId="22553"/>
    <cellStyle name="Note 5 21 3 4 2 3" xfId="37006"/>
    <cellStyle name="Note 5 21 3 4 3" xfId="7579"/>
    <cellStyle name="Note 5 21 3 4 3 2" xfId="25014"/>
    <cellStyle name="Note 5 21 3 4 3 3" xfId="39467"/>
    <cellStyle name="Note 5 21 3 4 4" xfId="10020"/>
    <cellStyle name="Note 5 21 3 4 4 2" xfId="27455"/>
    <cellStyle name="Note 5 21 3 4 4 3" xfId="41908"/>
    <cellStyle name="Note 5 21 3 4 5" xfId="12440"/>
    <cellStyle name="Note 5 21 3 4 5 2" xfId="29875"/>
    <cellStyle name="Note 5 21 3 4 5 3" xfId="44328"/>
    <cellStyle name="Note 5 21 3 4 6" xfId="15421"/>
    <cellStyle name="Note 5 21 3 4 6 2" xfId="32856"/>
    <cellStyle name="Note 5 21 3 4 6 3" xfId="47309"/>
    <cellStyle name="Note 5 21 3 4 7" xfId="19447"/>
    <cellStyle name="Note 5 21 3 4 8" xfId="20583"/>
    <cellStyle name="Note 5 21 3 5" xfId="5114"/>
    <cellStyle name="Note 5 21 3 5 2" xfId="14461"/>
    <cellStyle name="Note 5 21 3 5 2 2" xfId="31896"/>
    <cellStyle name="Note 5 21 3 5 2 3" xfId="46349"/>
    <cellStyle name="Note 5 21 3 5 3" xfId="16922"/>
    <cellStyle name="Note 5 21 3 5 3 2" xfId="34357"/>
    <cellStyle name="Note 5 21 3 5 3 3" xfId="48810"/>
    <cellStyle name="Note 5 21 3 5 4" xfId="22550"/>
    <cellStyle name="Note 5 21 3 5 5" xfId="37003"/>
    <cellStyle name="Note 5 21 3 6" xfId="7576"/>
    <cellStyle name="Note 5 21 3 6 2" xfId="25011"/>
    <cellStyle name="Note 5 21 3 6 3" xfId="39464"/>
    <cellStyle name="Note 5 21 3 7" xfId="10017"/>
    <cellStyle name="Note 5 21 3 7 2" xfId="27452"/>
    <cellStyle name="Note 5 21 3 7 3" xfId="41905"/>
    <cellStyle name="Note 5 21 3 8" xfId="12437"/>
    <cellStyle name="Note 5 21 3 8 2" xfId="29872"/>
    <cellStyle name="Note 5 21 3 8 3" xfId="44325"/>
    <cellStyle name="Note 5 21 3 9" xfId="19444"/>
    <cellStyle name="Note 5 21 4" xfId="2607"/>
    <cellStyle name="Note 5 21 4 2" xfId="2608"/>
    <cellStyle name="Note 5 21 4 2 2" xfId="5119"/>
    <cellStyle name="Note 5 21 4 2 2 2" xfId="14465"/>
    <cellStyle name="Note 5 21 4 2 2 2 2" xfId="31900"/>
    <cellStyle name="Note 5 21 4 2 2 2 3" xfId="46353"/>
    <cellStyle name="Note 5 21 4 2 2 3" xfId="16926"/>
    <cellStyle name="Note 5 21 4 2 2 3 2" xfId="34361"/>
    <cellStyle name="Note 5 21 4 2 2 3 3" xfId="48814"/>
    <cellStyle name="Note 5 21 4 2 2 4" xfId="22555"/>
    <cellStyle name="Note 5 21 4 2 2 5" xfId="37008"/>
    <cellStyle name="Note 5 21 4 2 3" xfId="7581"/>
    <cellStyle name="Note 5 21 4 2 3 2" xfId="25016"/>
    <cellStyle name="Note 5 21 4 2 3 3" xfId="39469"/>
    <cellStyle name="Note 5 21 4 2 4" xfId="10022"/>
    <cellStyle name="Note 5 21 4 2 4 2" xfId="27457"/>
    <cellStyle name="Note 5 21 4 2 4 3" xfId="41910"/>
    <cellStyle name="Note 5 21 4 2 5" xfId="12442"/>
    <cellStyle name="Note 5 21 4 2 5 2" xfId="29877"/>
    <cellStyle name="Note 5 21 4 2 5 3" xfId="44330"/>
    <cellStyle name="Note 5 21 4 2 6" xfId="19449"/>
    <cellStyle name="Note 5 21 4 3" xfId="2609"/>
    <cellStyle name="Note 5 21 4 3 2" xfId="5120"/>
    <cellStyle name="Note 5 21 4 3 2 2" xfId="14466"/>
    <cellStyle name="Note 5 21 4 3 2 2 2" xfId="31901"/>
    <cellStyle name="Note 5 21 4 3 2 2 3" xfId="46354"/>
    <cellStyle name="Note 5 21 4 3 2 3" xfId="16927"/>
    <cellStyle name="Note 5 21 4 3 2 3 2" xfId="34362"/>
    <cellStyle name="Note 5 21 4 3 2 3 3" xfId="48815"/>
    <cellStyle name="Note 5 21 4 3 2 4" xfId="22556"/>
    <cellStyle name="Note 5 21 4 3 2 5" xfId="37009"/>
    <cellStyle name="Note 5 21 4 3 3" xfId="7582"/>
    <cellStyle name="Note 5 21 4 3 3 2" xfId="25017"/>
    <cellStyle name="Note 5 21 4 3 3 3" xfId="39470"/>
    <cellStyle name="Note 5 21 4 3 4" xfId="10023"/>
    <cellStyle name="Note 5 21 4 3 4 2" xfId="27458"/>
    <cellStyle name="Note 5 21 4 3 4 3" xfId="41911"/>
    <cellStyle name="Note 5 21 4 3 5" xfId="12443"/>
    <cellStyle name="Note 5 21 4 3 5 2" xfId="29878"/>
    <cellStyle name="Note 5 21 4 3 5 3" xfId="44331"/>
    <cellStyle name="Note 5 21 4 3 6" xfId="19450"/>
    <cellStyle name="Note 5 21 4 4" xfId="2610"/>
    <cellStyle name="Note 5 21 4 4 2" xfId="5121"/>
    <cellStyle name="Note 5 21 4 4 2 2" xfId="22557"/>
    <cellStyle name="Note 5 21 4 4 2 3" xfId="37010"/>
    <cellStyle name="Note 5 21 4 4 3" xfId="7583"/>
    <cellStyle name="Note 5 21 4 4 3 2" xfId="25018"/>
    <cellStyle name="Note 5 21 4 4 3 3" xfId="39471"/>
    <cellStyle name="Note 5 21 4 4 4" xfId="10024"/>
    <cellStyle name="Note 5 21 4 4 4 2" xfId="27459"/>
    <cellStyle name="Note 5 21 4 4 4 3" xfId="41912"/>
    <cellStyle name="Note 5 21 4 4 5" xfId="12444"/>
    <cellStyle name="Note 5 21 4 4 5 2" xfId="29879"/>
    <cellStyle name="Note 5 21 4 4 5 3" xfId="44332"/>
    <cellStyle name="Note 5 21 4 4 6" xfId="15422"/>
    <cellStyle name="Note 5 21 4 4 6 2" xfId="32857"/>
    <cellStyle name="Note 5 21 4 4 6 3" xfId="47310"/>
    <cellStyle name="Note 5 21 4 4 7" xfId="19451"/>
    <cellStyle name="Note 5 21 4 4 8" xfId="20584"/>
    <cellStyle name="Note 5 21 4 5" xfId="5118"/>
    <cellStyle name="Note 5 21 4 5 2" xfId="14464"/>
    <cellStyle name="Note 5 21 4 5 2 2" xfId="31899"/>
    <cellStyle name="Note 5 21 4 5 2 3" xfId="46352"/>
    <cellStyle name="Note 5 21 4 5 3" xfId="16925"/>
    <cellStyle name="Note 5 21 4 5 3 2" xfId="34360"/>
    <cellStyle name="Note 5 21 4 5 3 3" xfId="48813"/>
    <cellStyle name="Note 5 21 4 5 4" xfId="22554"/>
    <cellStyle name="Note 5 21 4 5 5" xfId="37007"/>
    <cellStyle name="Note 5 21 4 6" xfId="7580"/>
    <cellStyle name="Note 5 21 4 6 2" xfId="25015"/>
    <cellStyle name="Note 5 21 4 6 3" xfId="39468"/>
    <cellStyle name="Note 5 21 4 7" xfId="10021"/>
    <cellStyle name="Note 5 21 4 7 2" xfId="27456"/>
    <cellStyle name="Note 5 21 4 7 3" xfId="41909"/>
    <cellStyle name="Note 5 21 4 8" xfId="12441"/>
    <cellStyle name="Note 5 21 4 8 2" xfId="29876"/>
    <cellStyle name="Note 5 21 4 8 3" xfId="44329"/>
    <cellStyle name="Note 5 21 4 9" xfId="19448"/>
    <cellStyle name="Note 5 21 5" xfId="2611"/>
    <cellStyle name="Note 5 21 5 2" xfId="5122"/>
    <cellStyle name="Note 5 21 5 2 2" xfId="14467"/>
    <cellStyle name="Note 5 21 5 2 2 2" xfId="31902"/>
    <cellStyle name="Note 5 21 5 2 2 3" xfId="46355"/>
    <cellStyle name="Note 5 21 5 2 3" xfId="16928"/>
    <cellStyle name="Note 5 21 5 2 3 2" xfId="34363"/>
    <cellStyle name="Note 5 21 5 2 3 3" xfId="48816"/>
    <cellStyle name="Note 5 21 5 2 4" xfId="22558"/>
    <cellStyle name="Note 5 21 5 2 5" xfId="37011"/>
    <cellStyle name="Note 5 21 5 3" xfId="7584"/>
    <cellStyle name="Note 5 21 5 3 2" xfId="25019"/>
    <cellStyle name="Note 5 21 5 3 3" xfId="39472"/>
    <cellStyle name="Note 5 21 5 4" xfId="10025"/>
    <cellStyle name="Note 5 21 5 4 2" xfId="27460"/>
    <cellStyle name="Note 5 21 5 4 3" xfId="41913"/>
    <cellStyle name="Note 5 21 5 5" xfId="12445"/>
    <cellStyle name="Note 5 21 5 5 2" xfId="29880"/>
    <cellStyle name="Note 5 21 5 5 3" xfId="44333"/>
    <cellStyle name="Note 5 21 5 6" xfId="19452"/>
    <cellStyle name="Note 5 21 6" xfId="2612"/>
    <cellStyle name="Note 5 21 6 2" xfId="5123"/>
    <cellStyle name="Note 5 21 6 2 2" xfId="14468"/>
    <cellStyle name="Note 5 21 6 2 2 2" xfId="31903"/>
    <cellStyle name="Note 5 21 6 2 2 3" xfId="46356"/>
    <cellStyle name="Note 5 21 6 2 3" xfId="16929"/>
    <cellStyle name="Note 5 21 6 2 3 2" xfId="34364"/>
    <cellStyle name="Note 5 21 6 2 3 3" xfId="48817"/>
    <cellStyle name="Note 5 21 6 2 4" xfId="22559"/>
    <cellStyle name="Note 5 21 6 2 5" xfId="37012"/>
    <cellStyle name="Note 5 21 6 3" xfId="7585"/>
    <cellStyle name="Note 5 21 6 3 2" xfId="25020"/>
    <cellStyle name="Note 5 21 6 3 3" xfId="39473"/>
    <cellStyle name="Note 5 21 6 4" xfId="10026"/>
    <cellStyle name="Note 5 21 6 4 2" xfId="27461"/>
    <cellStyle name="Note 5 21 6 4 3" xfId="41914"/>
    <cellStyle name="Note 5 21 6 5" xfId="12446"/>
    <cellStyle name="Note 5 21 6 5 2" xfId="29881"/>
    <cellStyle name="Note 5 21 6 5 3" xfId="44334"/>
    <cellStyle name="Note 5 21 6 6" xfId="19453"/>
    <cellStyle name="Note 5 21 7" xfId="2613"/>
    <cellStyle name="Note 5 21 7 2" xfId="5124"/>
    <cellStyle name="Note 5 21 7 2 2" xfId="22560"/>
    <cellStyle name="Note 5 21 7 2 3" xfId="37013"/>
    <cellStyle name="Note 5 21 7 3" xfId="7586"/>
    <cellStyle name="Note 5 21 7 3 2" xfId="25021"/>
    <cellStyle name="Note 5 21 7 3 3" xfId="39474"/>
    <cellStyle name="Note 5 21 7 4" xfId="10027"/>
    <cellStyle name="Note 5 21 7 4 2" xfId="27462"/>
    <cellStyle name="Note 5 21 7 4 3" xfId="41915"/>
    <cellStyle name="Note 5 21 7 5" xfId="12447"/>
    <cellStyle name="Note 5 21 7 5 2" xfId="29882"/>
    <cellStyle name="Note 5 21 7 5 3" xfId="44335"/>
    <cellStyle name="Note 5 21 7 6" xfId="15423"/>
    <cellStyle name="Note 5 21 7 6 2" xfId="32858"/>
    <cellStyle name="Note 5 21 7 6 3" xfId="47311"/>
    <cellStyle name="Note 5 21 7 7" xfId="19454"/>
    <cellStyle name="Note 5 21 7 8" xfId="20585"/>
    <cellStyle name="Note 5 21 8" xfId="5109"/>
    <cellStyle name="Note 5 21 8 2" xfId="14457"/>
    <cellStyle name="Note 5 21 8 2 2" xfId="31892"/>
    <cellStyle name="Note 5 21 8 2 3" xfId="46345"/>
    <cellStyle name="Note 5 21 8 3" xfId="16918"/>
    <cellStyle name="Note 5 21 8 3 2" xfId="34353"/>
    <cellStyle name="Note 5 21 8 3 3" xfId="48806"/>
    <cellStyle name="Note 5 21 8 4" xfId="22545"/>
    <cellStyle name="Note 5 21 8 5" xfId="36998"/>
    <cellStyle name="Note 5 21 9" xfId="7571"/>
    <cellStyle name="Note 5 21 9 2" xfId="25006"/>
    <cellStyle name="Note 5 21 9 3" xfId="39459"/>
    <cellStyle name="Note 5 22" xfId="2614"/>
    <cellStyle name="Note 5 22 10" xfId="10028"/>
    <cellStyle name="Note 5 22 10 2" xfId="27463"/>
    <cellStyle name="Note 5 22 10 3" xfId="41916"/>
    <cellStyle name="Note 5 22 11" xfId="12448"/>
    <cellStyle name="Note 5 22 11 2" xfId="29883"/>
    <cellStyle name="Note 5 22 11 3" xfId="44336"/>
    <cellStyle name="Note 5 22 12" xfId="19455"/>
    <cellStyle name="Note 5 22 2" xfId="2615"/>
    <cellStyle name="Note 5 22 2 2" xfId="2616"/>
    <cellStyle name="Note 5 22 2 2 2" xfId="5127"/>
    <cellStyle name="Note 5 22 2 2 2 2" xfId="14471"/>
    <cellStyle name="Note 5 22 2 2 2 2 2" xfId="31906"/>
    <cellStyle name="Note 5 22 2 2 2 2 3" xfId="46359"/>
    <cellStyle name="Note 5 22 2 2 2 3" xfId="16932"/>
    <cellStyle name="Note 5 22 2 2 2 3 2" xfId="34367"/>
    <cellStyle name="Note 5 22 2 2 2 3 3" xfId="48820"/>
    <cellStyle name="Note 5 22 2 2 2 4" xfId="22563"/>
    <cellStyle name="Note 5 22 2 2 2 5" xfId="37016"/>
    <cellStyle name="Note 5 22 2 2 3" xfId="7589"/>
    <cellStyle name="Note 5 22 2 2 3 2" xfId="25024"/>
    <cellStyle name="Note 5 22 2 2 3 3" xfId="39477"/>
    <cellStyle name="Note 5 22 2 2 4" xfId="10030"/>
    <cellStyle name="Note 5 22 2 2 4 2" xfId="27465"/>
    <cellStyle name="Note 5 22 2 2 4 3" xfId="41918"/>
    <cellStyle name="Note 5 22 2 2 5" xfId="12450"/>
    <cellStyle name="Note 5 22 2 2 5 2" xfId="29885"/>
    <cellStyle name="Note 5 22 2 2 5 3" xfId="44338"/>
    <cellStyle name="Note 5 22 2 2 6" xfId="19457"/>
    <cellStyle name="Note 5 22 2 3" xfId="2617"/>
    <cellStyle name="Note 5 22 2 3 2" xfId="5128"/>
    <cellStyle name="Note 5 22 2 3 2 2" xfId="14472"/>
    <cellStyle name="Note 5 22 2 3 2 2 2" xfId="31907"/>
    <cellStyle name="Note 5 22 2 3 2 2 3" xfId="46360"/>
    <cellStyle name="Note 5 22 2 3 2 3" xfId="16933"/>
    <cellStyle name="Note 5 22 2 3 2 3 2" xfId="34368"/>
    <cellStyle name="Note 5 22 2 3 2 3 3" xfId="48821"/>
    <cellStyle name="Note 5 22 2 3 2 4" xfId="22564"/>
    <cellStyle name="Note 5 22 2 3 2 5" xfId="37017"/>
    <cellStyle name="Note 5 22 2 3 3" xfId="7590"/>
    <cellStyle name="Note 5 22 2 3 3 2" xfId="25025"/>
    <cellStyle name="Note 5 22 2 3 3 3" xfId="39478"/>
    <cellStyle name="Note 5 22 2 3 4" xfId="10031"/>
    <cellStyle name="Note 5 22 2 3 4 2" xfId="27466"/>
    <cellStyle name="Note 5 22 2 3 4 3" xfId="41919"/>
    <cellStyle name="Note 5 22 2 3 5" xfId="12451"/>
    <cellStyle name="Note 5 22 2 3 5 2" xfId="29886"/>
    <cellStyle name="Note 5 22 2 3 5 3" xfId="44339"/>
    <cellStyle name="Note 5 22 2 3 6" xfId="19458"/>
    <cellStyle name="Note 5 22 2 4" xfId="2618"/>
    <cellStyle name="Note 5 22 2 4 2" xfId="5129"/>
    <cellStyle name="Note 5 22 2 4 2 2" xfId="22565"/>
    <cellStyle name="Note 5 22 2 4 2 3" xfId="37018"/>
    <cellStyle name="Note 5 22 2 4 3" xfId="7591"/>
    <cellStyle name="Note 5 22 2 4 3 2" xfId="25026"/>
    <cellStyle name="Note 5 22 2 4 3 3" xfId="39479"/>
    <cellStyle name="Note 5 22 2 4 4" xfId="10032"/>
    <cellStyle name="Note 5 22 2 4 4 2" xfId="27467"/>
    <cellStyle name="Note 5 22 2 4 4 3" xfId="41920"/>
    <cellStyle name="Note 5 22 2 4 5" xfId="12452"/>
    <cellStyle name="Note 5 22 2 4 5 2" xfId="29887"/>
    <cellStyle name="Note 5 22 2 4 5 3" xfId="44340"/>
    <cellStyle name="Note 5 22 2 4 6" xfId="15424"/>
    <cellStyle name="Note 5 22 2 4 6 2" xfId="32859"/>
    <cellStyle name="Note 5 22 2 4 6 3" xfId="47312"/>
    <cellStyle name="Note 5 22 2 4 7" xfId="19459"/>
    <cellStyle name="Note 5 22 2 4 8" xfId="20586"/>
    <cellStyle name="Note 5 22 2 5" xfId="5126"/>
    <cellStyle name="Note 5 22 2 5 2" xfId="14470"/>
    <cellStyle name="Note 5 22 2 5 2 2" xfId="31905"/>
    <cellStyle name="Note 5 22 2 5 2 3" xfId="46358"/>
    <cellStyle name="Note 5 22 2 5 3" xfId="16931"/>
    <cellStyle name="Note 5 22 2 5 3 2" xfId="34366"/>
    <cellStyle name="Note 5 22 2 5 3 3" xfId="48819"/>
    <cellStyle name="Note 5 22 2 5 4" xfId="22562"/>
    <cellStyle name="Note 5 22 2 5 5" xfId="37015"/>
    <cellStyle name="Note 5 22 2 6" xfId="7588"/>
    <cellStyle name="Note 5 22 2 6 2" xfId="25023"/>
    <cellStyle name="Note 5 22 2 6 3" xfId="39476"/>
    <cellStyle name="Note 5 22 2 7" xfId="10029"/>
    <cellStyle name="Note 5 22 2 7 2" xfId="27464"/>
    <cellStyle name="Note 5 22 2 7 3" xfId="41917"/>
    <cellStyle name="Note 5 22 2 8" xfId="12449"/>
    <cellStyle name="Note 5 22 2 8 2" xfId="29884"/>
    <cellStyle name="Note 5 22 2 8 3" xfId="44337"/>
    <cellStyle name="Note 5 22 2 9" xfId="19456"/>
    <cellStyle name="Note 5 22 3" xfId="2619"/>
    <cellStyle name="Note 5 22 3 2" xfId="2620"/>
    <cellStyle name="Note 5 22 3 2 2" xfId="5131"/>
    <cellStyle name="Note 5 22 3 2 2 2" xfId="14474"/>
    <cellStyle name="Note 5 22 3 2 2 2 2" xfId="31909"/>
    <cellStyle name="Note 5 22 3 2 2 2 3" xfId="46362"/>
    <cellStyle name="Note 5 22 3 2 2 3" xfId="16935"/>
    <cellStyle name="Note 5 22 3 2 2 3 2" xfId="34370"/>
    <cellStyle name="Note 5 22 3 2 2 3 3" xfId="48823"/>
    <cellStyle name="Note 5 22 3 2 2 4" xfId="22567"/>
    <cellStyle name="Note 5 22 3 2 2 5" xfId="37020"/>
    <cellStyle name="Note 5 22 3 2 3" xfId="7593"/>
    <cellStyle name="Note 5 22 3 2 3 2" xfId="25028"/>
    <cellStyle name="Note 5 22 3 2 3 3" xfId="39481"/>
    <cellStyle name="Note 5 22 3 2 4" xfId="10034"/>
    <cellStyle name="Note 5 22 3 2 4 2" xfId="27469"/>
    <cellStyle name="Note 5 22 3 2 4 3" xfId="41922"/>
    <cellStyle name="Note 5 22 3 2 5" xfId="12454"/>
    <cellStyle name="Note 5 22 3 2 5 2" xfId="29889"/>
    <cellStyle name="Note 5 22 3 2 5 3" xfId="44342"/>
    <cellStyle name="Note 5 22 3 2 6" xfId="19461"/>
    <cellStyle name="Note 5 22 3 3" xfId="2621"/>
    <cellStyle name="Note 5 22 3 3 2" xfId="5132"/>
    <cellStyle name="Note 5 22 3 3 2 2" xfId="14475"/>
    <cellStyle name="Note 5 22 3 3 2 2 2" xfId="31910"/>
    <cellStyle name="Note 5 22 3 3 2 2 3" xfId="46363"/>
    <cellStyle name="Note 5 22 3 3 2 3" xfId="16936"/>
    <cellStyle name="Note 5 22 3 3 2 3 2" xfId="34371"/>
    <cellStyle name="Note 5 22 3 3 2 3 3" xfId="48824"/>
    <cellStyle name="Note 5 22 3 3 2 4" xfId="22568"/>
    <cellStyle name="Note 5 22 3 3 2 5" xfId="37021"/>
    <cellStyle name="Note 5 22 3 3 3" xfId="7594"/>
    <cellStyle name="Note 5 22 3 3 3 2" xfId="25029"/>
    <cellStyle name="Note 5 22 3 3 3 3" xfId="39482"/>
    <cellStyle name="Note 5 22 3 3 4" xfId="10035"/>
    <cellStyle name="Note 5 22 3 3 4 2" xfId="27470"/>
    <cellStyle name="Note 5 22 3 3 4 3" xfId="41923"/>
    <cellStyle name="Note 5 22 3 3 5" xfId="12455"/>
    <cellStyle name="Note 5 22 3 3 5 2" xfId="29890"/>
    <cellStyle name="Note 5 22 3 3 5 3" xfId="44343"/>
    <cellStyle name="Note 5 22 3 3 6" xfId="19462"/>
    <cellStyle name="Note 5 22 3 4" xfId="2622"/>
    <cellStyle name="Note 5 22 3 4 2" xfId="5133"/>
    <cellStyle name="Note 5 22 3 4 2 2" xfId="22569"/>
    <cellStyle name="Note 5 22 3 4 2 3" xfId="37022"/>
    <cellStyle name="Note 5 22 3 4 3" xfId="7595"/>
    <cellStyle name="Note 5 22 3 4 3 2" xfId="25030"/>
    <cellStyle name="Note 5 22 3 4 3 3" xfId="39483"/>
    <cellStyle name="Note 5 22 3 4 4" xfId="10036"/>
    <cellStyle name="Note 5 22 3 4 4 2" xfId="27471"/>
    <cellStyle name="Note 5 22 3 4 4 3" xfId="41924"/>
    <cellStyle name="Note 5 22 3 4 5" xfId="12456"/>
    <cellStyle name="Note 5 22 3 4 5 2" xfId="29891"/>
    <cellStyle name="Note 5 22 3 4 5 3" xfId="44344"/>
    <cellStyle name="Note 5 22 3 4 6" xfId="15425"/>
    <cellStyle name="Note 5 22 3 4 6 2" xfId="32860"/>
    <cellStyle name="Note 5 22 3 4 6 3" xfId="47313"/>
    <cellStyle name="Note 5 22 3 4 7" xfId="19463"/>
    <cellStyle name="Note 5 22 3 4 8" xfId="20587"/>
    <cellStyle name="Note 5 22 3 5" xfId="5130"/>
    <cellStyle name="Note 5 22 3 5 2" xfId="14473"/>
    <cellStyle name="Note 5 22 3 5 2 2" xfId="31908"/>
    <cellStyle name="Note 5 22 3 5 2 3" xfId="46361"/>
    <cellStyle name="Note 5 22 3 5 3" xfId="16934"/>
    <cellStyle name="Note 5 22 3 5 3 2" xfId="34369"/>
    <cellStyle name="Note 5 22 3 5 3 3" xfId="48822"/>
    <cellStyle name="Note 5 22 3 5 4" xfId="22566"/>
    <cellStyle name="Note 5 22 3 5 5" xfId="37019"/>
    <cellStyle name="Note 5 22 3 6" xfId="7592"/>
    <cellStyle name="Note 5 22 3 6 2" xfId="25027"/>
    <cellStyle name="Note 5 22 3 6 3" xfId="39480"/>
    <cellStyle name="Note 5 22 3 7" xfId="10033"/>
    <cellStyle name="Note 5 22 3 7 2" xfId="27468"/>
    <cellStyle name="Note 5 22 3 7 3" xfId="41921"/>
    <cellStyle name="Note 5 22 3 8" xfId="12453"/>
    <cellStyle name="Note 5 22 3 8 2" xfId="29888"/>
    <cellStyle name="Note 5 22 3 8 3" xfId="44341"/>
    <cellStyle name="Note 5 22 3 9" xfId="19460"/>
    <cellStyle name="Note 5 22 4" xfId="2623"/>
    <cellStyle name="Note 5 22 4 2" xfId="2624"/>
    <cellStyle name="Note 5 22 4 2 2" xfId="5135"/>
    <cellStyle name="Note 5 22 4 2 2 2" xfId="14477"/>
    <cellStyle name="Note 5 22 4 2 2 2 2" xfId="31912"/>
    <cellStyle name="Note 5 22 4 2 2 2 3" xfId="46365"/>
    <cellStyle name="Note 5 22 4 2 2 3" xfId="16938"/>
    <cellStyle name="Note 5 22 4 2 2 3 2" xfId="34373"/>
    <cellStyle name="Note 5 22 4 2 2 3 3" xfId="48826"/>
    <cellStyle name="Note 5 22 4 2 2 4" xfId="22571"/>
    <cellStyle name="Note 5 22 4 2 2 5" xfId="37024"/>
    <cellStyle name="Note 5 22 4 2 3" xfId="7597"/>
    <cellStyle name="Note 5 22 4 2 3 2" xfId="25032"/>
    <cellStyle name="Note 5 22 4 2 3 3" xfId="39485"/>
    <cellStyle name="Note 5 22 4 2 4" xfId="10038"/>
    <cellStyle name="Note 5 22 4 2 4 2" xfId="27473"/>
    <cellStyle name="Note 5 22 4 2 4 3" xfId="41926"/>
    <cellStyle name="Note 5 22 4 2 5" xfId="12458"/>
    <cellStyle name="Note 5 22 4 2 5 2" xfId="29893"/>
    <cellStyle name="Note 5 22 4 2 5 3" xfId="44346"/>
    <cellStyle name="Note 5 22 4 2 6" xfId="19465"/>
    <cellStyle name="Note 5 22 4 3" xfId="2625"/>
    <cellStyle name="Note 5 22 4 3 2" xfId="5136"/>
    <cellStyle name="Note 5 22 4 3 2 2" xfId="14478"/>
    <cellStyle name="Note 5 22 4 3 2 2 2" xfId="31913"/>
    <cellStyle name="Note 5 22 4 3 2 2 3" xfId="46366"/>
    <cellStyle name="Note 5 22 4 3 2 3" xfId="16939"/>
    <cellStyle name="Note 5 22 4 3 2 3 2" xfId="34374"/>
    <cellStyle name="Note 5 22 4 3 2 3 3" xfId="48827"/>
    <cellStyle name="Note 5 22 4 3 2 4" xfId="22572"/>
    <cellStyle name="Note 5 22 4 3 2 5" xfId="37025"/>
    <cellStyle name="Note 5 22 4 3 3" xfId="7598"/>
    <cellStyle name="Note 5 22 4 3 3 2" xfId="25033"/>
    <cellStyle name="Note 5 22 4 3 3 3" xfId="39486"/>
    <cellStyle name="Note 5 22 4 3 4" xfId="10039"/>
    <cellStyle name="Note 5 22 4 3 4 2" xfId="27474"/>
    <cellStyle name="Note 5 22 4 3 4 3" xfId="41927"/>
    <cellStyle name="Note 5 22 4 3 5" xfId="12459"/>
    <cellStyle name="Note 5 22 4 3 5 2" xfId="29894"/>
    <cellStyle name="Note 5 22 4 3 5 3" xfId="44347"/>
    <cellStyle name="Note 5 22 4 3 6" xfId="19466"/>
    <cellStyle name="Note 5 22 4 4" xfId="2626"/>
    <cellStyle name="Note 5 22 4 4 2" xfId="5137"/>
    <cellStyle name="Note 5 22 4 4 2 2" xfId="22573"/>
    <cellStyle name="Note 5 22 4 4 2 3" xfId="37026"/>
    <cellStyle name="Note 5 22 4 4 3" xfId="7599"/>
    <cellStyle name="Note 5 22 4 4 3 2" xfId="25034"/>
    <cellStyle name="Note 5 22 4 4 3 3" xfId="39487"/>
    <cellStyle name="Note 5 22 4 4 4" xfId="10040"/>
    <cellStyle name="Note 5 22 4 4 4 2" xfId="27475"/>
    <cellStyle name="Note 5 22 4 4 4 3" xfId="41928"/>
    <cellStyle name="Note 5 22 4 4 5" xfId="12460"/>
    <cellStyle name="Note 5 22 4 4 5 2" xfId="29895"/>
    <cellStyle name="Note 5 22 4 4 5 3" xfId="44348"/>
    <cellStyle name="Note 5 22 4 4 6" xfId="15426"/>
    <cellStyle name="Note 5 22 4 4 6 2" xfId="32861"/>
    <cellStyle name="Note 5 22 4 4 6 3" xfId="47314"/>
    <cellStyle name="Note 5 22 4 4 7" xfId="19467"/>
    <cellStyle name="Note 5 22 4 4 8" xfId="20588"/>
    <cellStyle name="Note 5 22 4 5" xfId="5134"/>
    <cellStyle name="Note 5 22 4 5 2" xfId="14476"/>
    <cellStyle name="Note 5 22 4 5 2 2" xfId="31911"/>
    <cellStyle name="Note 5 22 4 5 2 3" xfId="46364"/>
    <cellStyle name="Note 5 22 4 5 3" xfId="16937"/>
    <cellStyle name="Note 5 22 4 5 3 2" xfId="34372"/>
    <cellStyle name="Note 5 22 4 5 3 3" xfId="48825"/>
    <cellStyle name="Note 5 22 4 5 4" xfId="22570"/>
    <cellStyle name="Note 5 22 4 5 5" xfId="37023"/>
    <cellStyle name="Note 5 22 4 6" xfId="7596"/>
    <cellStyle name="Note 5 22 4 6 2" xfId="25031"/>
    <cellStyle name="Note 5 22 4 6 3" xfId="39484"/>
    <cellStyle name="Note 5 22 4 7" xfId="10037"/>
    <cellStyle name="Note 5 22 4 7 2" xfId="27472"/>
    <cellStyle name="Note 5 22 4 7 3" xfId="41925"/>
    <cellStyle name="Note 5 22 4 8" xfId="12457"/>
    <cellStyle name="Note 5 22 4 8 2" xfId="29892"/>
    <cellStyle name="Note 5 22 4 8 3" xfId="44345"/>
    <cellStyle name="Note 5 22 4 9" xfId="19464"/>
    <cellStyle name="Note 5 22 5" xfId="2627"/>
    <cellStyle name="Note 5 22 5 2" xfId="5138"/>
    <cellStyle name="Note 5 22 5 2 2" xfId="14479"/>
    <cellStyle name="Note 5 22 5 2 2 2" xfId="31914"/>
    <cellStyle name="Note 5 22 5 2 2 3" xfId="46367"/>
    <cellStyle name="Note 5 22 5 2 3" xfId="16940"/>
    <cellStyle name="Note 5 22 5 2 3 2" xfId="34375"/>
    <cellStyle name="Note 5 22 5 2 3 3" xfId="48828"/>
    <cellStyle name="Note 5 22 5 2 4" xfId="22574"/>
    <cellStyle name="Note 5 22 5 2 5" xfId="37027"/>
    <cellStyle name="Note 5 22 5 3" xfId="7600"/>
    <cellStyle name="Note 5 22 5 3 2" xfId="25035"/>
    <cellStyle name="Note 5 22 5 3 3" xfId="39488"/>
    <cellStyle name="Note 5 22 5 4" xfId="10041"/>
    <cellStyle name="Note 5 22 5 4 2" xfId="27476"/>
    <cellStyle name="Note 5 22 5 4 3" xfId="41929"/>
    <cellStyle name="Note 5 22 5 5" xfId="12461"/>
    <cellStyle name="Note 5 22 5 5 2" xfId="29896"/>
    <cellStyle name="Note 5 22 5 5 3" xfId="44349"/>
    <cellStyle name="Note 5 22 5 6" xfId="19468"/>
    <cellStyle name="Note 5 22 6" xfId="2628"/>
    <cellStyle name="Note 5 22 6 2" xfId="5139"/>
    <cellStyle name="Note 5 22 6 2 2" xfId="14480"/>
    <cellStyle name="Note 5 22 6 2 2 2" xfId="31915"/>
    <cellStyle name="Note 5 22 6 2 2 3" xfId="46368"/>
    <cellStyle name="Note 5 22 6 2 3" xfId="16941"/>
    <cellStyle name="Note 5 22 6 2 3 2" xfId="34376"/>
    <cellStyle name="Note 5 22 6 2 3 3" xfId="48829"/>
    <cellStyle name="Note 5 22 6 2 4" xfId="22575"/>
    <cellStyle name="Note 5 22 6 2 5" xfId="37028"/>
    <cellStyle name="Note 5 22 6 3" xfId="7601"/>
    <cellStyle name="Note 5 22 6 3 2" xfId="25036"/>
    <cellStyle name="Note 5 22 6 3 3" xfId="39489"/>
    <cellStyle name="Note 5 22 6 4" xfId="10042"/>
    <cellStyle name="Note 5 22 6 4 2" xfId="27477"/>
    <cellStyle name="Note 5 22 6 4 3" xfId="41930"/>
    <cellStyle name="Note 5 22 6 5" xfId="12462"/>
    <cellStyle name="Note 5 22 6 5 2" xfId="29897"/>
    <cellStyle name="Note 5 22 6 5 3" xfId="44350"/>
    <cellStyle name="Note 5 22 6 6" xfId="19469"/>
    <cellStyle name="Note 5 22 7" xfId="2629"/>
    <cellStyle name="Note 5 22 7 2" xfId="5140"/>
    <cellStyle name="Note 5 22 7 2 2" xfId="22576"/>
    <cellStyle name="Note 5 22 7 2 3" xfId="37029"/>
    <cellStyle name="Note 5 22 7 3" xfId="7602"/>
    <cellStyle name="Note 5 22 7 3 2" xfId="25037"/>
    <cellStyle name="Note 5 22 7 3 3" xfId="39490"/>
    <cellStyle name="Note 5 22 7 4" xfId="10043"/>
    <cellStyle name="Note 5 22 7 4 2" xfId="27478"/>
    <cellStyle name="Note 5 22 7 4 3" xfId="41931"/>
    <cellStyle name="Note 5 22 7 5" xfId="12463"/>
    <cellStyle name="Note 5 22 7 5 2" xfId="29898"/>
    <cellStyle name="Note 5 22 7 5 3" xfId="44351"/>
    <cellStyle name="Note 5 22 7 6" xfId="15427"/>
    <cellStyle name="Note 5 22 7 6 2" xfId="32862"/>
    <cellStyle name="Note 5 22 7 6 3" xfId="47315"/>
    <cellStyle name="Note 5 22 7 7" xfId="19470"/>
    <cellStyle name="Note 5 22 7 8" xfId="20589"/>
    <cellStyle name="Note 5 22 8" xfId="5125"/>
    <cellStyle name="Note 5 22 8 2" xfId="14469"/>
    <cellStyle name="Note 5 22 8 2 2" xfId="31904"/>
    <cellStyle name="Note 5 22 8 2 3" xfId="46357"/>
    <cellStyle name="Note 5 22 8 3" xfId="16930"/>
    <cellStyle name="Note 5 22 8 3 2" xfId="34365"/>
    <cellStyle name="Note 5 22 8 3 3" xfId="48818"/>
    <cellStyle name="Note 5 22 8 4" xfId="22561"/>
    <cellStyle name="Note 5 22 8 5" xfId="37014"/>
    <cellStyle name="Note 5 22 9" xfId="7587"/>
    <cellStyle name="Note 5 22 9 2" xfId="25022"/>
    <cellStyle name="Note 5 22 9 3" xfId="39475"/>
    <cellStyle name="Note 5 23" xfId="2630"/>
    <cellStyle name="Note 5 23 10" xfId="10044"/>
    <cellStyle name="Note 5 23 10 2" xfId="27479"/>
    <cellStyle name="Note 5 23 10 3" xfId="41932"/>
    <cellStyle name="Note 5 23 11" xfId="12464"/>
    <cellStyle name="Note 5 23 11 2" xfId="29899"/>
    <cellStyle name="Note 5 23 11 3" xfId="44352"/>
    <cellStyle name="Note 5 23 12" xfId="19471"/>
    <cellStyle name="Note 5 23 2" xfId="2631"/>
    <cellStyle name="Note 5 23 2 2" xfId="2632"/>
    <cellStyle name="Note 5 23 2 2 2" xfId="5143"/>
    <cellStyle name="Note 5 23 2 2 2 2" xfId="14483"/>
    <cellStyle name="Note 5 23 2 2 2 2 2" xfId="31918"/>
    <cellStyle name="Note 5 23 2 2 2 2 3" xfId="46371"/>
    <cellStyle name="Note 5 23 2 2 2 3" xfId="16944"/>
    <cellStyle name="Note 5 23 2 2 2 3 2" xfId="34379"/>
    <cellStyle name="Note 5 23 2 2 2 3 3" xfId="48832"/>
    <cellStyle name="Note 5 23 2 2 2 4" xfId="22579"/>
    <cellStyle name="Note 5 23 2 2 2 5" xfId="37032"/>
    <cellStyle name="Note 5 23 2 2 3" xfId="7605"/>
    <cellStyle name="Note 5 23 2 2 3 2" xfId="25040"/>
    <cellStyle name="Note 5 23 2 2 3 3" xfId="39493"/>
    <cellStyle name="Note 5 23 2 2 4" xfId="10046"/>
    <cellStyle name="Note 5 23 2 2 4 2" xfId="27481"/>
    <cellStyle name="Note 5 23 2 2 4 3" xfId="41934"/>
    <cellStyle name="Note 5 23 2 2 5" xfId="12466"/>
    <cellStyle name="Note 5 23 2 2 5 2" xfId="29901"/>
    <cellStyle name="Note 5 23 2 2 5 3" xfId="44354"/>
    <cellStyle name="Note 5 23 2 2 6" xfId="19473"/>
    <cellStyle name="Note 5 23 2 3" xfId="2633"/>
    <cellStyle name="Note 5 23 2 3 2" xfId="5144"/>
    <cellStyle name="Note 5 23 2 3 2 2" xfId="14484"/>
    <cellStyle name="Note 5 23 2 3 2 2 2" xfId="31919"/>
    <cellStyle name="Note 5 23 2 3 2 2 3" xfId="46372"/>
    <cellStyle name="Note 5 23 2 3 2 3" xfId="16945"/>
    <cellStyle name="Note 5 23 2 3 2 3 2" xfId="34380"/>
    <cellStyle name="Note 5 23 2 3 2 3 3" xfId="48833"/>
    <cellStyle name="Note 5 23 2 3 2 4" xfId="22580"/>
    <cellStyle name="Note 5 23 2 3 2 5" xfId="37033"/>
    <cellStyle name="Note 5 23 2 3 3" xfId="7606"/>
    <cellStyle name="Note 5 23 2 3 3 2" xfId="25041"/>
    <cellStyle name="Note 5 23 2 3 3 3" xfId="39494"/>
    <cellStyle name="Note 5 23 2 3 4" xfId="10047"/>
    <cellStyle name="Note 5 23 2 3 4 2" xfId="27482"/>
    <cellStyle name="Note 5 23 2 3 4 3" xfId="41935"/>
    <cellStyle name="Note 5 23 2 3 5" xfId="12467"/>
    <cellStyle name="Note 5 23 2 3 5 2" xfId="29902"/>
    <cellStyle name="Note 5 23 2 3 5 3" xfId="44355"/>
    <cellStyle name="Note 5 23 2 3 6" xfId="19474"/>
    <cellStyle name="Note 5 23 2 4" xfId="2634"/>
    <cellStyle name="Note 5 23 2 4 2" xfId="5145"/>
    <cellStyle name="Note 5 23 2 4 2 2" xfId="22581"/>
    <cellStyle name="Note 5 23 2 4 2 3" xfId="37034"/>
    <cellStyle name="Note 5 23 2 4 3" xfId="7607"/>
    <cellStyle name="Note 5 23 2 4 3 2" xfId="25042"/>
    <cellStyle name="Note 5 23 2 4 3 3" xfId="39495"/>
    <cellStyle name="Note 5 23 2 4 4" xfId="10048"/>
    <cellStyle name="Note 5 23 2 4 4 2" xfId="27483"/>
    <cellStyle name="Note 5 23 2 4 4 3" xfId="41936"/>
    <cellStyle name="Note 5 23 2 4 5" xfId="12468"/>
    <cellStyle name="Note 5 23 2 4 5 2" xfId="29903"/>
    <cellStyle name="Note 5 23 2 4 5 3" xfId="44356"/>
    <cellStyle name="Note 5 23 2 4 6" xfId="15428"/>
    <cellStyle name="Note 5 23 2 4 6 2" xfId="32863"/>
    <cellStyle name="Note 5 23 2 4 6 3" xfId="47316"/>
    <cellStyle name="Note 5 23 2 4 7" xfId="19475"/>
    <cellStyle name="Note 5 23 2 4 8" xfId="20590"/>
    <cellStyle name="Note 5 23 2 5" xfId="5142"/>
    <cellStyle name="Note 5 23 2 5 2" xfId="14482"/>
    <cellStyle name="Note 5 23 2 5 2 2" xfId="31917"/>
    <cellStyle name="Note 5 23 2 5 2 3" xfId="46370"/>
    <cellStyle name="Note 5 23 2 5 3" xfId="16943"/>
    <cellStyle name="Note 5 23 2 5 3 2" xfId="34378"/>
    <cellStyle name="Note 5 23 2 5 3 3" xfId="48831"/>
    <cellStyle name="Note 5 23 2 5 4" xfId="22578"/>
    <cellStyle name="Note 5 23 2 5 5" xfId="37031"/>
    <cellStyle name="Note 5 23 2 6" xfId="7604"/>
    <cellStyle name="Note 5 23 2 6 2" xfId="25039"/>
    <cellStyle name="Note 5 23 2 6 3" xfId="39492"/>
    <cellStyle name="Note 5 23 2 7" xfId="10045"/>
    <cellStyle name="Note 5 23 2 7 2" xfId="27480"/>
    <cellStyle name="Note 5 23 2 7 3" xfId="41933"/>
    <cellStyle name="Note 5 23 2 8" xfId="12465"/>
    <cellStyle name="Note 5 23 2 8 2" xfId="29900"/>
    <cellStyle name="Note 5 23 2 8 3" xfId="44353"/>
    <cellStyle name="Note 5 23 2 9" xfId="19472"/>
    <cellStyle name="Note 5 23 3" xfId="2635"/>
    <cellStyle name="Note 5 23 3 2" xfId="2636"/>
    <cellStyle name="Note 5 23 3 2 2" xfId="5147"/>
    <cellStyle name="Note 5 23 3 2 2 2" xfId="14486"/>
    <cellStyle name="Note 5 23 3 2 2 2 2" xfId="31921"/>
    <cellStyle name="Note 5 23 3 2 2 2 3" xfId="46374"/>
    <cellStyle name="Note 5 23 3 2 2 3" xfId="16947"/>
    <cellStyle name="Note 5 23 3 2 2 3 2" xfId="34382"/>
    <cellStyle name="Note 5 23 3 2 2 3 3" xfId="48835"/>
    <cellStyle name="Note 5 23 3 2 2 4" xfId="22583"/>
    <cellStyle name="Note 5 23 3 2 2 5" xfId="37036"/>
    <cellStyle name="Note 5 23 3 2 3" xfId="7609"/>
    <cellStyle name="Note 5 23 3 2 3 2" xfId="25044"/>
    <cellStyle name="Note 5 23 3 2 3 3" xfId="39497"/>
    <cellStyle name="Note 5 23 3 2 4" xfId="10050"/>
    <cellStyle name="Note 5 23 3 2 4 2" xfId="27485"/>
    <cellStyle name="Note 5 23 3 2 4 3" xfId="41938"/>
    <cellStyle name="Note 5 23 3 2 5" xfId="12470"/>
    <cellStyle name="Note 5 23 3 2 5 2" xfId="29905"/>
    <cellStyle name="Note 5 23 3 2 5 3" xfId="44358"/>
    <cellStyle name="Note 5 23 3 2 6" xfId="19477"/>
    <cellStyle name="Note 5 23 3 3" xfId="2637"/>
    <cellStyle name="Note 5 23 3 3 2" xfId="5148"/>
    <cellStyle name="Note 5 23 3 3 2 2" xfId="14487"/>
    <cellStyle name="Note 5 23 3 3 2 2 2" xfId="31922"/>
    <cellStyle name="Note 5 23 3 3 2 2 3" xfId="46375"/>
    <cellStyle name="Note 5 23 3 3 2 3" xfId="16948"/>
    <cellStyle name="Note 5 23 3 3 2 3 2" xfId="34383"/>
    <cellStyle name="Note 5 23 3 3 2 3 3" xfId="48836"/>
    <cellStyle name="Note 5 23 3 3 2 4" xfId="22584"/>
    <cellStyle name="Note 5 23 3 3 2 5" xfId="37037"/>
    <cellStyle name="Note 5 23 3 3 3" xfId="7610"/>
    <cellStyle name="Note 5 23 3 3 3 2" xfId="25045"/>
    <cellStyle name="Note 5 23 3 3 3 3" xfId="39498"/>
    <cellStyle name="Note 5 23 3 3 4" xfId="10051"/>
    <cellStyle name="Note 5 23 3 3 4 2" xfId="27486"/>
    <cellStyle name="Note 5 23 3 3 4 3" xfId="41939"/>
    <cellStyle name="Note 5 23 3 3 5" xfId="12471"/>
    <cellStyle name="Note 5 23 3 3 5 2" xfId="29906"/>
    <cellStyle name="Note 5 23 3 3 5 3" xfId="44359"/>
    <cellStyle name="Note 5 23 3 3 6" xfId="19478"/>
    <cellStyle name="Note 5 23 3 4" xfId="2638"/>
    <cellStyle name="Note 5 23 3 4 2" xfId="5149"/>
    <cellStyle name="Note 5 23 3 4 2 2" xfId="22585"/>
    <cellStyle name="Note 5 23 3 4 2 3" xfId="37038"/>
    <cellStyle name="Note 5 23 3 4 3" xfId="7611"/>
    <cellStyle name="Note 5 23 3 4 3 2" xfId="25046"/>
    <cellStyle name="Note 5 23 3 4 3 3" xfId="39499"/>
    <cellStyle name="Note 5 23 3 4 4" xfId="10052"/>
    <cellStyle name="Note 5 23 3 4 4 2" xfId="27487"/>
    <cellStyle name="Note 5 23 3 4 4 3" xfId="41940"/>
    <cellStyle name="Note 5 23 3 4 5" xfId="12472"/>
    <cellStyle name="Note 5 23 3 4 5 2" xfId="29907"/>
    <cellStyle name="Note 5 23 3 4 5 3" xfId="44360"/>
    <cellStyle name="Note 5 23 3 4 6" xfId="15429"/>
    <cellStyle name="Note 5 23 3 4 6 2" xfId="32864"/>
    <cellStyle name="Note 5 23 3 4 6 3" xfId="47317"/>
    <cellStyle name="Note 5 23 3 4 7" xfId="19479"/>
    <cellStyle name="Note 5 23 3 4 8" xfId="20591"/>
    <cellStyle name="Note 5 23 3 5" xfId="5146"/>
    <cellStyle name="Note 5 23 3 5 2" xfId="14485"/>
    <cellStyle name="Note 5 23 3 5 2 2" xfId="31920"/>
    <cellStyle name="Note 5 23 3 5 2 3" xfId="46373"/>
    <cellStyle name="Note 5 23 3 5 3" xfId="16946"/>
    <cellStyle name="Note 5 23 3 5 3 2" xfId="34381"/>
    <cellStyle name="Note 5 23 3 5 3 3" xfId="48834"/>
    <cellStyle name="Note 5 23 3 5 4" xfId="22582"/>
    <cellStyle name="Note 5 23 3 5 5" xfId="37035"/>
    <cellStyle name="Note 5 23 3 6" xfId="7608"/>
    <cellStyle name="Note 5 23 3 6 2" xfId="25043"/>
    <cellStyle name="Note 5 23 3 6 3" xfId="39496"/>
    <cellStyle name="Note 5 23 3 7" xfId="10049"/>
    <cellStyle name="Note 5 23 3 7 2" xfId="27484"/>
    <cellStyle name="Note 5 23 3 7 3" xfId="41937"/>
    <cellStyle name="Note 5 23 3 8" xfId="12469"/>
    <cellStyle name="Note 5 23 3 8 2" xfId="29904"/>
    <cellStyle name="Note 5 23 3 8 3" xfId="44357"/>
    <cellStyle name="Note 5 23 3 9" xfId="19476"/>
    <cellStyle name="Note 5 23 4" xfId="2639"/>
    <cellStyle name="Note 5 23 4 2" xfId="2640"/>
    <cellStyle name="Note 5 23 4 2 2" xfId="5151"/>
    <cellStyle name="Note 5 23 4 2 2 2" xfId="14489"/>
    <cellStyle name="Note 5 23 4 2 2 2 2" xfId="31924"/>
    <cellStyle name="Note 5 23 4 2 2 2 3" xfId="46377"/>
    <cellStyle name="Note 5 23 4 2 2 3" xfId="16950"/>
    <cellStyle name="Note 5 23 4 2 2 3 2" xfId="34385"/>
    <cellStyle name="Note 5 23 4 2 2 3 3" xfId="48838"/>
    <cellStyle name="Note 5 23 4 2 2 4" xfId="22587"/>
    <cellStyle name="Note 5 23 4 2 2 5" xfId="37040"/>
    <cellStyle name="Note 5 23 4 2 3" xfId="7613"/>
    <cellStyle name="Note 5 23 4 2 3 2" xfId="25048"/>
    <cellStyle name="Note 5 23 4 2 3 3" xfId="39501"/>
    <cellStyle name="Note 5 23 4 2 4" xfId="10054"/>
    <cellStyle name="Note 5 23 4 2 4 2" xfId="27489"/>
    <cellStyle name="Note 5 23 4 2 4 3" xfId="41942"/>
    <cellStyle name="Note 5 23 4 2 5" xfId="12474"/>
    <cellStyle name="Note 5 23 4 2 5 2" xfId="29909"/>
    <cellStyle name="Note 5 23 4 2 5 3" xfId="44362"/>
    <cellStyle name="Note 5 23 4 2 6" xfId="19481"/>
    <cellStyle name="Note 5 23 4 3" xfId="2641"/>
    <cellStyle name="Note 5 23 4 3 2" xfId="5152"/>
    <cellStyle name="Note 5 23 4 3 2 2" xfId="14490"/>
    <cellStyle name="Note 5 23 4 3 2 2 2" xfId="31925"/>
    <cellStyle name="Note 5 23 4 3 2 2 3" xfId="46378"/>
    <cellStyle name="Note 5 23 4 3 2 3" xfId="16951"/>
    <cellStyle name="Note 5 23 4 3 2 3 2" xfId="34386"/>
    <cellStyle name="Note 5 23 4 3 2 3 3" xfId="48839"/>
    <cellStyle name="Note 5 23 4 3 2 4" xfId="22588"/>
    <cellStyle name="Note 5 23 4 3 2 5" xfId="37041"/>
    <cellStyle name="Note 5 23 4 3 3" xfId="7614"/>
    <cellStyle name="Note 5 23 4 3 3 2" xfId="25049"/>
    <cellStyle name="Note 5 23 4 3 3 3" xfId="39502"/>
    <cellStyle name="Note 5 23 4 3 4" xfId="10055"/>
    <cellStyle name="Note 5 23 4 3 4 2" xfId="27490"/>
    <cellStyle name="Note 5 23 4 3 4 3" xfId="41943"/>
    <cellStyle name="Note 5 23 4 3 5" xfId="12475"/>
    <cellStyle name="Note 5 23 4 3 5 2" xfId="29910"/>
    <cellStyle name="Note 5 23 4 3 5 3" xfId="44363"/>
    <cellStyle name="Note 5 23 4 3 6" xfId="19482"/>
    <cellStyle name="Note 5 23 4 4" xfId="2642"/>
    <cellStyle name="Note 5 23 4 4 2" xfId="5153"/>
    <cellStyle name="Note 5 23 4 4 2 2" xfId="22589"/>
    <cellStyle name="Note 5 23 4 4 2 3" xfId="37042"/>
    <cellStyle name="Note 5 23 4 4 3" xfId="7615"/>
    <cellStyle name="Note 5 23 4 4 3 2" xfId="25050"/>
    <cellStyle name="Note 5 23 4 4 3 3" xfId="39503"/>
    <cellStyle name="Note 5 23 4 4 4" xfId="10056"/>
    <cellStyle name="Note 5 23 4 4 4 2" xfId="27491"/>
    <cellStyle name="Note 5 23 4 4 4 3" xfId="41944"/>
    <cellStyle name="Note 5 23 4 4 5" xfId="12476"/>
    <cellStyle name="Note 5 23 4 4 5 2" xfId="29911"/>
    <cellStyle name="Note 5 23 4 4 5 3" xfId="44364"/>
    <cellStyle name="Note 5 23 4 4 6" xfId="15430"/>
    <cellStyle name="Note 5 23 4 4 6 2" xfId="32865"/>
    <cellStyle name="Note 5 23 4 4 6 3" xfId="47318"/>
    <cellStyle name="Note 5 23 4 4 7" xfId="19483"/>
    <cellStyle name="Note 5 23 4 4 8" xfId="20592"/>
    <cellStyle name="Note 5 23 4 5" xfId="5150"/>
    <cellStyle name="Note 5 23 4 5 2" xfId="14488"/>
    <cellStyle name="Note 5 23 4 5 2 2" xfId="31923"/>
    <cellStyle name="Note 5 23 4 5 2 3" xfId="46376"/>
    <cellStyle name="Note 5 23 4 5 3" xfId="16949"/>
    <cellStyle name="Note 5 23 4 5 3 2" xfId="34384"/>
    <cellStyle name="Note 5 23 4 5 3 3" xfId="48837"/>
    <cellStyle name="Note 5 23 4 5 4" xfId="22586"/>
    <cellStyle name="Note 5 23 4 5 5" xfId="37039"/>
    <cellStyle name="Note 5 23 4 6" xfId="7612"/>
    <cellStyle name="Note 5 23 4 6 2" xfId="25047"/>
    <cellStyle name="Note 5 23 4 6 3" xfId="39500"/>
    <cellStyle name="Note 5 23 4 7" xfId="10053"/>
    <cellStyle name="Note 5 23 4 7 2" xfId="27488"/>
    <cellStyle name="Note 5 23 4 7 3" xfId="41941"/>
    <cellStyle name="Note 5 23 4 8" xfId="12473"/>
    <cellStyle name="Note 5 23 4 8 2" xfId="29908"/>
    <cellStyle name="Note 5 23 4 8 3" xfId="44361"/>
    <cellStyle name="Note 5 23 4 9" xfId="19480"/>
    <cellStyle name="Note 5 23 5" xfId="2643"/>
    <cellStyle name="Note 5 23 5 2" xfId="5154"/>
    <cellStyle name="Note 5 23 5 2 2" xfId="14491"/>
    <cellStyle name="Note 5 23 5 2 2 2" xfId="31926"/>
    <cellStyle name="Note 5 23 5 2 2 3" xfId="46379"/>
    <cellStyle name="Note 5 23 5 2 3" xfId="16952"/>
    <cellStyle name="Note 5 23 5 2 3 2" xfId="34387"/>
    <cellStyle name="Note 5 23 5 2 3 3" xfId="48840"/>
    <cellStyle name="Note 5 23 5 2 4" xfId="22590"/>
    <cellStyle name="Note 5 23 5 2 5" xfId="37043"/>
    <cellStyle name="Note 5 23 5 3" xfId="7616"/>
    <cellStyle name="Note 5 23 5 3 2" xfId="25051"/>
    <cellStyle name="Note 5 23 5 3 3" xfId="39504"/>
    <cellStyle name="Note 5 23 5 4" xfId="10057"/>
    <cellStyle name="Note 5 23 5 4 2" xfId="27492"/>
    <cellStyle name="Note 5 23 5 4 3" xfId="41945"/>
    <cellStyle name="Note 5 23 5 5" xfId="12477"/>
    <cellStyle name="Note 5 23 5 5 2" xfId="29912"/>
    <cellStyle name="Note 5 23 5 5 3" xfId="44365"/>
    <cellStyle name="Note 5 23 5 6" xfId="19484"/>
    <cellStyle name="Note 5 23 6" xfId="2644"/>
    <cellStyle name="Note 5 23 6 2" xfId="5155"/>
    <cellStyle name="Note 5 23 6 2 2" xfId="14492"/>
    <cellStyle name="Note 5 23 6 2 2 2" xfId="31927"/>
    <cellStyle name="Note 5 23 6 2 2 3" xfId="46380"/>
    <cellStyle name="Note 5 23 6 2 3" xfId="16953"/>
    <cellStyle name="Note 5 23 6 2 3 2" xfId="34388"/>
    <cellStyle name="Note 5 23 6 2 3 3" xfId="48841"/>
    <cellStyle name="Note 5 23 6 2 4" xfId="22591"/>
    <cellStyle name="Note 5 23 6 2 5" xfId="37044"/>
    <cellStyle name="Note 5 23 6 3" xfId="7617"/>
    <cellStyle name="Note 5 23 6 3 2" xfId="25052"/>
    <cellStyle name="Note 5 23 6 3 3" xfId="39505"/>
    <cellStyle name="Note 5 23 6 4" xfId="10058"/>
    <cellStyle name="Note 5 23 6 4 2" xfId="27493"/>
    <cellStyle name="Note 5 23 6 4 3" xfId="41946"/>
    <cellStyle name="Note 5 23 6 5" xfId="12478"/>
    <cellStyle name="Note 5 23 6 5 2" xfId="29913"/>
    <cellStyle name="Note 5 23 6 5 3" xfId="44366"/>
    <cellStyle name="Note 5 23 6 6" xfId="19485"/>
    <cellStyle name="Note 5 23 7" xfId="2645"/>
    <cellStyle name="Note 5 23 7 2" xfId="5156"/>
    <cellStyle name="Note 5 23 7 2 2" xfId="22592"/>
    <cellStyle name="Note 5 23 7 2 3" xfId="37045"/>
    <cellStyle name="Note 5 23 7 3" xfId="7618"/>
    <cellStyle name="Note 5 23 7 3 2" xfId="25053"/>
    <cellStyle name="Note 5 23 7 3 3" xfId="39506"/>
    <cellStyle name="Note 5 23 7 4" xfId="10059"/>
    <cellStyle name="Note 5 23 7 4 2" xfId="27494"/>
    <cellStyle name="Note 5 23 7 4 3" xfId="41947"/>
    <cellStyle name="Note 5 23 7 5" xfId="12479"/>
    <cellStyle name="Note 5 23 7 5 2" xfId="29914"/>
    <cellStyle name="Note 5 23 7 5 3" xfId="44367"/>
    <cellStyle name="Note 5 23 7 6" xfId="15431"/>
    <cellStyle name="Note 5 23 7 6 2" xfId="32866"/>
    <cellStyle name="Note 5 23 7 6 3" xfId="47319"/>
    <cellStyle name="Note 5 23 7 7" xfId="19486"/>
    <cellStyle name="Note 5 23 7 8" xfId="20593"/>
    <cellStyle name="Note 5 23 8" xfId="5141"/>
    <cellStyle name="Note 5 23 8 2" xfId="14481"/>
    <cellStyle name="Note 5 23 8 2 2" xfId="31916"/>
    <cellStyle name="Note 5 23 8 2 3" xfId="46369"/>
    <cellStyle name="Note 5 23 8 3" xfId="16942"/>
    <cellStyle name="Note 5 23 8 3 2" xfId="34377"/>
    <cellStyle name="Note 5 23 8 3 3" xfId="48830"/>
    <cellStyle name="Note 5 23 8 4" xfId="22577"/>
    <cellStyle name="Note 5 23 8 5" xfId="37030"/>
    <cellStyle name="Note 5 23 9" xfId="7603"/>
    <cellStyle name="Note 5 23 9 2" xfId="25038"/>
    <cellStyle name="Note 5 23 9 3" xfId="39491"/>
    <cellStyle name="Note 5 24" xfId="2646"/>
    <cellStyle name="Note 5 24 10" xfId="10060"/>
    <cellStyle name="Note 5 24 10 2" xfId="27495"/>
    <cellStyle name="Note 5 24 10 3" xfId="41948"/>
    <cellStyle name="Note 5 24 11" xfId="12480"/>
    <cellStyle name="Note 5 24 11 2" xfId="29915"/>
    <cellStyle name="Note 5 24 11 3" xfId="44368"/>
    <cellStyle name="Note 5 24 12" xfId="19487"/>
    <cellStyle name="Note 5 24 2" xfId="2647"/>
    <cellStyle name="Note 5 24 2 2" xfId="2648"/>
    <cellStyle name="Note 5 24 2 2 2" xfId="5159"/>
    <cellStyle name="Note 5 24 2 2 2 2" xfId="14495"/>
    <cellStyle name="Note 5 24 2 2 2 2 2" xfId="31930"/>
    <cellStyle name="Note 5 24 2 2 2 2 3" xfId="46383"/>
    <cellStyle name="Note 5 24 2 2 2 3" xfId="16956"/>
    <cellStyle name="Note 5 24 2 2 2 3 2" xfId="34391"/>
    <cellStyle name="Note 5 24 2 2 2 3 3" xfId="48844"/>
    <cellStyle name="Note 5 24 2 2 2 4" xfId="22595"/>
    <cellStyle name="Note 5 24 2 2 2 5" xfId="37048"/>
    <cellStyle name="Note 5 24 2 2 3" xfId="7621"/>
    <cellStyle name="Note 5 24 2 2 3 2" xfId="25056"/>
    <cellStyle name="Note 5 24 2 2 3 3" xfId="39509"/>
    <cellStyle name="Note 5 24 2 2 4" xfId="10062"/>
    <cellStyle name="Note 5 24 2 2 4 2" xfId="27497"/>
    <cellStyle name="Note 5 24 2 2 4 3" xfId="41950"/>
    <cellStyle name="Note 5 24 2 2 5" xfId="12482"/>
    <cellStyle name="Note 5 24 2 2 5 2" xfId="29917"/>
    <cellStyle name="Note 5 24 2 2 5 3" xfId="44370"/>
    <cellStyle name="Note 5 24 2 2 6" xfId="19489"/>
    <cellStyle name="Note 5 24 2 3" xfId="2649"/>
    <cellStyle name="Note 5 24 2 3 2" xfId="5160"/>
    <cellStyle name="Note 5 24 2 3 2 2" xfId="14496"/>
    <cellStyle name="Note 5 24 2 3 2 2 2" xfId="31931"/>
    <cellStyle name="Note 5 24 2 3 2 2 3" xfId="46384"/>
    <cellStyle name="Note 5 24 2 3 2 3" xfId="16957"/>
    <cellStyle name="Note 5 24 2 3 2 3 2" xfId="34392"/>
    <cellStyle name="Note 5 24 2 3 2 3 3" xfId="48845"/>
    <cellStyle name="Note 5 24 2 3 2 4" xfId="22596"/>
    <cellStyle name="Note 5 24 2 3 2 5" xfId="37049"/>
    <cellStyle name="Note 5 24 2 3 3" xfId="7622"/>
    <cellStyle name="Note 5 24 2 3 3 2" xfId="25057"/>
    <cellStyle name="Note 5 24 2 3 3 3" xfId="39510"/>
    <cellStyle name="Note 5 24 2 3 4" xfId="10063"/>
    <cellStyle name="Note 5 24 2 3 4 2" xfId="27498"/>
    <cellStyle name="Note 5 24 2 3 4 3" xfId="41951"/>
    <cellStyle name="Note 5 24 2 3 5" xfId="12483"/>
    <cellStyle name="Note 5 24 2 3 5 2" xfId="29918"/>
    <cellStyle name="Note 5 24 2 3 5 3" xfId="44371"/>
    <cellStyle name="Note 5 24 2 3 6" xfId="19490"/>
    <cellStyle name="Note 5 24 2 4" xfId="2650"/>
    <cellStyle name="Note 5 24 2 4 2" xfId="5161"/>
    <cellStyle name="Note 5 24 2 4 2 2" xfId="22597"/>
    <cellStyle name="Note 5 24 2 4 2 3" xfId="37050"/>
    <cellStyle name="Note 5 24 2 4 3" xfId="7623"/>
    <cellStyle name="Note 5 24 2 4 3 2" xfId="25058"/>
    <cellStyle name="Note 5 24 2 4 3 3" xfId="39511"/>
    <cellStyle name="Note 5 24 2 4 4" xfId="10064"/>
    <cellStyle name="Note 5 24 2 4 4 2" xfId="27499"/>
    <cellStyle name="Note 5 24 2 4 4 3" xfId="41952"/>
    <cellStyle name="Note 5 24 2 4 5" xfId="12484"/>
    <cellStyle name="Note 5 24 2 4 5 2" xfId="29919"/>
    <cellStyle name="Note 5 24 2 4 5 3" xfId="44372"/>
    <cellStyle name="Note 5 24 2 4 6" xfId="15432"/>
    <cellStyle name="Note 5 24 2 4 6 2" xfId="32867"/>
    <cellStyle name="Note 5 24 2 4 6 3" xfId="47320"/>
    <cellStyle name="Note 5 24 2 4 7" xfId="19491"/>
    <cellStyle name="Note 5 24 2 4 8" xfId="20594"/>
    <cellStyle name="Note 5 24 2 5" xfId="5158"/>
    <cellStyle name="Note 5 24 2 5 2" xfId="14494"/>
    <cellStyle name="Note 5 24 2 5 2 2" xfId="31929"/>
    <cellStyle name="Note 5 24 2 5 2 3" xfId="46382"/>
    <cellStyle name="Note 5 24 2 5 3" xfId="16955"/>
    <cellStyle name="Note 5 24 2 5 3 2" xfId="34390"/>
    <cellStyle name="Note 5 24 2 5 3 3" xfId="48843"/>
    <cellStyle name="Note 5 24 2 5 4" xfId="22594"/>
    <cellStyle name="Note 5 24 2 5 5" xfId="37047"/>
    <cellStyle name="Note 5 24 2 6" xfId="7620"/>
    <cellStyle name="Note 5 24 2 6 2" xfId="25055"/>
    <cellStyle name="Note 5 24 2 6 3" xfId="39508"/>
    <cellStyle name="Note 5 24 2 7" xfId="10061"/>
    <cellStyle name="Note 5 24 2 7 2" xfId="27496"/>
    <cellStyle name="Note 5 24 2 7 3" xfId="41949"/>
    <cellStyle name="Note 5 24 2 8" xfId="12481"/>
    <cellStyle name="Note 5 24 2 8 2" xfId="29916"/>
    <cellStyle name="Note 5 24 2 8 3" xfId="44369"/>
    <cellStyle name="Note 5 24 2 9" xfId="19488"/>
    <cellStyle name="Note 5 24 3" xfId="2651"/>
    <cellStyle name="Note 5 24 3 2" xfId="2652"/>
    <cellStyle name="Note 5 24 3 2 2" xfId="5163"/>
    <cellStyle name="Note 5 24 3 2 2 2" xfId="14498"/>
    <cellStyle name="Note 5 24 3 2 2 2 2" xfId="31933"/>
    <cellStyle name="Note 5 24 3 2 2 2 3" xfId="46386"/>
    <cellStyle name="Note 5 24 3 2 2 3" xfId="16959"/>
    <cellStyle name="Note 5 24 3 2 2 3 2" xfId="34394"/>
    <cellStyle name="Note 5 24 3 2 2 3 3" xfId="48847"/>
    <cellStyle name="Note 5 24 3 2 2 4" xfId="22599"/>
    <cellStyle name="Note 5 24 3 2 2 5" xfId="37052"/>
    <cellStyle name="Note 5 24 3 2 3" xfId="7625"/>
    <cellStyle name="Note 5 24 3 2 3 2" xfId="25060"/>
    <cellStyle name="Note 5 24 3 2 3 3" xfId="39513"/>
    <cellStyle name="Note 5 24 3 2 4" xfId="10066"/>
    <cellStyle name="Note 5 24 3 2 4 2" xfId="27501"/>
    <cellStyle name="Note 5 24 3 2 4 3" xfId="41954"/>
    <cellStyle name="Note 5 24 3 2 5" xfId="12486"/>
    <cellStyle name="Note 5 24 3 2 5 2" xfId="29921"/>
    <cellStyle name="Note 5 24 3 2 5 3" xfId="44374"/>
    <cellStyle name="Note 5 24 3 2 6" xfId="19493"/>
    <cellStyle name="Note 5 24 3 3" xfId="2653"/>
    <cellStyle name="Note 5 24 3 3 2" xfId="5164"/>
    <cellStyle name="Note 5 24 3 3 2 2" xfId="14499"/>
    <cellStyle name="Note 5 24 3 3 2 2 2" xfId="31934"/>
    <cellStyle name="Note 5 24 3 3 2 2 3" xfId="46387"/>
    <cellStyle name="Note 5 24 3 3 2 3" xfId="16960"/>
    <cellStyle name="Note 5 24 3 3 2 3 2" xfId="34395"/>
    <cellStyle name="Note 5 24 3 3 2 3 3" xfId="48848"/>
    <cellStyle name="Note 5 24 3 3 2 4" xfId="22600"/>
    <cellStyle name="Note 5 24 3 3 2 5" xfId="37053"/>
    <cellStyle name="Note 5 24 3 3 3" xfId="7626"/>
    <cellStyle name="Note 5 24 3 3 3 2" xfId="25061"/>
    <cellStyle name="Note 5 24 3 3 3 3" xfId="39514"/>
    <cellStyle name="Note 5 24 3 3 4" xfId="10067"/>
    <cellStyle name="Note 5 24 3 3 4 2" xfId="27502"/>
    <cellStyle name="Note 5 24 3 3 4 3" xfId="41955"/>
    <cellStyle name="Note 5 24 3 3 5" xfId="12487"/>
    <cellStyle name="Note 5 24 3 3 5 2" xfId="29922"/>
    <cellStyle name="Note 5 24 3 3 5 3" xfId="44375"/>
    <cellStyle name="Note 5 24 3 3 6" xfId="19494"/>
    <cellStyle name="Note 5 24 3 4" xfId="2654"/>
    <cellStyle name="Note 5 24 3 4 2" xfId="5165"/>
    <cellStyle name="Note 5 24 3 4 2 2" xfId="22601"/>
    <cellStyle name="Note 5 24 3 4 2 3" xfId="37054"/>
    <cellStyle name="Note 5 24 3 4 3" xfId="7627"/>
    <cellStyle name="Note 5 24 3 4 3 2" xfId="25062"/>
    <cellStyle name="Note 5 24 3 4 3 3" xfId="39515"/>
    <cellStyle name="Note 5 24 3 4 4" xfId="10068"/>
    <cellStyle name="Note 5 24 3 4 4 2" xfId="27503"/>
    <cellStyle name="Note 5 24 3 4 4 3" xfId="41956"/>
    <cellStyle name="Note 5 24 3 4 5" xfId="12488"/>
    <cellStyle name="Note 5 24 3 4 5 2" xfId="29923"/>
    <cellStyle name="Note 5 24 3 4 5 3" xfId="44376"/>
    <cellStyle name="Note 5 24 3 4 6" xfId="15433"/>
    <cellStyle name="Note 5 24 3 4 6 2" xfId="32868"/>
    <cellStyle name="Note 5 24 3 4 6 3" xfId="47321"/>
    <cellStyle name="Note 5 24 3 4 7" xfId="19495"/>
    <cellStyle name="Note 5 24 3 4 8" xfId="20595"/>
    <cellStyle name="Note 5 24 3 5" xfId="5162"/>
    <cellStyle name="Note 5 24 3 5 2" xfId="14497"/>
    <cellStyle name="Note 5 24 3 5 2 2" xfId="31932"/>
    <cellStyle name="Note 5 24 3 5 2 3" xfId="46385"/>
    <cellStyle name="Note 5 24 3 5 3" xfId="16958"/>
    <cellStyle name="Note 5 24 3 5 3 2" xfId="34393"/>
    <cellStyle name="Note 5 24 3 5 3 3" xfId="48846"/>
    <cellStyle name="Note 5 24 3 5 4" xfId="22598"/>
    <cellStyle name="Note 5 24 3 5 5" xfId="37051"/>
    <cellStyle name="Note 5 24 3 6" xfId="7624"/>
    <cellStyle name="Note 5 24 3 6 2" xfId="25059"/>
    <cellStyle name="Note 5 24 3 6 3" xfId="39512"/>
    <cellStyle name="Note 5 24 3 7" xfId="10065"/>
    <cellStyle name="Note 5 24 3 7 2" xfId="27500"/>
    <cellStyle name="Note 5 24 3 7 3" xfId="41953"/>
    <cellStyle name="Note 5 24 3 8" xfId="12485"/>
    <cellStyle name="Note 5 24 3 8 2" xfId="29920"/>
    <cellStyle name="Note 5 24 3 8 3" xfId="44373"/>
    <cellStyle name="Note 5 24 3 9" xfId="19492"/>
    <cellStyle name="Note 5 24 4" xfId="2655"/>
    <cellStyle name="Note 5 24 4 2" xfId="2656"/>
    <cellStyle name="Note 5 24 4 2 2" xfId="5167"/>
    <cellStyle name="Note 5 24 4 2 2 2" xfId="14501"/>
    <cellStyle name="Note 5 24 4 2 2 2 2" xfId="31936"/>
    <cellStyle name="Note 5 24 4 2 2 2 3" xfId="46389"/>
    <cellStyle name="Note 5 24 4 2 2 3" xfId="16962"/>
    <cellStyle name="Note 5 24 4 2 2 3 2" xfId="34397"/>
    <cellStyle name="Note 5 24 4 2 2 3 3" xfId="48850"/>
    <cellStyle name="Note 5 24 4 2 2 4" xfId="22603"/>
    <cellStyle name="Note 5 24 4 2 2 5" xfId="37056"/>
    <cellStyle name="Note 5 24 4 2 3" xfId="7629"/>
    <cellStyle name="Note 5 24 4 2 3 2" xfId="25064"/>
    <cellStyle name="Note 5 24 4 2 3 3" xfId="39517"/>
    <cellStyle name="Note 5 24 4 2 4" xfId="10070"/>
    <cellStyle name="Note 5 24 4 2 4 2" xfId="27505"/>
    <cellStyle name="Note 5 24 4 2 4 3" xfId="41958"/>
    <cellStyle name="Note 5 24 4 2 5" xfId="12490"/>
    <cellStyle name="Note 5 24 4 2 5 2" xfId="29925"/>
    <cellStyle name="Note 5 24 4 2 5 3" xfId="44378"/>
    <cellStyle name="Note 5 24 4 2 6" xfId="19497"/>
    <cellStyle name="Note 5 24 4 3" xfId="2657"/>
    <cellStyle name="Note 5 24 4 3 2" xfId="5168"/>
    <cellStyle name="Note 5 24 4 3 2 2" xfId="14502"/>
    <cellStyle name="Note 5 24 4 3 2 2 2" xfId="31937"/>
    <cellStyle name="Note 5 24 4 3 2 2 3" xfId="46390"/>
    <cellStyle name="Note 5 24 4 3 2 3" xfId="16963"/>
    <cellStyle name="Note 5 24 4 3 2 3 2" xfId="34398"/>
    <cellStyle name="Note 5 24 4 3 2 3 3" xfId="48851"/>
    <cellStyle name="Note 5 24 4 3 2 4" xfId="22604"/>
    <cellStyle name="Note 5 24 4 3 2 5" xfId="37057"/>
    <cellStyle name="Note 5 24 4 3 3" xfId="7630"/>
    <cellStyle name="Note 5 24 4 3 3 2" xfId="25065"/>
    <cellStyle name="Note 5 24 4 3 3 3" xfId="39518"/>
    <cellStyle name="Note 5 24 4 3 4" xfId="10071"/>
    <cellStyle name="Note 5 24 4 3 4 2" xfId="27506"/>
    <cellStyle name="Note 5 24 4 3 4 3" xfId="41959"/>
    <cellStyle name="Note 5 24 4 3 5" xfId="12491"/>
    <cellStyle name="Note 5 24 4 3 5 2" xfId="29926"/>
    <cellStyle name="Note 5 24 4 3 5 3" xfId="44379"/>
    <cellStyle name="Note 5 24 4 3 6" xfId="19498"/>
    <cellStyle name="Note 5 24 4 4" xfId="2658"/>
    <cellStyle name="Note 5 24 4 4 2" xfId="5169"/>
    <cellStyle name="Note 5 24 4 4 2 2" xfId="22605"/>
    <cellStyle name="Note 5 24 4 4 2 3" xfId="37058"/>
    <cellStyle name="Note 5 24 4 4 3" xfId="7631"/>
    <cellStyle name="Note 5 24 4 4 3 2" xfId="25066"/>
    <cellStyle name="Note 5 24 4 4 3 3" xfId="39519"/>
    <cellStyle name="Note 5 24 4 4 4" xfId="10072"/>
    <cellStyle name="Note 5 24 4 4 4 2" xfId="27507"/>
    <cellStyle name="Note 5 24 4 4 4 3" xfId="41960"/>
    <cellStyle name="Note 5 24 4 4 5" xfId="12492"/>
    <cellStyle name="Note 5 24 4 4 5 2" xfId="29927"/>
    <cellStyle name="Note 5 24 4 4 5 3" xfId="44380"/>
    <cellStyle name="Note 5 24 4 4 6" xfId="15434"/>
    <cellStyle name="Note 5 24 4 4 6 2" xfId="32869"/>
    <cellStyle name="Note 5 24 4 4 6 3" xfId="47322"/>
    <cellStyle name="Note 5 24 4 4 7" xfId="19499"/>
    <cellStyle name="Note 5 24 4 4 8" xfId="20596"/>
    <cellStyle name="Note 5 24 4 5" xfId="5166"/>
    <cellStyle name="Note 5 24 4 5 2" xfId="14500"/>
    <cellStyle name="Note 5 24 4 5 2 2" xfId="31935"/>
    <cellStyle name="Note 5 24 4 5 2 3" xfId="46388"/>
    <cellStyle name="Note 5 24 4 5 3" xfId="16961"/>
    <cellStyle name="Note 5 24 4 5 3 2" xfId="34396"/>
    <cellStyle name="Note 5 24 4 5 3 3" xfId="48849"/>
    <cellStyle name="Note 5 24 4 5 4" xfId="22602"/>
    <cellStyle name="Note 5 24 4 5 5" xfId="37055"/>
    <cellStyle name="Note 5 24 4 6" xfId="7628"/>
    <cellStyle name="Note 5 24 4 6 2" xfId="25063"/>
    <cellStyle name="Note 5 24 4 6 3" xfId="39516"/>
    <cellStyle name="Note 5 24 4 7" xfId="10069"/>
    <cellStyle name="Note 5 24 4 7 2" xfId="27504"/>
    <cellStyle name="Note 5 24 4 7 3" xfId="41957"/>
    <cellStyle name="Note 5 24 4 8" xfId="12489"/>
    <cellStyle name="Note 5 24 4 8 2" xfId="29924"/>
    <cellStyle name="Note 5 24 4 8 3" xfId="44377"/>
    <cellStyle name="Note 5 24 4 9" xfId="19496"/>
    <cellStyle name="Note 5 24 5" xfId="2659"/>
    <cellStyle name="Note 5 24 5 2" xfId="5170"/>
    <cellStyle name="Note 5 24 5 2 2" xfId="14503"/>
    <cellStyle name="Note 5 24 5 2 2 2" xfId="31938"/>
    <cellStyle name="Note 5 24 5 2 2 3" xfId="46391"/>
    <cellStyle name="Note 5 24 5 2 3" xfId="16964"/>
    <cellStyle name="Note 5 24 5 2 3 2" xfId="34399"/>
    <cellStyle name="Note 5 24 5 2 3 3" xfId="48852"/>
    <cellStyle name="Note 5 24 5 2 4" xfId="22606"/>
    <cellStyle name="Note 5 24 5 2 5" xfId="37059"/>
    <cellStyle name="Note 5 24 5 3" xfId="7632"/>
    <cellStyle name="Note 5 24 5 3 2" xfId="25067"/>
    <cellStyle name="Note 5 24 5 3 3" xfId="39520"/>
    <cellStyle name="Note 5 24 5 4" xfId="10073"/>
    <cellStyle name="Note 5 24 5 4 2" xfId="27508"/>
    <cellStyle name="Note 5 24 5 4 3" xfId="41961"/>
    <cellStyle name="Note 5 24 5 5" xfId="12493"/>
    <cellStyle name="Note 5 24 5 5 2" xfId="29928"/>
    <cellStyle name="Note 5 24 5 5 3" xfId="44381"/>
    <cellStyle name="Note 5 24 5 6" xfId="19500"/>
    <cellStyle name="Note 5 24 6" xfId="2660"/>
    <cellStyle name="Note 5 24 6 2" xfId="5171"/>
    <cellStyle name="Note 5 24 6 2 2" xfId="14504"/>
    <cellStyle name="Note 5 24 6 2 2 2" xfId="31939"/>
    <cellStyle name="Note 5 24 6 2 2 3" xfId="46392"/>
    <cellStyle name="Note 5 24 6 2 3" xfId="16965"/>
    <cellStyle name="Note 5 24 6 2 3 2" xfId="34400"/>
    <cellStyle name="Note 5 24 6 2 3 3" xfId="48853"/>
    <cellStyle name="Note 5 24 6 2 4" xfId="22607"/>
    <cellStyle name="Note 5 24 6 2 5" xfId="37060"/>
    <cellStyle name="Note 5 24 6 3" xfId="7633"/>
    <cellStyle name="Note 5 24 6 3 2" xfId="25068"/>
    <cellStyle name="Note 5 24 6 3 3" xfId="39521"/>
    <cellStyle name="Note 5 24 6 4" xfId="10074"/>
    <cellStyle name="Note 5 24 6 4 2" xfId="27509"/>
    <cellStyle name="Note 5 24 6 4 3" xfId="41962"/>
    <cellStyle name="Note 5 24 6 5" xfId="12494"/>
    <cellStyle name="Note 5 24 6 5 2" xfId="29929"/>
    <cellStyle name="Note 5 24 6 5 3" xfId="44382"/>
    <cellStyle name="Note 5 24 6 6" xfId="19501"/>
    <cellStyle name="Note 5 24 7" xfId="2661"/>
    <cellStyle name="Note 5 24 7 2" xfId="5172"/>
    <cellStyle name="Note 5 24 7 2 2" xfId="22608"/>
    <cellStyle name="Note 5 24 7 2 3" xfId="37061"/>
    <cellStyle name="Note 5 24 7 3" xfId="7634"/>
    <cellStyle name="Note 5 24 7 3 2" xfId="25069"/>
    <cellStyle name="Note 5 24 7 3 3" xfId="39522"/>
    <cellStyle name="Note 5 24 7 4" xfId="10075"/>
    <cellStyle name="Note 5 24 7 4 2" xfId="27510"/>
    <cellStyle name="Note 5 24 7 4 3" xfId="41963"/>
    <cellStyle name="Note 5 24 7 5" xfId="12495"/>
    <cellStyle name="Note 5 24 7 5 2" xfId="29930"/>
    <cellStyle name="Note 5 24 7 5 3" xfId="44383"/>
    <cellStyle name="Note 5 24 7 6" xfId="15435"/>
    <cellStyle name="Note 5 24 7 6 2" xfId="32870"/>
    <cellStyle name="Note 5 24 7 6 3" xfId="47323"/>
    <cellStyle name="Note 5 24 7 7" xfId="19502"/>
    <cellStyle name="Note 5 24 7 8" xfId="20597"/>
    <cellStyle name="Note 5 24 8" xfId="5157"/>
    <cellStyle name="Note 5 24 8 2" xfId="14493"/>
    <cellStyle name="Note 5 24 8 2 2" xfId="31928"/>
    <cellStyle name="Note 5 24 8 2 3" xfId="46381"/>
    <cellStyle name="Note 5 24 8 3" xfId="16954"/>
    <cellStyle name="Note 5 24 8 3 2" xfId="34389"/>
    <cellStyle name="Note 5 24 8 3 3" xfId="48842"/>
    <cellStyle name="Note 5 24 8 4" xfId="22593"/>
    <cellStyle name="Note 5 24 8 5" xfId="37046"/>
    <cellStyle name="Note 5 24 9" xfId="7619"/>
    <cellStyle name="Note 5 24 9 2" xfId="25054"/>
    <cellStyle name="Note 5 24 9 3" xfId="39507"/>
    <cellStyle name="Note 5 25" xfId="2662"/>
    <cellStyle name="Note 5 25 2" xfId="2663"/>
    <cellStyle name="Note 5 25 2 2" xfId="5174"/>
    <cellStyle name="Note 5 25 2 2 2" xfId="14506"/>
    <cellStyle name="Note 5 25 2 2 2 2" xfId="31941"/>
    <cellStyle name="Note 5 25 2 2 2 3" xfId="46394"/>
    <cellStyle name="Note 5 25 2 2 3" xfId="16967"/>
    <cellStyle name="Note 5 25 2 2 3 2" xfId="34402"/>
    <cellStyle name="Note 5 25 2 2 3 3" xfId="48855"/>
    <cellStyle name="Note 5 25 2 2 4" xfId="22610"/>
    <cellStyle name="Note 5 25 2 2 5" xfId="37063"/>
    <cellStyle name="Note 5 25 2 3" xfId="7636"/>
    <cellStyle name="Note 5 25 2 3 2" xfId="25071"/>
    <cellStyle name="Note 5 25 2 3 3" xfId="39524"/>
    <cellStyle name="Note 5 25 2 4" xfId="10077"/>
    <cellStyle name="Note 5 25 2 4 2" xfId="27512"/>
    <cellStyle name="Note 5 25 2 4 3" xfId="41965"/>
    <cellStyle name="Note 5 25 2 5" xfId="12497"/>
    <cellStyle name="Note 5 25 2 5 2" xfId="29932"/>
    <cellStyle name="Note 5 25 2 5 3" xfId="44385"/>
    <cellStyle name="Note 5 25 2 6" xfId="19504"/>
    <cellStyle name="Note 5 25 3" xfId="2664"/>
    <cellStyle name="Note 5 25 3 2" xfId="5175"/>
    <cellStyle name="Note 5 25 3 2 2" xfId="14507"/>
    <cellStyle name="Note 5 25 3 2 2 2" xfId="31942"/>
    <cellStyle name="Note 5 25 3 2 2 3" xfId="46395"/>
    <cellStyle name="Note 5 25 3 2 3" xfId="16968"/>
    <cellStyle name="Note 5 25 3 2 3 2" xfId="34403"/>
    <cellStyle name="Note 5 25 3 2 3 3" xfId="48856"/>
    <cellStyle name="Note 5 25 3 2 4" xfId="22611"/>
    <cellStyle name="Note 5 25 3 2 5" xfId="37064"/>
    <cellStyle name="Note 5 25 3 3" xfId="7637"/>
    <cellStyle name="Note 5 25 3 3 2" xfId="25072"/>
    <cellStyle name="Note 5 25 3 3 3" xfId="39525"/>
    <cellStyle name="Note 5 25 3 4" xfId="10078"/>
    <cellStyle name="Note 5 25 3 4 2" xfId="27513"/>
    <cellStyle name="Note 5 25 3 4 3" xfId="41966"/>
    <cellStyle name="Note 5 25 3 5" xfId="12498"/>
    <cellStyle name="Note 5 25 3 5 2" xfId="29933"/>
    <cellStyle name="Note 5 25 3 5 3" xfId="44386"/>
    <cellStyle name="Note 5 25 3 6" xfId="19505"/>
    <cellStyle name="Note 5 25 4" xfId="2665"/>
    <cellStyle name="Note 5 25 4 2" xfId="5176"/>
    <cellStyle name="Note 5 25 4 2 2" xfId="22612"/>
    <cellStyle name="Note 5 25 4 2 3" xfId="37065"/>
    <cellStyle name="Note 5 25 4 3" xfId="7638"/>
    <cellStyle name="Note 5 25 4 3 2" xfId="25073"/>
    <cellStyle name="Note 5 25 4 3 3" xfId="39526"/>
    <cellStyle name="Note 5 25 4 4" xfId="10079"/>
    <cellStyle name="Note 5 25 4 4 2" xfId="27514"/>
    <cellStyle name="Note 5 25 4 4 3" xfId="41967"/>
    <cellStyle name="Note 5 25 4 5" xfId="12499"/>
    <cellStyle name="Note 5 25 4 5 2" xfId="29934"/>
    <cellStyle name="Note 5 25 4 5 3" xfId="44387"/>
    <cellStyle name="Note 5 25 4 6" xfId="15436"/>
    <cellStyle name="Note 5 25 4 6 2" xfId="32871"/>
    <cellStyle name="Note 5 25 4 6 3" xfId="47324"/>
    <cellStyle name="Note 5 25 4 7" xfId="19506"/>
    <cellStyle name="Note 5 25 4 8" xfId="20598"/>
    <cellStyle name="Note 5 25 5" xfId="5173"/>
    <cellStyle name="Note 5 25 5 2" xfId="14505"/>
    <cellStyle name="Note 5 25 5 2 2" xfId="31940"/>
    <cellStyle name="Note 5 25 5 2 3" xfId="46393"/>
    <cellStyle name="Note 5 25 5 3" xfId="16966"/>
    <cellStyle name="Note 5 25 5 3 2" xfId="34401"/>
    <cellStyle name="Note 5 25 5 3 3" xfId="48854"/>
    <cellStyle name="Note 5 25 5 4" xfId="22609"/>
    <cellStyle name="Note 5 25 5 5" xfId="37062"/>
    <cellStyle name="Note 5 25 6" xfId="7635"/>
    <cellStyle name="Note 5 25 6 2" xfId="25070"/>
    <cellStyle name="Note 5 25 6 3" xfId="39523"/>
    <cellStyle name="Note 5 25 7" xfId="10076"/>
    <cellStyle name="Note 5 25 7 2" xfId="27511"/>
    <cellStyle name="Note 5 25 7 3" xfId="41964"/>
    <cellStyle name="Note 5 25 8" xfId="12496"/>
    <cellStyle name="Note 5 25 8 2" xfId="29931"/>
    <cellStyle name="Note 5 25 8 3" xfId="44384"/>
    <cellStyle name="Note 5 25 9" xfId="19503"/>
    <cellStyle name="Note 5 26" xfId="2666"/>
    <cellStyle name="Note 5 26 2" xfId="2667"/>
    <cellStyle name="Note 5 26 2 2" xfId="5178"/>
    <cellStyle name="Note 5 26 2 2 2" xfId="14509"/>
    <cellStyle name="Note 5 26 2 2 2 2" xfId="31944"/>
    <cellStyle name="Note 5 26 2 2 2 3" xfId="46397"/>
    <cellStyle name="Note 5 26 2 2 3" xfId="16970"/>
    <cellStyle name="Note 5 26 2 2 3 2" xfId="34405"/>
    <cellStyle name="Note 5 26 2 2 3 3" xfId="48858"/>
    <cellStyle name="Note 5 26 2 2 4" xfId="22614"/>
    <cellStyle name="Note 5 26 2 2 5" xfId="37067"/>
    <cellStyle name="Note 5 26 2 3" xfId="7640"/>
    <cellStyle name="Note 5 26 2 3 2" xfId="25075"/>
    <cellStyle name="Note 5 26 2 3 3" xfId="39528"/>
    <cellStyle name="Note 5 26 2 4" xfId="10081"/>
    <cellStyle name="Note 5 26 2 4 2" xfId="27516"/>
    <cellStyle name="Note 5 26 2 4 3" xfId="41969"/>
    <cellStyle name="Note 5 26 2 5" xfId="12501"/>
    <cellStyle name="Note 5 26 2 5 2" xfId="29936"/>
    <cellStyle name="Note 5 26 2 5 3" xfId="44389"/>
    <cellStyle name="Note 5 26 2 6" xfId="19508"/>
    <cellStyle name="Note 5 26 3" xfId="2668"/>
    <cellStyle name="Note 5 26 3 2" xfId="5179"/>
    <cellStyle name="Note 5 26 3 2 2" xfId="14510"/>
    <cellStyle name="Note 5 26 3 2 2 2" xfId="31945"/>
    <cellStyle name="Note 5 26 3 2 2 3" xfId="46398"/>
    <cellStyle name="Note 5 26 3 2 3" xfId="16971"/>
    <cellStyle name="Note 5 26 3 2 3 2" xfId="34406"/>
    <cellStyle name="Note 5 26 3 2 3 3" xfId="48859"/>
    <cellStyle name="Note 5 26 3 2 4" xfId="22615"/>
    <cellStyle name="Note 5 26 3 2 5" xfId="37068"/>
    <cellStyle name="Note 5 26 3 3" xfId="7641"/>
    <cellStyle name="Note 5 26 3 3 2" xfId="25076"/>
    <cellStyle name="Note 5 26 3 3 3" xfId="39529"/>
    <cellStyle name="Note 5 26 3 4" xfId="10082"/>
    <cellStyle name="Note 5 26 3 4 2" xfId="27517"/>
    <cellStyle name="Note 5 26 3 4 3" xfId="41970"/>
    <cellStyle name="Note 5 26 3 5" xfId="12502"/>
    <cellStyle name="Note 5 26 3 5 2" xfId="29937"/>
    <cellStyle name="Note 5 26 3 5 3" xfId="44390"/>
    <cellStyle name="Note 5 26 3 6" xfId="19509"/>
    <cellStyle name="Note 5 26 4" xfId="2669"/>
    <cellStyle name="Note 5 26 4 2" xfId="5180"/>
    <cellStyle name="Note 5 26 4 2 2" xfId="22616"/>
    <cellStyle name="Note 5 26 4 2 3" xfId="37069"/>
    <cellStyle name="Note 5 26 4 3" xfId="7642"/>
    <cellStyle name="Note 5 26 4 3 2" xfId="25077"/>
    <cellStyle name="Note 5 26 4 3 3" xfId="39530"/>
    <cellStyle name="Note 5 26 4 4" xfId="10083"/>
    <cellStyle name="Note 5 26 4 4 2" xfId="27518"/>
    <cellStyle name="Note 5 26 4 4 3" xfId="41971"/>
    <cellStyle name="Note 5 26 4 5" xfId="12503"/>
    <cellStyle name="Note 5 26 4 5 2" xfId="29938"/>
    <cellStyle name="Note 5 26 4 5 3" xfId="44391"/>
    <cellStyle name="Note 5 26 4 6" xfId="15437"/>
    <cellStyle name="Note 5 26 4 6 2" xfId="32872"/>
    <cellStyle name="Note 5 26 4 6 3" xfId="47325"/>
    <cellStyle name="Note 5 26 4 7" xfId="19510"/>
    <cellStyle name="Note 5 26 4 8" xfId="20599"/>
    <cellStyle name="Note 5 26 5" xfId="5177"/>
    <cellStyle name="Note 5 26 5 2" xfId="14508"/>
    <cellStyle name="Note 5 26 5 2 2" xfId="31943"/>
    <cellStyle name="Note 5 26 5 2 3" xfId="46396"/>
    <cellStyle name="Note 5 26 5 3" xfId="16969"/>
    <cellStyle name="Note 5 26 5 3 2" xfId="34404"/>
    <cellStyle name="Note 5 26 5 3 3" xfId="48857"/>
    <cellStyle name="Note 5 26 5 4" xfId="22613"/>
    <cellStyle name="Note 5 26 5 5" xfId="37066"/>
    <cellStyle name="Note 5 26 6" xfId="7639"/>
    <cellStyle name="Note 5 26 6 2" xfId="25074"/>
    <cellStyle name="Note 5 26 6 3" xfId="39527"/>
    <cellStyle name="Note 5 26 7" xfId="10080"/>
    <cellStyle name="Note 5 26 7 2" xfId="27515"/>
    <cellStyle name="Note 5 26 7 3" xfId="41968"/>
    <cellStyle name="Note 5 26 8" xfId="12500"/>
    <cellStyle name="Note 5 26 8 2" xfId="29935"/>
    <cellStyle name="Note 5 26 8 3" xfId="44388"/>
    <cellStyle name="Note 5 26 9" xfId="19507"/>
    <cellStyle name="Note 5 27" xfId="2670"/>
    <cellStyle name="Note 5 27 2" xfId="2671"/>
    <cellStyle name="Note 5 27 2 2" xfId="5182"/>
    <cellStyle name="Note 5 27 2 2 2" xfId="14512"/>
    <cellStyle name="Note 5 27 2 2 2 2" xfId="31947"/>
    <cellStyle name="Note 5 27 2 2 2 3" xfId="46400"/>
    <cellStyle name="Note 5 27 2 2 3" xfId="16973"/>
    <cellStyle name="Note 5 27 2 2 3 2" xfId="34408"/>
    <cellStyle name="Note 5 27 2 2 3 3" xfId="48861"/>
    <cellStyle name="Note 5 27 2 2 4" xfId="22618"/>
    <cellStyle name="Note 5 27 2 2 5" xfId="37071"/>
    <cellStyle name="Note 5 27 2 3" xfId="7644"/>
    <cellStyle name="Note 5 27 2 3 2" xfId="25079"/>
    <cellStyle name="Note 5 27 2 3 3" xfId="39532"/>
    <cellStyle name="Note 5 27 2 4" xfId="10085"/>
    <cellStyle name="Note 5 27 2 4 2" xfId="27520"/>
    <cellStyle name="Note 5 27 2 4 3" xfId="41973"/>
    <cellStyle name="Note 5 27 2 5" xfId="12505"/>
    <cellStyle name="Note 5 27 2 5 2" xfId="29940"/>
    <cellStyle name="Note 5 27 2 5 3" xfId="44393"/>
    <cellStyle name="Note 5 27 2 6" xfId="19512"/>
    <cellStyle name="Note 5 27 3" xfId="2672"/>
    <cellStyle name="Note 5 27 3 2" xfId="5183"/>
    <cellStyle name="Note 5 27 3 2 2" xfId="14513"/>
    <cellStyle name="Note 5 27 3 2 2 2" xfId="31948"/>
    <cellStyle name="Note 5 27 3 2 2 3" xfId="46401"/>
    <cellStyle name="Note 5 27 3 2 3" xfId="16974"/>
    <cellStyle name="Note 5 27 3 2 3 2" xfId="34409"/>
    <cellStyle name="Note 5 27 3 2 3 3" xfId="48862"/>
    <cellStyle name="Note 5 27 3 2 4" xfId="22619"/>
    <cellStyle name="Note 5 27 3 2 5" xfId="37072"/>
    <cellStyle name="Note 5 27 3 3" xfId="7645"/>
    <cellStyle name="Note 5 27 3 3 2" xfId="25080"/>
    <cellStyle name="Note 5 27 3 3 3" xfId="39533"/>
    <cellStyle name="Note 5 27 3 4" xfId="10086"/>
    <cellStyle name="Note 5 27 3 4 2" xfId="27521"/>
    <cellStyle name="Note 5 27 3 4 3" xfId="41974"/>
    <cellStyle name="Note 5 27 3 5" xfId="12506"/>
    <cellStyle name="Note 5 27 3 5 2" xfId="29941"/>
    <cellStyle name="Note 5 27 3 5 3" xfId="44394"/>
    <cellStyle name="Note 5 27 3 6" xfId="19513"/>
    <cellStyle name="Note 5 27 4" xfId="2673"/>
    <cellStyle name="Note 5 27 4 2" xfId="5184"/>
    <cellStyle name="Note 5 27 4 2 2" xfId="22620"/>
    <cellStyle name="Note 5 27 4 2 3" xfId="37073"/>
    <cellStyle name="Note 5 27 4 3" xfId="7646"/>
    <cellStyle name="Note 5 27 4 3 2" xfId="25081"/>
    <cellStyle name="Note 5 27 4 3 3" xfId="39534"/>
    <cellStyle name="Note 5 27 4 4" xfId="10087"/>
    <cellStyle name="Note 5 27 4 4 2" xfId="27522"/>
    <cellStyle name="Note 5 27 4 4 3" xfId="41975"/>
    <cellStyle name="Note 5 27 4 5" xfId="12507"/>
    <cellStyle name="Note 5 27 4 5 2" xfId="29942"/>
    <cellStyle name="Note 5 27 4 5 3" xfId="44395"/>
    <cellStyle name="Note 5 27 4 6" xfId="15438"/>
    <cellStyle name="Note 5 27 4 6 2" xfId="32873"/>
    <cellStyle name="Note 5 27 4 6 3" xfId="47326"/>
    <cellStyle name="Note 5 27 4 7" xfId="19514"/>
    <cellStyle name="Note 5 27 4 8" xfId="20600"/>
    <cellStyle name="Note 5 27 5" xfId="5181"/>
    <cellStyle name="Note 5 27 5 2" xfId="14511"/>
    <cellStyle name="Note 5 27 5 2 2" xfId="31946"/>
    <cellStyle name="Note 5 27 5 2 3" xfId="46399"/>
    <cellStyle name="Note 5 27 5 3" xfId="16972"/>
    <cellStyle name="Note 5 27 5 3 2" xfId="34407"/>
    <cellStyle name="Note 5 27 5 3 3" xfId="48860"/>
    <cellStyle name="Note 5 27 5 4" xfId="22617"/>
    <cellStyle name="Note 5 27 5 5" xfId="37070"/>
    <cellStyle name="Note 5 27 6" xfId="7643"/>
    <cellStyle name="Note 5 27 6 2" xfId="25078"/>
    <cellStyle name="Note 5 27 6 3" xfId="39531"/>
    <cellStyle name="Note 5 27 7" xfId="10084"/>
    <cellStyle name="Note 5 27 7 2" xfId="27519"/>
    <cellStyle name="Note 5 27 7 3" xfId="41972"/>
    <cellStyle name="Note 5 27 8" xfId="12504"/>
    <cellStyle name="Note 5 27 8 2" xfId="29939"/>
    <cellStyle name="Note 5 27 8 3" xfId="44392"/>
    <cellStyle name="Note 5 27 9" xfId="19511"/>
    <cellStyle name="Note 5 28" xfId="2674"/>
    <cellStyle name="Note 5 28 2" xfId="5185"/>
    <cellStyle name="Note 5 28 2 2" xfId="14514"/>
    <cellStyle name="Note 5 28 2 2 2" xfId="31949"/>
    <cellStyle name="Note 5 28 2 2 3" xfId="46402"/>
    <cellStyle name="Note 5 28 2 3" xfId="16975"/>
    <cellStyle name="Note 5 28 2 3 2" xfId="34410"/>
    <cellStyle name="Note 5 28 2 3 3" xfId="48863"/>
    <cellStyle name="Note 5 28 2 4" xfId="22621"/>
    <cellStyle name="Note 5 28 2 5" xfId="37074"/>
    <cellStyle name="Note 5 28 3" xfId="7647"/>
    <cellStyle name="Note 5 28 3 2" xfId="25082"/>
    <cellStyle name="Note 5 28 3 3" xfId="39535"/>
    <cellStyle name="Note 5 28 4" xfId="10088"/>
    <cellStyle name="Note 5 28 4 2" xfId="27523"/>
    <cellStyle name="Note 5 28 4 3" xfId="41976"/>
    <cellStyle name="Note 5 28 5" xfId="12508"/>
    <cellStyle name="Note 5 28 5 2" xfId="29943"/>
    <cellStyle name="Note 5 28 5 3" xfId="44396"/>
    <cellStyle name="Note 5 28 6" xfId="19515"/>
    <cellStyle name="Note 5 29" xfId="2675"/>
    <cellStyle name="Note 5 29 2" xfId="5186"/>
    <cellStyle name="Note 5 29 2 2" xfId="14515"/>
    <cellStyle name="Note 5 29 2 2 2" xfId="31950"/>
    <cellStyle name="Note 5 29 2 2 3" xfId="46403"/>
    <cellStyle name="Note 5 29 2 3" xfId="16976"/>
    <cellStyle name="Note 5 29 2 3 2" xfId="34411"/>
    <cellStyle name="Note 5 29 2 3 3" xfId="48864"/>
    <cellStyle name="Note 5 29 2 4" xfId="22622"/>
    <cellStyle name="Note 5 29 2 5" xfId="37075"/>
    <cellStyle name="Note 5 29 3" xfId="7648"/>
    <cellStyle name="Note 5 29 3 2" xfId="25083"/>
    <cellStyle name="Note 5 29 3 3" xfId="39536"/>
    <cellStyle name="Note 5 29 4" xfId="10089"/>
    <cellStyle name="Note 5 29 4 2" xfId="27524"/>
    <cellStyle name="Note 5 29 4 3" xfId="41977"/>
    <cellStyle name="Note 5 29 5" xfId="12509"/>
    <cellStyle name="Note 5 29 5 2" xfId="29944"/>
    <cellStyle name="Note 5 29 5 3" xfId="44397"/>
    <cellStyle name="Note 5 29 6" xfId="19516"/>
    <cellStyle name="Note 5 3" xfId="2676"/>
    <cellStyle name="Note 5 3 10" xfId="7649"/>
    <cellStyle name="Note 5 3 10 2" xfId="25084"/>
    <cellStyle name="Note 5 3 10 3" xfId="39537"/>
    <cellStyle name="Note 5 3 11" xfId="10090"/>
    <cellStyle name="Note 5 3 11 2" xfId="27525"/>
    <cellStyle name="Note 5 3 11 3" xfId="41978"/>
    <cellStyle name="Note 5 3 12" xfId="12510"/>
    <cellStyle name="Note 5 3 12 2" xfId="29945"/>
    <cellStyle name="Note 5 3 12 3" xfId="44398"/>
    <cellStyle name="Note 5 3 13" xfId="19517"/>
    <cellStyle name="Note 5 3 2" xfId="2677"/>
    <cellStyle name="Note 5 3 2 2" xfId="2678"/>
    <cellStyle name="Note 5 3 2 2 2" xfId="5189"/>
    <cellStyle name="Note 5 3 2 2 2 2" xfId="14518"/>
    <cellStyle name="Note 5 3 2 2 2 2 2" xfId="31953"/>
    <cellStyle name="Note 5 3 2 2 2 2 3" xfId="46406"/>
    <cellStyle name="Note 5 3 2 2 2 3" xfId="16979"/>
    <cellStyle name="Note 5 3 2 2 2 3 2" xfId="34414"/>
    <cellStyle name="Note 5 3 2 2 2 3 3" xfId="48867"/>
    <cellStyle name="Note 5 3 2 2 2 4" xfId="22625"/>
    <cellStyle name="Note 5 3 2 2 2 5" xfId="37078"/>
    <cellStyle name="Note 5 3 2 2 3" xfId="7651"/>
    <cellStyle name="Note 5 3 2 2 3 2" xfId="25086"/>
    <cellStyle name="Note 5 3 2 2 3 3" xfId="39539"/>
    <cellStyle name="Note 5 3 2 2 4" xfId="10092"/>
    <cellStyle name="Note 5 3 2 2 4 2" xfId="27527"/>
    <cellStyle name="Note 5 3 2 2 4 3" xfId="41980"/>
    <cellStyle name="Note 5 3 2 2 5" xfId="12512"/>
    <cellStyle name="Note 5 3 2 2 5 2" xfId="29947"/>
    <cellStyle name="Note 5 3 2 2 5 3" xfId="44400"/>
    <cellStyle name="Note 5 3 2 2 6" xfId="19519"/>
    <cellStyle name="Note 5 3 2 3" xfId="2679"/>
    <cellStyle name="Note 5 3 2 3 2" xfId="5190"/>
    <cellStyle name="Note 5 3 2 3 2 2" xfId="14519"/>
    <cellStyle name="Note 5 3 2 3 2 2 2" xfId="31954"/>
    <cellStyle name="Note 5 3 2 3 2 2 3" xfId="46407"/>
    <cellStyle name="Note 5 3 2 3 2 3" xfId="16980"/>
    <cellStyle name="Note 5 3 2 3 2 3 2" xfId="34415"/>
    <cellStyle name="Note 5 3 2 3 2 3 3" xfId="48868"/>
    <cellStyle name="Note 5 3 2 3 2 4" xfId="22626"/>
    <cellStyle name="Note 5 3 2 3 2 5" xfId="37079"/>
    <cellStyle name="Note 5 3 2 3 3" xfId="7652"/>
    <cellStyle name="Note 5 3 2 3 3 2" xfId="25087"/>
    <cellStyle name="Note 5 3 2 3 3 3" xfId="39540"/>
    <cellStyle name="Note 5 3 2 3 4" xfId="10093"/>
    <cellStyle name="Note 5 3 2 3 4 2" xfId="27528"/>
    <cellStyle name="Note 5 3 2 3 4 3" xfId="41981"/>
    <cellStyle name="Note 5 3 2 3 5" xfId="12513"/>
    <cellStyle name="Note 5 3 2 3 5 2" xfId="29948"/>
    <cellStyle name="Note 5 3 2 3 5 3" xfId="44401"/>
    <cellStyle name="Note 5 3 2 3 6" xfId="19520"/>
    <cellStyle name="Note 5 3 2 4" xfId="2680"/>
    <cellStyle name="Note 5 3 2 4 2" xfId="5191"/>
    <cellStyle name="Note 5 3 2 4 2 2" xfId="22627"/>
    <cellStyle name="Note 5 3 2 4 2 3" xfId="37080"/>
    <cellStyle name="Note 5 3 2 4 3" xfId="7653"/>
    <cellStyle name="Note 5 3 2 4 3 2" xfId="25088"/>
    <cellStyle name="Note 5 3 2 4 3 3" xfId="39541"/>
    <cellStyle name="Note 5 3 2 4 4" xfId="10094"/>
    <cellStyle name="Note 5 3 2 4 4 2" xfId="27529"/>
    <cellStyle name="Note 5 3 2 4 4 3" xfId="41982"/>
    <cellStyle name="Note 5 3 2 4 5" xfId="12514"/>
    <cellStyle name="Note 5 3 2 4 5 2" xfId="29949"/>
    <cellStyle name="Note 5 3 2 4 5 3" xfId="44402"/>
    <cellStyle name="Note 5 3 2 4 6" xfId="15439"/>
    <cellStyle name="Note 5 3 2 4 6 2" xfId="32874"/>
    <cellStyle name="Note 5 3 2 4 6 3" xfId="47327"/>
    <cellStyle name="Note 5 3 2 4 7" xfId="19521"/>
    <cellStyle name="Note 5 3 2 4 8" xfId="20601"/>
    <cellStyle name="Note 5 3 2 5" xfId="5188"/>
    <cellStyle name="Note 5 3 2 5 2" xfId="14517"/>
    <cellStyle name="Note 5 3 2 5 2 2" xfId="31952"/>
    <cellStyle name="Note 5 3 2 5 2 3" xfId="46405"/>
    <cellStyle name="Note 5 3 2 5 3" xfId="16978"/>
    <cellStyle name="Note 5 3 2 5 3 2" xfId="34413"/>
    <cellStyle name="Note 5 3 2 5 3 3" xfId="48866"/>
    <cellStyle name="Note 5 3 2 5 4" xfId="22624"/>
    <cellStyle name="Note 5 3 2 5 5" xfId="37077"/>
    <cellStyle name="Note 5 3 2 6" xfId="7650"/>
    <cellStyle name="Note 5 3 2 6 2" xfId="25085"/>
    <cellStyle name="Note 5 3 2 6 3" xfId="39538"/>
    <cellStyle name="Note 5 3 2 7" xfId="10091"/>
    <cellStyle name="Note 5 3 2 7 2" xfId="27526"/>
    <cellStyle name="Note 5 3 2 7 3" xfId="41979"/>
    <cellStyle name="Note 5 3 2 8" xfId="12511"/>
    <cellStyle name="Note 5 3 2 8 2" xfId="29946"/>
    <cellStyle name="Note 5 3 2 8 3" xfId="44399"/>
    <cellStyle name="Note 5 3 2 9" xfId="19518"/>
    <cellStyle name="Note 5 3 3" xfId="2681"/>
    <cellStyle name="Note 5 3 3 2" xfId="2682"/>
    <cellStyle name="Note 5 3 3 2 2" xfId="5193"/>
    <cellStyle name="Note 5 3 3 2 2 2" xfId="14521"/>
    <cellStyle name="Note 5 3 3 2 2 2 2" xfId="31956"/>
    <cellStyle name="Note 5 3 3 2 2 2 3" xfId="46409"/>
    <cellStyle name="Note 5 3 3 2 2 3" xfId="16982"/>
    <cellStyle name="Note 5 3 3 2 2 3 2" xfId="34417"/>
    <cellStyle name="Note 5 3 3 2 2 3 3" xfId="48870"/>
    <cellStyle name="Note 5 3 3 2 2 4" xfId="22629"/>
    <cellStyle name="Note 5 3 3 2 2 5" xfId="37082"/>
    <cellStyle name="Note 5 3 3 2 3" xfId="7655"/>
    <cellStyle name="Note 5 3 3 2 3 2" xfId="25090"/>
    <cellStyle name="Note 5 3 3 2 3 3" xfId="39543"/>
    <cellStyle name="Note 5 3 3 2 4" xfId="10096"/>
    <cellStyle name="Note 5 3 3 2 4 2" xfId="27531"/>
    <cellStyle name="Note 5 3 3 2 4 3" xfId="41984"/>
    <cellStyle name="Note 5 3 3 2 5" xfId="12516"/>
    <cellStyle name="Note 5 3 3 2 5 2" xfId="29951"/>
    <cellStyle name="Note 5 3 3 2 5 3" xfId="44404"/>
    <cellStyle name="Note 5 3 3 2 6" xfId="19523"/>
    <cellStyle name="Note 5 3 3 3" xfId="2683"/>
    <cellStyle name="Note 5 3 3 3 2" xfId="5194"/>
    <cellStyle name="Note 5 3 3 3 2 2" xfId="14522"/>
    <cellStyle name="Note 5 3 3 3 2 2 2" xfId="31957"/>
    <cellStyle name="Note 5 3 3 3 2 2 3" xfId="46410"/>
    <cellStyle name="Note 5 3 3 3 2 3" xfId="16983"/>
    <cellStyle name="Note 5 3 3 3 2 3 2" xfId="34418"/>
    <cellStyle name="Note 5 3 3 3 2 3 3" xfId="48871"/>
    <cellStyle name="Note 5 3 3 3 2 4" xfId="22630"/>
    <cellStyle name="Note 5 3 3 3 2 5" xfId="37083"/>
    <cellStyle name="Note 5 3 3 3 3" xfId="7656"/>
    <cellStyle name="Note 5 3 3 3 3 2" xfId="25091"/>
    <cellStyle name="Note 5 3 3 3 3 3" xfId="39544"/>
    <cellStyle name="Note 5 3 3 3 4" xfId="10097"/>
    <cellStyle name="Note 5 3 3 3 4 2" xfId="27532"/>
    <cellStyle name="Note 5 3 3 3 4 3" xfId="41985"/>
    <cellStyle name="Note 5 3 3 3 5" xfId="12517"/>
    <cellStyle name="Note 5 3 3 3 5 2" xfId="29952"/>
    <cellStyle name="Note 5 3 3 3 5 3" xfId="44405"/>
    <cellStyle name="Note 5 3 3 3 6" xfId="19524"/>
    <cellStyle name="Note 5 3 3 4" xfId="2684"/>
    <cellStyle name="Note 5 3 3 4 2" xfId="5195"/>
    <cellStyle name="Note 5 3 3 4 2 2" xfId="22631"/>
    <cellStyle name="Note 5 3 3 4 2 3" xfId="37084"/>
    <cellStyle name="Note 5 3 3 4 3" xfId="7657"/>
    <cellStyle name="Note 5 3 3 4 3 2" xfId="25092"/>
    <cellStyle name="Note 5 3 3 4 3 3" xfId="39545"/>
    <cellStyle name="Note 5 3 3 4 4" xfId="10098"/>
    <cellStyle name="Note 5 3 3 4 4 2" xfId="27533"/>
    <cellStyle name="Note 5 3 3 4 4 3" xfId="41986"/>
    <cellStyle name="Note 5 3 3 4 5" xfId="12518"/>
    <cellStyle name="Note 5 3 3 4 5 2" xfId="29953"/>
    <cellStyle name="Note 5 3 3 4 5 3" xfId="44406"/>
    <cellStyle name="Note 5 3 3 4 6" xfId="15440"/>
    <cellStyle name="Note 5 3 3 4 6 2" xfId="32875"/>
    <cellStyle name="Note 5 3 3 4 6 3" xfId="47328"/>
    <cellStyle name="Note 5 3 3 4 7" xfId="19525"/>
    <cellStyle name="Note 5 3 3 4 8" xfId="20602"/>
    <cellStyle name="Note 5 3 3 5" xfId="5192"/>
    <cellStyle name="Note 5 3 3 5 2" xfId="14520"/>
    <cellStyle name="Note 5 3 3 5 2 2" xfId="31955"/>
    <cellStyle name="Note 5 3 3 5 2 3" xfId="46408"/>
    <cellStyle name="Note 5 3 3 5 3" xfId="16981"/>
    <cellStyle name="Note 5 3 3 5 3 2" xfId="34416"/>
    <cellStyle name="Note 5 3 3 5 3 3" xfId="48869"/>
    <cellStyle name="Note 5 3 3 5 4" xfId="22628"/>
    <cellStyle name="Note 5 3 3 5 5" xfId="37081"/>
    <cellStyle name="Note 5 3 3 6" xfId="7654"/>
    <cellStyle name="Note 5 3 3 6 2" xfId="25089"/>
    <cellStyle name="Note 5 3 3 6 3" xfId="39542"/>
    <cellStyle name="Note 5 3 3 7" xfId="10095"/>
    <cellStyle name="Note 5 3 3 7 2" xfId="27530"/>
    <cellStyle name="Note 5 3 3 7 3" xfId="41983"/>
    <cellStyle name="Note 5 3 3 8" xfId="12515"/>
    <cellStyle name="Note 5 3 3 8 2" xfId="29950"/>
    <cellStyle name="Note 5 3 3 8 3" xfId="44403"/>
    <cellStyle name="Note 5 3 3 9" xfId="19522"/>
    <cellStyle name="Note 5 3 4" xfId="2685"/>
    <cellStyle name="Note 5 3 4 2" xfId="2686"/>
    <cellStyle name="Note 5 3 4 2 2" xfId="5197"/>
    <cellStyle name="Note 5 3 4 2 2 2" xfId="14524"/>
    <cellStyle name="Note 5 3 4 2 2 2 2" xfId="31959"/>
    <cellStyle name="Note 5 3 4 2 2 2 3" xfId="46412"/>
    <cellStyle name="Note 5 3 4 2 2 3" xfId="16985"/>
    <cellStyle name="Note 5 3 4 2 2 3 2" xfId="34420"/>
    <cellStyle name="Note 5 3 4 2 2 3 3" xfId="48873"/>
    <cellStyle name="Note 5 3 4 2 2 4" xfId="22633"/>
    <cellStyle name="Note 5 3 4 2 2 5" xfId="37086"/>
    <cellStyle name="Note 5 3 4 2 3" xfId="7659"/>
    <cellStyle name="Note 5 3 4 2 3 2" xfId="25094"/>
    <cellStyle name="Note 5 3 4 2 3 3" xfId="39547"/>
    <cellStyle name="Note 5 3 4 2 4" xfId="10100"/>
    <cellStyle name="Note 5 3 4 2 4 2" xfId="27535"/>
    <cellStyle name="Note 5 3 4 2 4 3" xfId="41988"/>
    <cellStyle name="Note 5 3 4 2 5" xfId="12520"/>
    <cellStyle name="Note 5 3 4 2 5 2" xfId="29955"/>
    <cellStyle name="Note 5 3 4 2 5 3" xfId="44408"/>
    <cellStyle name="Note 5 3 4 2 6" xfId="19527"/>
    <cellStyle name="Note 5 3 4 3" xfId="2687"/>
    <cellStyle name="Note 5 3 4 3 2" xfId="5198"/>
    <cellStyle name="Note 5 3 4 3 2 2" xfId="14525"/>
    <cellStyle name="Note 5 3 4 3 2 2 2" xfId="31960"/>
    <cellStyle name="Note 5 3 4 3 2 2 3" xfId="46413"/>
    <cellStyle name="Note 5 3 4 3 2 3" xfId="16986"/>
    <cellStyle name="Note 5 3 4 3 2 3 2" xfId="34421"/>
    <cellStyle name="Note 5 3 4 3 2 3 3" xfId="48874"/>
    <cellStyle name="Note 5 3 4 3 2 4" xfId="22634"/>
    <cellStyle name="Note 5 3 4 3 2 5" xfId="37087"/>
    <cellStyle name="Note 5 3 4 3 3" xfId="7660"/>
    <cellStyle name="Note 5 3 4 3 3 2" xfId="25095"/>
    <cellStyle name="Note 5 3 4 3 3 3" xfId="39548"/>
    <cellStyle name="Note 5 3 4 3 4" xfId="10101"/>
    <cellStyle name="Note 5 3 4 3 4 2" xfId="27536"/>
    <cellStyle name="Note 5 3 4 3 4 3" xfId="41989"/>
    <cellStyle name="Note 5 3 4 3 5" xfId="12521"/>
    <cellStyle name="Note 5 3 4 3 5 2" xfId="29956"/>
    <cellStyle name="Note 5 3 4 3 5 3" xfId="44409"/>
    <cellStyle name="Note 5 3 4 3 6" xfId="19528"/>
    <cellStyle name="Note 5 3 4 4" xfId="2688"/>
    <cellStyle name="Note 5 3 4 4 2" xfId="5199"/>
    <cellStyle name="Note 5 3 4 4 2 2" xfId="22635"/>
    <cellStyle name="Note 5 3 4 4 2 3" xfId="37088"/>
    <cellStyle name="Note 5 3 4 4 3" xfId="7661"/>
    <cellStyle name="Note 5 3 4 4 3 2" xfId="25096"/>
    <cellStyle name="Note 5 3 4 4 3 3" xfId="39549"/>
    <cellStyle name="Note 5 3 4 4 4" xfId="10102"/>
    <cellStyle name="Note 5 3 4 4 4 2" xfId="27537"/>
    <cellStyle name="Note 5 3 4 4 4 3" xfId="41990"/>
    <cellStyle name="Note 5 3 4 4 5" xfId="12522"/>
    <cellStyle name="Note 5 3 4 4 5 2" xfId="29957"/>
    <cellStyle name="Note 5 3 4 4 5 3" xfId="44410"/>
    <cellStyle name="Note 5 3 4 4 6" xfId="15441"/>
    <cellStyle name="Note 5 3 4 4 6 2" xfId="32876"/>
    <cellStyle name="Note 5 3 4 4 6 3" xfId="47329"/>
    <cellStyle name="Note 5 3 4 4 7" xfId="19529"/>
    <cellStyle name="Note 5 3 4 4 8" xfId="20603"/>
    <cellStyle name="Note 5 3 4 5" xfId="5196"/>
    <cellStyle name="Note 5 3 4 5 2" xfId="14523"/>
    <cellStyle name="Note 5 3 4 5 2 2" xfId="31958"/>
    <cellStyle name="Note 5 3 4 5 2 3" xfId="46411"/>
    <cellStyle name="Note 5 3 4 5 3" xfId="16984"/>
    <cellStyle name="Note 5 3 4 5 3 2" xfId="34419"/>
    <cellStyle name="Note 5 3 4 5 3 3" xfId="48872"/>
    <cellStyle name="Note 5 3 4 5 4" xfId="22632"/>
    <cellStyle name="Note 5 3 4 5 5" xfId="37085"/>
    <cellStyle name="Note 5 3 4 6" xfId="7658"/>
    <cellStyle name="Note 5 3 4 6 2" xfId="25093"/>
    <cellStyle name="Note 5 3 4 6 3" xfId="39546"/>
    <cellStyle name="Note 5 3 4 7" xfId="10099"/>
    <cellStyle name="Note 5 3 4 7 2" xfId="27534"/>
    <cellStyle name="Note 5 3 4 7 3" xfId="41987"/>
    <cellStyle name="Note 5 3 4 8" xfId="12519"/>
    <cellStyle name="Note 5 3 4 8 2" xfId="29954"/>
    <cellStyle name="Note 5 3 4 8 3" xfId="44407"/>
    <cellStyle name="Note 5 3 4 9" xfId="19526"/>
    <cellStyle name="Note 5 3 5" xfId="2689"/>
    <cellStyle name="Note 5 3 5 2" xfId="2690"/>
    <cellStyle name="Note 5 3 5 2 2" xfId="5201"/>
    <cellStyle name="Note 5 3 5 2 2 2" xfId="14527"/>
    <cellStyle name="Note 5 3 5 2 2 2 2" xfId="31962"/>
    <cellStyle name="Note 5 3 5 2 2 2 3" xfId="46415"/>
    <cellStyle name="Note 5 3 5 2 2 3" xfId="16988"/>
    <cellStyle name="Note 5 3 5 2 2 3 2" xfId="34423"/>
    <cellStyle name="Note 5 3 5 2 2 3 3" xfId="48876"/>
    <cellStyle name="Note 5 3 5 2 2 4" xfId="22637"/>
    <cellStyle name="Note 5 3 5 2 2 5" xfId="37090"/>
    <cellStyle name="Note 5 3 5 2 3" xfId="7663"/>
    <cellStyle name="Note 5 3 5 2 3 2" xfId="25098"/>
    <cellStyle name="Note 5 3 5 2 3 3" xfId="39551"/>
    <cellStyle name="Note 5 3 5 2 4" xfId="10104"/>
    <cellStyle name="Note 5 3 5 2 4 2" xfId="27539"/>
    <cellStyle name="Note 5 3 5 2 4 3" xfId="41992"/>
    <cellStyle name="Note 5 3 5 2 5" xfId="12524"/>
    <cellStyle name="Note 5 3 5 2 5 2" xfId="29959"/>
    <cellStyle name="Note 5 3 5 2 5 3" xfId="44412"/>
    <cellStyle name="Note 5 3 5 2 6" xfId="19531"/>
    <cellStyle name="Note 5 3 5 3" xfId="2691"/>
    <cellStyle name="Note 5 3 5 3 2" xfId="5202"/>
    <cellStyle name="Note 5 3 5 3 2 2" xfId="14528"/>
    <cellStyle name="Note 5 3 5 3 2 2 2" xfId="31963"/>
    <cellStyle name="Note 5 3 5 3 2 2 3" xfId="46416"/>
    <cellStyle name="Note 5 3 5 3 2 3" xfId="16989"/>
    <cellStyle name="Note 5 3 5 3 2 3 2" xfId="34424"/>
    <cellStyle name="Note 5 3 5 3 2 3 3" xfId="48877"/>
    <cellStyle name="Note 5 3 5 3 2 4" xfId="22638"/>
    <cellStyle name="Note 5 3 5 3 2 5" xfId="37091"/>
    <cellStyle name="Note 5 3 5 3 3" xfId="7664"/>
    <cellStyle name="Note 5 3 5 3 3 2" xfId="25099"/>
    <cellStyle name="Note 5 3 5 3 3 3" xfId="39552"/>
    <cellStyle name="Note 5 3 5 3 4" xfId="10105"/>
    <cellStyle name="Note 5 3 5 3 4 2" xfId="27540"/>
    <cellStyle name="Note 5 3 5 3 4 3" xfId="41993"/>
    <cellStyle name="Note 5 3 5 3 5" xfId="12525"/>
    <cellStyle name="Note 5 3 5 3 5 2" xfId="29960"/>
    <cellStyle name="Note 5 3 5 3 5 3" xfId="44413"/>
    <cellStyle name="Note 5 3 5 3 6" xfId="19532"/>
    <cellStyle name="Note 5 3 5 4" xfId="2692"/>
    <cellStyle name="Note 5 3 5 4 2" xfId="5203"/>
    <cellStyle name="Note 5 3 5 4 2 2" xfId="22639"/>
    <cellStyle name="Note 5 3 5 4 2 3" xfId="37092"/>
    <cellStyle name="Note 5 3 5 4 3" xfId="7665"/>
    <cellStyle name="Note 5 3 5 4 3 2" xfId="25100"/>
    <cellStyle name="Note 5 3 5 4 3 3" xfId="39553"/>
    <cellStyle name="Note 5 3 5 4 4" xfId="10106"/>
    <cellStyle name="Note 5 3 5 4 4 2" xfId="27541"/>
    <cellStyle name="Note 5 3 5 4 4 3" xfId="41994"/>
    <cellStyle name="Note 5 3 5 4 5" xfId="12526"/>
    <cellStyle name="Note 5 3 5 4 5 2" xfId="29961"/>
    <cellStyle name="Note 5 3 5 4 5 3" xfId="44414"/>
    <cellStyle name="Note 5 3 5 4 6" xfId="15442"/>
    <cellStyle name="Note 5 3 5 4 6 2" xfId="32877"/>
    <cellStyle name="Note 5 3 5 4 6 3" xfId="47330"/>
    <cellStyle name="Note 5 3 5 4 7" xfId="19533"/>
    <cellStyle name="Note 5 3 5 4 8" xfId="20604"/>
    <cellStyle name="Note 5 3 5 5" xfId="5200"/>
    <cellStyle name="Note 5 3 5 5 2" xfId="14526"/>
    <cellStyle name="Note 5 3 5 5 2 2" xfId="31961"/>
    <cellStyle name="Note 5 3 5 5 2 3" xfId="46414"/>
    <cellStyle name="Note 5 3 5 5 3" xfId="16987"/>
    <cellStyle name="Note 5 3 5 5 3 2" xfId="34422"/>
    <cellStyle name="Note 5 3 5 5 3 3" xfId="48875"/>
    <cellStyle name="Note 5 3 5 5 4" xfId="22636"/>
    <cellStyle name="Note 5 3 5 5 5" xfId="37089"/>
    <cellStyle name="Note 5 3 5 6" xfId="7662"/>
    <cellStyle name="Note 5 3 5 6 2" xfId="25097"/>
    <cellStyle name="Note 5 3 5 6 3" xfId="39550"/>
    <cellStyle name="Note 5 3 5 7" xfId="10103"/>
    <cellStyle name="Note 5 3 5 7 2" xfId="27538"/>
    <cellStyle name="Note 5 3 5 7 3" xfId="41991"/>
    <cellStyle name="Note 5 3 5 8" xfId="12523"/>
    <cellStyle name="Note 5 3 5 8 2" xfId="29958"/>
    <cellStyle name="Note 5 3 5 8 3" xfId="44411"/>
    <cellStyle name="Note 5 3 5 9" xfId="19530"/>
    <cellStyle name="Note 5 3 6" xfId="2693"/>
    <cellStyle name="Note 5 3 6 2" xfId="5204"/>
    <cellStyle name="Note 5 3 6 2 2" xfId="14529"/>
    <cellStyle name="Note 5 3 6 2 2 2" xfId="31964"/>
    <cellStyle name="Note 5 3 6 2 2 3" xfId="46417"/>
    <cellStyle name="Note 5 3 6 2 3" xfId="16990"/>
    <cellStyle name="Note 5 3 6 2 3 2" xfId="34425"/>
    <cellStyle name="Note 5 3 6 2 3 3" xfId="48878"/>
    <cellStyle name="Note 5 3 6 2 4" xfId="22640"/>
    <cellStyle name="Note 5 3 6 2 5" xfId="37093"/>
    <cellStyle name="Note 5 3 6 3" xfId="7666"/>
    <cellStyle name="Note 5 3 6 3 2" xfId="25101"/>
    <cellStyle name="Note 5 3 6 3 3" xfId="39554"/>
    <cellStyle name="Note 5 3 6 4" xfId="10107"/>
    <cellStyle name="Note 5 3 6 4 2" xfId="27542"/>
    <cellStyle name="Note 5 3 6 4 3" xfId="41995"/>
    <cellStyle name="Note 5 3 6 5" xfId="12527"/>
    <cellStyle name="Note 5 3 6 5 2" xfId="29962"/>
    <cellStyle name="Note 5 3 6 5 3" xfId="44415"/>
    <cellStyle name="Note 5 3 6 6" xfId="19534"/>
    <cellStyle name="Note 5 3 7" xfId="2694"/>
    <cellStyle name="Note 5 3 7 2" xfId="5205"/>
    <cellStyle name="Note 5 3 7 2 2" xfId="14530"/>
    <cellStyle name="Note 5 3 7 2 2 2" xfId="31965"/>
    <cellStyle name="Note 5 3 7 2 2 3" xfId="46418"/>
    <cellStyle name="Note 5 3 7 2 3" xfId="16991"/>
    <cellStyle name="Note 5 3 7 2 3 2" xfId="34426"/>
    <cellStyle name="Note 5 3 7 2 3 3" xfId="48879"/>
    <cellStyle name="Note 5 3 7 2 4" xfId="22641"/>
    <cellStyle name="Note 5 3 7 2 5" xfId="37094"/>
    <cellStyle name="Note 5 3 7 3" xfId="7667"/>
    <cellStyle name="Note 5 3 7 3 2" xfId="25102"/>
    <cellStyle name="Note 5 3 7 3 3" xfId="39555"/>
    <cellStyle name="Note 5 3 7 4" xfId="10108"/>
    <cellStyle name="Note 5 3 7 4 2" xfId="27543"/>
    <cellStyle name="Note 5 3 7 4 3" xfId="41996"/>
    <cellStyle name="Note 5 3 7 5" xfId="12528"/>
    <cellStyle name="Note 5 3 7 5 2" xfId="29963"/>
    <cellStyle name="Note 5 3 7 5 3" xfId="44416"/>
    <cellStyle name="Note 5 3 7 6" xfId="19535"/>
    <cellStyle name="Note 5 3 8" xfId="2695"/>
    <cellStyle name="Note 5 3 8 2" xfId="5206"/>
    <cellStyle name="Note 5 3 8 2 2" xfId="22642"/>
    <cellStyle name="Note 5 3 8 2 3" xfId="37095"/>
    <cellStyle name="Note 5 3 8 3" xfId="7668"/>
    <cellStyle name="Note 5 3 8 3 2" xfId="25103"/>
    <cellStyle name="Note 5 3 8 3 3" xfId="39556"/>
    <cellStyle name="Note 5 3 8 4" xfId="10109"/>
    <cellStyle name="Note 5 3 8 4 2" xfId="27544"/>
    <cellStyle name="Note 5 3 8 4 3" xfId="41997"/>
    <cellStyle name="Note 5 3 8 5" xfId="12529"/>
    <cellStyle name="Note 5 3 8 5 2" xfId="29964"/>
    <cellStyle name="Note 5 3 8 5 3" xfId="44417"/>
    <cellStyle name="Note 5 3 8 6" xfId="15443"/>
    <cellStyle name="Note 5 3 8 6 2" xfId="32878"/>
    <cellStyle name="Note 5 3 8 6 3" xfId="47331"/>
    <cellStyle name="Note 5 3 8 7" xfId="19536"/>
    <cellStyle name="Note 5 3 8 8" xfId="20605"/>
    <cellStyle name="Note 5 3 9" xfId="5187"/>
    <cellStyle name="Note 5 3 9 2" xfId="14516"/>
    <cellStyle name="Note 5 3 9 2 2" xfId="31951"/>
    <cellStyle name="Note 5 3 9 2 3" xfId="46404"/>
    <cellStyle name="Note 5 3 9 3" xfId="16977"/>
    <cellStyle name="Note 5 3 9 3 2" xfId="34412"/>
    <cellStyle name="Note 5 3 9 3 3" xfId="48865"/>
    <cellStyle name="Note 5 3 9 4" xfId="22623"/>
    <cellStyle name="Note 5 3 9 5" xfId="37076"/>
    <cellStyle name="Note 5 30" xfId="2696"/>
    <cellStyle name="Note 5 30 2" xfId="5207"/>
    <cellStyle name="Note 5 30 2 2" xfId="22643"/>
    <cellStyle name="Note 5 30 2 3" xfId="37096"/>
    <cellStyle name="Note 5 30 3" xfId="7669"/>
    <cellStyle name="Note 5 30 3 2" xfId="25104"/>
    <cellStyle name="Note 5 30 3 3" xfId="39557"/>
    <cellStyle name="Note 5 30 4" xfId="10110"/>
    <cellStyle name="Note 5 30 4 2" xfId="27545"/>
    <cellStyle name="Note 5 30 4 3" xfId="41998"/>
    <cellStyle name="Note 5 30 5" xfId="12530"/>
    <cellStyle name="Note 5 30 5 2" xfId="29965"/>
    <cellStyle name="Note 5 30 5 3" xfId="44418"/>
    <cellStyle name="Note 5 30 6" xfId="15444"/>
    <cellStyle name="Note 5 30 6 2" xfId="32879"/>
    <cellStyle name="Note 5 30 6 3" xfId="47332"/>
    <cellStyle name="Note 5 30 7" xfId="19537"/>
    <cellStyle name="Note 5 30 8" xfId="20606"/>
    <cellStyle name="Note 5 31" xfId="4868"/>
    <cellStyle name="Note 5 31 2" xfId="14276"/>
    <cellStyle name="Note 5 31 2 2" xfId="31711"/>
    <cellStyle name="Note 5 31 2 3" xfId="46164"/>
    <cellStyle name="Note 5 31 3" xfId="16737"/>
    <cellStyle name="Note 5 31 3 2" xfId="34172"/>
    <cellStyle name="Note 5 31 3 3" xfId="48625"/>
    <cellStyle name="Note 5 31 4" xfId="22304"/>
    <cellStyle name="Note 5 31 5" xfId="36757"/>
    <cellStyle name="Note 5 32" xfId="7330"/>
    <cellStyle name="Note 5 32 2" xfId="24765"/>
    <cellStyle name="Note 5 32 3" xfId="39218"/>
    <cellStyle name="Note 5 33" xfId="9771"/>
    <cellStyle name="Note 5 33 2" xfId="27206"/>
    <cellStyle name="Note 5 33 3" xfId="41659"/>
    <cellStyle name="Note 5 34" xfId="12191"/>
    <cellStyle name="Note 5 34 2" xfId="29626"/>
    <cellStyle name="Note 5 34 3" xfId="44079"/>
    <cellStyle name="Note 5 35" xfId="19198"/>
    <cellStyle name="Note 5 4" xfId="2697"/>
    <cellStyle name="Note 5 4 10" xfId="7670"/>
    <cellStyle name="Note 5 4 10 2" xfId="25105"/>
    <cellStyle name="Note 5 4 10 3" xfId="39558"/>
    <cellStyle name="Note 5 4 11" xfId="10111"/>
    <cellStyle name="Note 5 4 11 2" xfId="27546"/>
    <cellStyle name="Note 5 4 11 3" xfId="41999"/>
    <cellStyle name="Note 5 4 12" xfId="12531"/>
    <cellStyle name="Note 5 4 12 2" xfId="29966"/>
    <cellStyle name="Note 5 4 12 3" xfId="44419"/>
    <cellStyle name="Note 5 4 13" xfId="19538"/>
    <cellStyle name="Note 5 4 2" xfId="2698"/>
    <cellStyle name="Note 5 4 2 2" xfId="2699"/>
    <cellStyle name="Note 5 4 2 2 2" xfId="5210"/>
    <cellStyle name="Note 5 4 2 2 2 2" xfId="14533"/>
    <cellStyle name="Note 5 4 2 2 2 2 2" xfId="31968"/>
    <cellStyle name="Note 5 4 2 2 2 2 3" xfId="46421"/>
    <cellStyle name="Note 5 4 2 2 2 3" xfId="16994"/>
    <cellStyle name="Note 5 4 2 2 2 3 2" xfId="34429"/>
    <cellStyle name="Note 5 4 2 2 2 3 3" xfId="48882"/>
    <cellStyle name="Note 5 4 2 2 2 4" xfId="22646"/>
    <cellStyle name="Note 5 4 2 2 2 5" xfId="37099"/>
    <cellStyle name="Note 5 4 2 2 3" xfId="7672"/>
    <cellStyle name="Note 5 4 2 2 3 2" xfId="25107"/>
    <cellStyle name="Note 5 4 2 2 3 3" xfId="39560"/>
    <cellStyle name="Note 5 4 2 2 4" xfId="10113"/>
    <cellStyle name="Note 5 4 2 2 4 2" xfId="27548"/>
    <cellStyle name="Note 5 4 2 2 4 3" xfId="42001"/>
    <cellStyle name="Note 5 4 2 2 5" xfId="12533"/>
    <cellStyle name="Note 5 4 2 2 5 2" xfId="29968"/>
    <cellStyle name="Note 5 4 2 2 5 3" xfId="44421"/>
    <cellStyle name="Note 5 4 2 2 6" xfId="19540"/>
    <cellStyle name="Note 5 4 2 3" xfId="2700"/>
    <cellStyle name="Note 5 4 2 3 2" xfId="5211"/>
    <cellStyle name="Note 5 4 2 3 2 2" xfId="14534"/>
    <cellStyle name="Note 5 4 2 3 2 2 2" xfId="31969"/>
    <cellStyle name="Note 5 4 2 3 2 2 3" xfId="46422"/>
    <cellStyle name="Note 5 4 2 3 2 3" xfId="16995"/>
    <cellStyle name="Note 5 4 2 3 2 3 2" xfId="34430"/>
    <cellStyle name="Note 5 4 2 3 2 3 3" xfId="48883"/>
    <cellStyle name="Note 5 4 2 3 2 4" xfId="22647"/>
    <cellStyle name="Note 5 4 2 3 2 5" xfId="37100"/>
    <cellStyle name="Note 5 4 2 3 3" xfId="7673"/>
    <cellStyle name="Note 5 4 2 3 3 2" xfId="25108"/>
    <cellStyle name="Note 5 4 2 3 3 3" xfId="39561"/>
    <cellStyle name="Note 5 4 2 3 4" xfId="10114"/>
    <cellStyle name="Note 5 4 2 3 4 2" xfId="27549"/>
    <cellStyle name="Note 5 4 2 3 4 3" xfId="42002"/>
    <cellStyle name="Note 5 4 2 3 5" xfId="12534"/>
    <cellStyle name="Note 5 4 2 3 5 2" xfId="29969"/>
    <cellStyle name="Note 5 4 2 3 5 3" xfId="44422"/>
    <cellStyle name="Note 5 4 2 3 6" xfId="19541"/>
    <cellStyle name="Note 5 4 2 4" xfId="2701"/>
    <cellStyle name="Note 5 4 2 4 2" xfId="5212"/>
    <cellStyle name="Note 5 4 2 4 2 2" xfId="22648"/>
    <cellStyle name="Note 5 4 2 4 2 3" xfId="37101"/>
    <cellStyle name="Note 5 4 2 4 3" xfId="7674"/>
    <cellStyle name="Note 5 4 2 4 3 2" xfId="25109"/>
    <cellStyle name="Note 5 4 2 4 3 3" xfId="39562"/>
    <cellStyle name="Note 5 4 2 4 4" xfId="10115"/>
    <cellStyle name="Note 5 4 2 4 4 2" xfId="27550"/>
    <cellStyle name="Note 5 4 2 4 4 3" xfId="42003"/>
    <cellStyle name="Note 5 4 2 4 5" xfId="12535"/>
    <cellStyle name="Note 5 4 2 4 5 2" xfId="29970"/>
    <cellStyle name="Note 5 4 2 4 5 3" xfId="44423"/>
    <cellStyle name="Note 5 4 2 4 6" xfId="15445"/>
    <cellStyle name="Note 5 4 2 4 6 2" xfId="32880"/>
    <cellStyle name="Note 5 4 2 4 6 3" xfId="47333"/>
    <cellStyle name="Note 5 4 2 4 7" xfId="19542"/>
    <cellStyle name="Note 5 4 2 4 8" xfId="20607"/>
    <cellStyle name="Note 5 4 2 5" xfId="5209"/>
    <cellStyle name="Note 5 4 2 5 2" xfId="14532"/>
    <cellStyle name="Note 5 4 2 5 2 2" xfId="31967"/>
    <cellStyle name="Note 5 4 2 5 2 3" xfId="46420"/>
    <cellStyle name="Note 5 4 2 5 3" xfId="16993"/>
    <cellStyle name="Note 5 4 2 5 3 2" xfId="34428"/>
    <cellStyle name="Note 5 4 2 5 3 3" xfId="48881"/>
    <cellStyle name="Note 5 4 2 5 4" xfId="22645"/>
    <cellStyle name="Note 5 4 2 5 5" xfId="37098"/>
    <cellStyle name="Note 5 4 2 6" xfId="7671"/>
    <cellStyle name="Note 5 4 2 6 2" xfId="25106"/>
    <cellStyle name="Note 5 4 2 6 3" xfId="39559"/>
    <cellStyle name="Note 5 4 2 7" xfId="10112"/>
    <cellStyle name="Note 5 4 2 7 2" xfId="27547"/>
    <cellStyle name="Note 5 4 2 7 3" xfId="42000"/>
    <cellStyle name="Note 5 4 2 8" xfId="12532"/>
    <cellStyle name="Note 5 4 2 8 2" xfId="29967"/>
    <cellStyle name="Note 5 4 2 8 3" xfId="44420"/>
    <cellStyle name="Note 5 4 2 9" xfId="19539"/>
    <cellStyle name="Note 5 4 3" xfId="2702"/>
    <cellStyle name="Note 5 4 3 2" xfId="2703"/>
    <cellStyle name="Note 5 4 3 2 2" xfId="5214"/>
    <cellStyle name="Note 5 4 3 2 2 2" xfId="14536"/>
    <cellStyle name="Note 5 4 3 2 2 2 2" xfId="31971"/>
    <cellStyle name="Note 5 4 3 2 2 2 3" xfId="46424"/>
    <cellStyle name="Note 5 4 3 2 2 3" xfId="16997"/>
    <cellStyle name="Note 5 4 3 2 2 3 2" xfId="34432"/>
    <cellStyle name="Note 5 4 3 2 2 3 3" xfId="48885"/>
    <cellStyle name="Note 5 4 3 2 2 4" xfId="22650"/>
    <cellStyle name="Note 5 4 3 2 2 5" xfId="37103"/>
    <cellStyle name="Note 5 4 3 2 3" xfId="7676"/>
    <cellStyle name="Note 5 4 3 2 3 2" xfId="25111"/>
    <cellStyle name="Note 5 4 3 2 3 3" xfId="39564"/>
    <cellStyle name="Note 5 4 3 2 4" xfId="10117"/>
    <cellStyle name="Note 5 4 3 2 4 2" xfId="27552"/>
    <cellStyle name="Note 5 4 3 2 4 3" xfId="42005"/>
    <cellStyle name="Note 5 4 3 2 5" xfId="12537"/>
    <cellStyle name="Note 5 4 3 2 5 2" xfId="29972"/>
    <cellStyle name="Note 5 4 3 2 5 3" xfId="44425"/>
    <cellStyle name="Note 5 4 3 2 6" xfId="19544"/>
    <cellStyle name="Note 5 4 3 3" xfId="2704"/>
    <cellStyle name="Note 5 4 3 3 2" xfId="5215"/>
    <cellStyle name="Note 5 4 3 3 2 2" xfId="14537"/>
    <cellStyle name="Note 5 4 3 3 2 2 2" xfId="31972"/>
    <cellStyle name="Note 5 4 3 3 2 2 3" xfId="46425"/>
    <cellStyle name="Note 5 4 3 3 2 3" xfId="16998"/>
    <cellStyle name="Note 5 4 3 3 2 3 2" xfId="34433"/>
    <cellStyle name="Note 5 4 3 3 2 3 3" xfId="48886"/>
    <cellStyle name="Note 5 4 3 3 2 4" xfId="22651"/>
    <cellStyle name="Note 5 4 3 3 2 5" xfId="37104"/>
    <cellStyle name="Note 5 4 3 3 3" xfId="7677"/>
    <cellStyle name="Note 5 4 3 3 3 2" xfId="25112"/>
    <cellStyle name="Note 5 4 3 3 3 3" xfId="39565"/>
    <cellStyle name="Note 5 4 3 3 4" xfId="10118"/>
    <cellStyle name="Note 5 4 3 3 4 2" xfId="27553"/>
    <cellStyle name="Note 5 4 3 3 4 3" xfId="42006"/>
    <cellStyle name="Note 5 4 3 3 5" xfId="12538"/>
    <cellStyle name="Note 5 4 3 3 5 2" xfId="29973"/>
    <cellStyle name="Note 5 4 3 3 5 3" xfId="44426"/>
    <cellStyle name="Note 5 4 3 3 6" xfId="19545"/>
    <cellStyle name="Note 5 4 3 4" xfId="2705"/>
    <cellStyle name="Note 5 4 3 4 2" xfId="5216"/>
    <cellStyle name="Note 5 4 3 4 2 2" xfId="22652"/>
    <cellStyle name="Note 5 4 3 4 2 3" xfId="37105"/>
    <cellStyle name="Note 5 4 3 4 3" xfId="7678"/>
    <cellStyle name="Note 5 4 3 4 3 2" xfId="25113"/>
    <cellStyle name="Note 5 4 3 4 3 3" xfId="39566"/>
    <cellStyle name="Note 5 4 3 4 4" xfId="10119"/>
    <cellStyle name="Note 5 4 3 4 4 2" xfId="27554"/>
    <cellStyle name="Note 5 4 3 4 4 3" xfId="42007"/>
    <cellStyle name="Note 5 4 3 4 5" xfId="12539"/>
    <cellStyle name="Note 5 4 3 4 5 2" xfId="29974"/>
    <cellStyle name="Note 5 4 3 4 5 3" xfId="44427"/>
    <cellStyle name="Note 5 4 3 4 6" xfId="15446"/>
    <cellStyle name="Note 5 4 3 4 6 2" xfId="32881"/>
    <cellStyle name="Note 5 4 3 4 6 3" xfId="47334"/>
    <cellStyle name="Note 5 4 3 4 7" xfId="19546"/>
    <cellStyle name="Note 5 4 3 4 8" xfId="20608"/>
    <cellStyle name="Note 5 4 3 5" xfId="5213"/>
    <cellStyle name="Note 5 4 3 5 2" xfId="14535"/>
    <cellStyle name="Note 5 4 3 5 2 2" xfId="31970"/>
    <cellStyle name="Note 5 4 3 5 2 3" xfId="46423"/>
    <cellStyle name="Note 5 4 3 5 3" xfId="16996"/>
    <cellStyle name="Note 5 4 3 5 3 2" xfId="34431"/>
    <cellStyle name="Note 5 4 3 5 3 3" xfId="48884"/>
    <cellStyle name="Note 5 4 3 5 4" xfId="22649"/>
    <cellStyle name="Note 5 4 3 5 5" xfId="37102"/>
    <cellStyle name="Note 5 4 3 6" xfId="7675"/>
    <cellStyle name="Note 5 4 3 6 2" xfId="25110"/>
    <cellStyle name="Note 5 4 3 6 3" xfId="39563"/>
    <cellStyle name="Note 5 4 3 7" xfId="10116"/>
    <cellStyle name="Note 5 4 3 7 2" xfId="27551"/>
    <cellStyle name="Note 5 4 3 7 3" xfId="42004"/>
    <cellStyle name="Note 5 4 3 8" xfId="12536"/>
    <cellStyle name="Note 5 4 3 8 2" xfId="29971"/>
    <cellStyle name="Note 5 4 3 8 3" xfId="44424"/>
    <cellStyle name="Note 5 4 3 9" xfId="19543"/>
    <cellStyle name="Note 5 4 4" xfId="2706"/>
    <cellStyle name="Note 5 4 4 2" xfId="2707"/>
    <cellStyle name="Note 5 4 4 2 2" xfId="5218"/>
    <cellStyle name="Note 5 4 4 2 2 2" xfId="14539"/>
    <cellStyle name="Note 5 4 4 2 2 2 2" xfId="31974"/>
    <cellStyle name="Note 5 4 4 2 2 2 3" xfId="46427"/>
    <cellStyle name="Note 5 4 4 2 2 3" xfId="17000"/>
    <cellStyle name="Note 5 4 4 2 2 3 2" xfId="34435"/>
    <cellStyle name="Note 5 4 4 2 2 3 3" xfId="48888"/>
    <cellStyle name="Note 5 4 4 2 2 4" xfId="22654"/>
    <cellStyle name="Note 5 4 4 2 2 5" xfId="37107"/>
    <cellStyle name="Note 5 4 4 2 3" xfId="7680"/>
    <cellStyle name="Note 5 4 4 2 3 2" xfId="25115"/>
    <cellStyle name="Note 5 4 4 2 3 3" xfId="39568"/>
    <cellStyle name="Note 5 4 4 2 4" xfId="10121"/>
    <cellStyle name="Note 5 4 4 2 4 2" xfId="27556"/>
    <cellStyle name="Note 5 4 4 2 4 3" xfId="42009"/>
    <cellStyle name="Note 5 4 4 2 5" xfId="12541"/>
    <cellStyle name="Note 5 4 4 2 5 2" xfId="29976"/>
    <cellStyle name="Note 5 4 4 2 5 3" xfId="44429"/>
    <cellStyle name="Note 5 4 4 2 6" xfId="19548"/>
    <cellStyle name="Note 5 4 4 3" xfId="2708"/>
    <cellStyle name="Note 5 4 4 3 2" xfId="5219"/>
    <cellStyle name="Note 5 4 4 3 2 2" xfId="14540"/>
    <cellStyle name="Note 5 4 4 3 2 2 2" xfId="31975"/>
    <cellStyle name="Note 5 4 4 3 2 2 3" xfId="46428"/>
    <cellStyle name="Note 5 4 4 3 2 3" xfId="17001"/>
    <cellStyle name="Note 5 4 4 3 2 3 2" xfId="34436"/>
    <cellStyle name="Note 5 4 4 3 2 3 3" xfId="48889"/>
    <cellStyle name="Note 5 4 4 3 2 4" xfId="22655"/>
    <cellStyle name="Note 5 4 4 3 2 5" xfId="37108"/>
    <cellStyle name="Note 5 4 4 3 3" xfId="7681"/>
    <cellStyle name="Note 5 4 4 3 3 2" xfId="25116"/>
    <cellStyle name="Note 5 4 4 3 3 3" xfId="39569"/>
    <cellStyle name="Note 5 4 4 3 4" xfId="10122"/>
    <cellStyle name="Note 5 4 4 3 4 2" xfId="27557"/>
    <cellStyle name="Note 5 4 4 3 4 3" xfId="42010"/>
    <cellStyle name="Note 5 4 4 3 5" xfId="12542"/>
    <cellStyle name="Note 5 4 4 3 5 2" xfId="29977"/>
    <cellStyle name="Note 5 4 4 3 5 3" xfId="44430"/>
    <cellStyle name="Note 5 4 4 3 6" xfId="19549"/>
    <cellStyle name="Note 5 4 4 4" xfId="2709"/>
    <cellStyle name="Note 5 4 4 4 2" xfId="5220"/>
    <cellStyle name="Note 5 4 4 4 2 2" xfId="22656"/>
    <cellStyle name="Note 5 4 4 4 2 3" xfId="37109"/>
    <cellStyle name="Note 5 4 4 4 3" xfId="7682"/>
    <cellStyle name="Note 5 4 4 4 3 2" xfId="25117"/>
    <cellStyle name="Note 5 4 4 4 3 3" xfId="39570"/>
    <cellStyle name="Note 5 4 4 4 4" xfId="10123"/>
    <cellStyle name="Note 5 4 4 4 4 2" xfId="27558"/>
    <cellStyle name="Note 5 4 4 4 4 3" xfId="42011"/>
    <cellStyle name="Note 5 4 4 4 5" xfId="12543"/>
    <cellStyle name="Note 5 4 4 4 5 2" xfId="29978"/>
    <cellStyle name="Note 5 4 4 4 5 3" xfId="44431"/>
    <cellStyle name="Note 5 4 4 4 6" xfId="15447"/>
    <cellStyle name="Note 5 4 4 4 6 2" xfId="32882"/>
    <cellStyle name="Note 5 4 4 4 6 3" xfId="47335"/>
    <cellStyle name="Note 5 4 4 4 7" xfId="19550"/>
    <cellStyle name="Note 5 4 4 4 8" xfId="20609"/>
    <cellStyle name="Note 5 4 4 5" xfId="5217"/>
    <cellStyle name="Note 5 4 4 5 2" xfId="14538"/>
    <cellStyle name="Note 5 4 4 5 2 2" xfId="31973"/>
    <cellStyle name="Note 5 4 4 5 2 3" xfId="46426"/>
    <cellStyle name="Note 5 4 4 5 3" xfId="16999"/>
    <cellStyle name="Note 5 4 4 5 3 2" xfId="34434"/>
    <cellStyle name="Note 5 4 4 5 3 3" xfId="48887"/>
    <cellStyle name="Note 5 4 4 5 4" xfId="22653"/>
    <cellStyle name="Note 5 4 4 5 5" xfId="37106"/>
    <cellStyle name="Note 5 4 4 6" xfId="7679"/>
    <cellStyle name="Note 5 4 4 6 2" xfId="25114"/>
    <cellStyle name="Note 5 4 4 6 3" xfId="39567"/>
    <cellStyle name="Note 5 4 4 7" xfId="10120"/>
    <cellStyle name="Note 5 4 4 7 2" xfId="27555"/>
    <cellStyle name="Note 5 4 4 7 3" xfId="42008"/>
    <cellStyle name="Note 5 4 4 8" xfId="12540"/>
    <cellStyle name="Note 5 4 4 8 2" xfId="29975"/>
    <cellStyle name="Note 5 4 4 8 3" xfId="44428"/>
    <cellStyle name="Note 5 4 4 9" xfId="19547"/>
    <cellStyle name="Note 5 4 5" xfId="2710"/>
    <cellStyle name="Note 5 4 5 2" xfId="2711"/>
    <cellStyle name="Note 5 4 5 2 2" xfId="5222"/>
    <cellStyle name="Note 5 4 5 2 2 2" xfId="14542"/>
    <cellStyle name="Note 5 4 5 2 2 2 2" xfId="31977"/>
    <cellStyle name="Note 5 4 5 2 2 2 3" xfId="46430"/>
    <cellStyle name="Note 5 4 5 2 2 3" xfId="17003"/>
    <cellStyle name="Note 5 4 5 2 2 3 2" xfId="34438"/>
    <cellStyle name="Note 5 4 5 2 2 3 3" xfId="48891"/>
    <cellStyle name="Note 5 4 5 2 2 4" xfId="22658"/>
    <cellStyle name="Note 5 4 5 2 2 5" xfId="37111"/>
    <cellStyle name="Note 5 4 5 2 3" xfId="7684"/>
    <cellStyle name="Note 5 4 5 2 3 2" xfId="25119"/>
    <cellStyle name="Note 5 4 5 2 3 3" xfId="39572"/>
    <cellStyle name="Note 5 4 5 2 4" xfId="10125"/>
    <cellStyle name="Note 5 4 5 2 4 2" xfId="27560"/>
    <cellStyle name="Note 5 4 5 2 4 3" xfId="42013"/>
    <cellStyle name="Note 5 4 5 2 5" xfId="12545"/>
    <cellStyle name="Note 5 4 5 2 5 2" xfId="29980"/>
    <cellStyle name="Note 5 4 5 2 5 3" xfId="44433"/>
    <cellStyle name="Note 5 4 5 2 6" xfId="19552"/>
    <cellStyle name="Note 5 4 5 3" xfId="2712"/>
    <cellStyle name="Note 5 4 5 3 2" xfId="5223"/>
    <cellStyle name="Note 5 4 5 3 2 2" xfId="14543"/>
    <cellStyle name="Note 5 4 5 3 2 2 2" xfId="31978"/>
    <cellStyle name="Note 5 4 5 3 2 2 3" xfId="46431"/>
    <cellStyle name="Note 5 4 5 3 2 3" xfId="17004"/>
    <cellStyle name="Note 5 4 5 3 2 3 2" xfId="34439"/>
    <cellStyle name="Note 5 4 5 3 2 3 3" xfId="48892"/>
    <cellStyle name="Note 5 4 5 3 2 4" xfId="22659"/>
    <cellStyle name="Note 5 4 5 3 2 5" xfId="37112"/>
    <cellStyle name="Note 5 4 5 3 3" xfId="7685"/>
    <cellStyle name="Note 5 4 5 3 3 2" xfId="25120"/>
    <cellStyle name="Note 5 4 5 3 3 3" xfId="39573"/>
    <cellStyle name="Note 5 4 5 3 4" xfId="10126"/>
    <cellStyle name="Note 5 4 5 3 4 2" xfId="27561"/>
    <cellStyle name="Note 5 4 5 3 4 3" xfId="42014"/>
    <cellStyle name="Note 5 4 5 3 5" xfId="12546"/>
    <cellStyle name="Note 5 4 5 3 5 2" xfId="29981"/>
    <cellStyle name="Note 5 4 5 3 5 3" xfId="44434"/>
    <cellStyle name="Note 5 4 5 3 6" xfId="19553"/>
    <cellStyle name="Note 5 4 5 4" xfId="2713"/>
    <cellStyle name="Note 5 4 5 4 2" xfId="5224"/>
    <cellStyle name="Note 5 4 5 4 2 2" xfId="22660"/>
    <cellStyle name="Note 5 4 5 4 2 3" xfId="37113"/>
    <cellStyle name="Note 5 4 5 4 3" xfId="7686"/>
    <cellStyle name="Note 5 4 5 4 3 2" xfId="25121"/>
    <cellStyle name="Note 5 4 5 4 3 3" xfId="39574"/>
    <cellStyle name="Note 5 4 5 4 4" xfId="10127"/>
    <cellStyle name="Note 5 4 5 4 4 2" xfId="27562"/>
    <cellStyle name="Note 5 4 5 4 4 3" xfId="42015"/>
    <cellStyle name="Note 5 4 5 4 5" xfId="12547"/>
    <cellStyle name="Note 5 4 5 4 5 2" xfId="29982"/>
    <cellStyle name="Note 5 4 5 4 5 3" xfId="44435"/>
    <cellStyle name="Note 5 4 5 4 6" xfId="15448"/>
    <cellStyle name="Note 5 4 5 4 6 2" xfId="32883"/>
    <cellStyle name="Note 5 4 5 4 6 3" xfId="47336"/>
    <cellStyle name="Note 5 4 5 4 7" xfId="19554"/>
    <cellStyle name="Note 5 4 5 4 8" xfId="20610"/>
    <cellStyle name="Note 5 4 5 5" xfId="5221"/>
    <cellStyle name="Note 5 4 5 5 2" xfId="14541"/>
    <cellStyle name="Note 5 4 5 5 2 2" xfId="31976"/>
    <cellStyle name="Note 5 4 5 5 2 3" xfId="46429"/>
    <cellStyle name="Note 5 4 5 5 3" xfId="17002"/>
    <cellStyle name="Note 5 4 5 5 3 2" xfId="34437"/>
    <cellStyle name="Note 5 4 5 5 3 3" xfId="48890"/>
    <cellStyle name="Note 5 4 5 5 4" xfId="22657"/>
    <cellStyle name="Note 5 4 5 5 5" xfId="37110"/>
    <cellStyle name="Note 5 4 5 6" xfId="7683"/>
    <cellStyle name="Note 5 4 5 6 2" xfId="25118"/>
    <cellStyle name="Note 5 4 5 6 3" xfId="39571"/>
    <cellStyle name="Note 5 4 5 7" xfId="10124"/>
    <cellStyle name="Note 5 4 5 7 2" xfId="27559"/>
    <cellStyle name="Note 5 4 5 7 3" xfId="42012"/>
    <cellStyle name="Note 5 4 5 8" xfId="12544"/>
    <cellStyle name="Note 5 4 5 8 2" xfId="29979"/>
    <cellStyle name="Note 5 4 5 8 3" xfId="44432"/>
    <cellStyle name="Note 5 4 5 9" xfId="19551"/>
    <cellStyle name="Note 5 4 6" xfId="2714"/>
    <cellStyle name="Note 5 4 6 2" xfId="5225"/>
    <cellStyle name="Note 5 4 6 2 2" xfId="14544"/>
    <cellStyle name="Note 5 4 6 2 2 2" xfId="31979"/>
    <cellStyle name="Note 5 4 6 2 2 3" xfId="46432"/>
    <cellStyle name="Note 5 4 6 2 3" xfId="17005"/>
    <cellStyle name="Note 5 4 6 2 3 2" xfId="34440"/>
    <cellStyle name="Note 5 4 6 2 3 3" xfId="48893"/>
    <cellStyle name="Note 5 4 6 2 4" xfId="22661"/>
    <cellStyle name="Note 5 4 6 2 5" xfId="37114"/>
    <cellStyle name="Note 5 4 6 3" xfId="7687"/>
    <cellStyle name="Note 5 4 6 3 2" xfId="25122"/>
    <cellStyle name="Note 5 4 6 3 3" xfId="39575"/>
    <cellStyle name="Note 5 4 6 4" xfId="10128"/>
    <cellStyle name="Note 5 4 6 4 2" xfId="27563"/>
    <cellStyle name="Note 5 4 6 4 3" xfId="42016"/>
    <cellStyle name="Note 5 4 6 5" xfId="12548"/>
    <cellStyle name="Note 5 4 6 5 2" xfId="29983"/>
    <cellStyle name="Note 5 4 6 5 3" xfId="44436"/>
    <cellStyle name="Note 5 4 6 6" xfId="19555"/>
    <cellStyle name="Note 5 4 7" xfId="2715"/>
    <cellStyle name="Note 5 4 7 2" xfId="5226"/>
    <cellStyle name="Note 5 4 7 2 2" xfId="14545"/>
    <cellStyle name="Note 5 4 7 2 2 2" xfId="31980"/>
    <cellStyle name="Note 5 4 7 2 2 3" xfId="46433"/>
    <cellStyle name="Note 5 4 7 2 3" xfId="17006"/>
    <cellStyle name="Note 5 4 7 2 3 2" xfId="34441"/>
    <cellStyle name="Note 5 4 7 2 3 3" xfId="48894"/>
    <cellStyle name="Note 5 4 7 2 4" xfId="22662"/>
    <cellStyle name="Note 5 4 7 2 5" xfId="37115"/>
    <cellStyle name="Note 5 4 7 3" xfId="7688"/>
    <cellStyle name="Note 5 4 7 3 2" xfId="25123"/>
    <cellStyle name="Note 5 4 7 3 3" xfId="39576"/>
    <cellStyle name="Note 5 4 7 4" xfId="10129"/>
    <cellStyle name="Note 5 4 7 4 2" xfId="27564"/>
    <cellStyle name="Note 5 4 7 4 3" xfId="42017"/>
    <cellStyle name="Note 5 4 7 5" xfId="12549"/>
    <cellStyle name="Note 5 4 7 5 2" xfId="29984"/>
    <cellStyle name="Note 5 4 7 5 3" xfId="44437"/>
    <cellStyle name="Note 5 4 7 6" xfId="19556"/>
    <cellStyle name="Note 5 4 8" xfId="2716"/>
    <cellStyle name="Note 5 4 8 2" xfId="5227"/>
    <cellStyle name="Note 5 4 8 2 2" xfId="22663"/>
    <cellStyle name="Note 5 4 8 2 3" xfId="37116"/>
    <cellStyle name="Note 5 4 8 3" xfId="7689"/>
    <cellStyle name="Note 5 4 8 3 2" xfId="25124"/>
    <cellStyle name="Note 5 4 8 3 3" xfId="39577"/>
    <cellStyle name="Note 5 4 8 4" xfId="10130"/>
    <cellStyle name="Note 5 4 8 4 2" xfId="27565"/>
    <cellStyle name="Note 5 4 8 4 3" xfId="42018"/>
    <cellStyle name="Note 5 4 8 5" xfId="12550"/>
    <cellStyle name="Note 5 4 8 5 2" xfId="29985"/>
    <cellStyle name="Note 5 4 8 5 3" xfId="44438"/>
    <cellStyle name="Note 5 4 8 6" xfId="15449"/>
    <cellStyle name="Note 5 4 8 6 2" xfId="32884"/>
    <cellStyle name="Note 5 4 8 6 3" xfId="47337"/>
    <cellStyle name="Note 5 4 8 7" xfId="19557"/>
    <cellStyle name="Note 5 4 8 8" xfId="20611"/>
    <cellStyle name="Note 5 4 9" xfId="5208"/>
    <cellStyle name="Note 5 4 9 2" xfId="14531"/>
    <cellStyle name="Note 5 4 9 2 2" xfId="31966"/>
    <cellStyle name="Note 5 4 9 2 3" xfId="46419"/>
    <cellStyle name="Note 5 4 9 3" xfId="16992"/>
    <cellStyle name="Note 5 4 9 3 2" xfId="34427"/>
    <cellStyle name="Note 5 4 9 3 3" xfId="48880"/>
    <cellStyle name="Note 5 4 9 4" xfId="22644"/>
    <cellStyle name="Note 5 4 9 5" xfId="37097"/>
    <cellStyle name="Note 5 5" xfId="2717"/>
    <cellStyle name="Note 5 5 10" xfId="7690"/>
    <cellStyle name="Note 5 5 10 2" xfId="25125"/>
    <cellStyle name="Note 5 5 10 3" xfId="39578"/>
    <cellStyle name="Note 5 5 11" xfId="10131"/>
    <cellStyle name="Note 5 5 11 2" xfId="27566"/>
    <cellStyle name="Note 5 5 11 3" xfId="42019"/>
    <cellStyle name="Note 5 5 12" xfId="12551"/>
    <cellStyle name="Note 5 5 12 2" xfId="29986"/>
    <cellStyle name="Note 5 5 12 3" xfId="44439"/>
    <cellStyle name="Note 5 5 13" xfId="19558"/>
    <cellStyle name="Note 5 5 2" xfId="2718"/>
    <cellStyle name="Note 5 5 2 2" xfId="2719"/>
    <cellStyle name="Note 5 5 2 2 2" xfId="5230"/>
    <cellStyle name="Note 5 5 2 2 2 2" xfId="14548"/>
    <cellStyle name="Note 5 5 2 2 2 2 2" xfId="31983"/>
    <cellStyle name="Note 5 5 2 2 2 2 3" xfId="46436"/>
    <cellStyle name="Note 5 5 2 2 2 3" xfId="17009"/>
    <cellStyle name="Note 5 5 2 2 2 3 2" xfId="34444"/>
    <cellStyle name="Note 5 5 2 2 2 3 3" xfId="48897"/>
    <cellStyle name="Note 5 5 2 2 2 4" xfId="22666"/>
    <cellStyle name="Note 5 5 2 2 2 5" xfId="37119"/>
    <cellStyle name="Note 5 5 2 2 3" xfId="7692"/>
    <cellStyle name="Note 5 5 2 2 3 2" xfId="25127"/>
    <cellStyle name="Note 5 5 2 2 3 3" xfId="39580"/>
    <cellStyle name="Note 5 5 2 2 4" xfId="10133"/>
    <cellStyle name="Note 5 5 2 2 4 2" xfId="27568"/>
    <cellStyle name="Note 5 5 2 2 4 3" xfId="42021"/>
    <cellStyle name="Note 5 5 2 2 5" xfId="12553"/>
    <cellStyle name="Note 5 5 2 2 5 2" xfId="29988"/>
    <cellStyle name="Note 5 5 2 2 5 3" xfId="44441"/>
    <cellStyle name="Note 5 5 2 2 6" xfId="19560"/>
    <cellStyle name="Note 5 5 2 3" xfId="2720"/>
    <cellStyle name="Note 5 5 2 3 2" xfId="5231"/>
    <cellStyle name="Note 5 5 2 3 2 2" xfId="14549"/>
    <cellStyle name="Note 5 5 2 3 2 2 2" xfId="31984"/>
    <cellStyle name="Note 5 5 2 3 2 2 3" xfId="46437"/>
    <cellStyle name="Note 5 5 2 3 2 3" xfId="17010"/>
    <cellStyle name="Note 5 5 2 3 2 3 2" xfId="34445"/>
    <cellStyle name="Note 5 5 2 3 2 3 3" xfId="48898"/>
    <cellStyle name="Note 5 5 2 3 2 4" xfId="22667"/>
    <cellStyle name="Note 5 5 2 3 2 5" xfId="37120"/>
    <cellStyle name="Note 5 5 2 3 3" xfId="7693"/>
    <cellStyle name="Note 5 5 2 3 3 2" xfId="25128"/>
    <cellStyle name="Note 5 5 2 3 3 3" xfId="39581"/>
    <cellStyle name="Note 5 5 2 3 4" xfId="10134"/>
    <cellStyle name="Note 5 5 2 3 4 2" xfId="27569"/>
    <cellStyle name="Note 5 5 2 3 4 3" xfId="42022"/>
    <cellStyle name="Note 5 5 2 3 5" xfId="12554"/>
    <cellStyle name="Note 5 5 2 3 5 2" xfId="29989"/>
    <cellStyle name="Note 5 5 2 3 5 3" xfId="44442"/>
    <cellStyle name="Note 5 5 2 3 6" xfId="19561"/>
    <cellStyle name="Note 5 5 2 4" xfId="2721"/>
    <cellStyle name="Note 5 5 2 4 2" xfId="5232"/>
    <cellStyle name="Note 5 5 2 4 2 2" xfId="22668"/>
    <cellStyle name="Note 5 5 2 4 2 3" xfId="37121"/>
    <cellStyle name="Note 5 5 2 4 3" xfId="7694"/>
    <cellStyle name="Note 5 5 2 4 3 2" xfId="25129"/>
    <cellStyle name="Note 5 5 2 4 3 3" xfId="39582"/>
    <cellStyle name="Note 5 5 2 4 4" xfId="10135"/>
    <cellStyle name="Note 5 5 2 4 4 2" xfId="27570"/>
    <cellStyle name="Note 5 5 2 4 4 3" xfId="42023"/>
    <cellStyle name="Note 5 5 2 4 5" xfId="12555"/>
    <cellStyle name="Note 5 5 2 4 5 2" xfId="29990"/>
    <cellStyle name="Note 5 5 2 4 5 3" xfId="44443"/>
    <cellStyle name="Note 5 5 2 4 6" xfId="15450"/>
    <cellStyle name="Note 5 5 2 4 6 2" xfId="32885"/>
    <cellStyle name="Note 5 5 2 4 6 3" xfId="47338"/>
    <cellStyle name="Note 5 5 2 4 7" xfId="19562"/>
    <cellStyle name="Note 5 5 2 4 8" xfId="20612"/>
    <cellStyle name="Note 5 5 2 5" xfId="5229"/>
    <cellStyle name="Note 5 5 2 5 2" xfId="14547"/>
    <cellStyle name="Note 5 5 2 5 2 2" xfId="31982"/>
    <cellStyle name="Note 5 5 2 5 2 3" xfId="46435"/>
    <cellStyle name="Note 5 5 2 5 3" xfId="17008"/>
    <cellStyle name="Note 5 5 2 5 3 2" xfId="34443"/>
    <cellStyle name="Note 5 5 2 5 3 3" xfId="48896"/>
    <cellStyle name="Note 5 5 2 5 4" xfId="22665"/>
    <cellStyle name="Note 5 5 2 5 5" xfId="37118"/>
    <cellStyle name="Note 5 5 2 6" xfId="7691"/>
    <cellStyle name="Note 5 5 2 6 2" xfId="25126"/>
    <cellStyle name="Note 5 5 2 6 3" xfId="39579"/>
    <cellStyle name="Note 5 5 2 7" xfId="10132"/>
    <cellStyle name="Note 5 5 2 7 2" xfId="27567"/>
    <cellStyle name="Note 5 5 2 7 3" xfId="42020"/>
    <cellStyle name="Note 5 5 2 8" xfId="12552"/>
    <cellStyle name="Note 5 5 2 8 2" xfId="29987"/>
    <cellStyle name="Note 5 5 2 8 3" xfId="44440"/>
    <cellStyle name="Note 5 5 2 9" xfId="19559"/>
    <cellStyle name="Note 5 5 3" xfId="2722"/>
    <cellStyle name="Note 5 5 3 2" xfId="2723"/>
    <cellStyle name="Note 5 5 3 2 2" xfId="5234"/>
    <cellStyle name="Note 5 5 3 2 2 2" xfId="14551"/>
    <cellStyle name="Note 5 5 3 2 2 2 2" xfId="31986"/>
    <cellStyle name="Note 5 5 3 2 2 2 3" xfId="46439"/>
    <cellStyle name="Note 5 5 3 2 2 3" xfId="17012"/>
    <cellStyle name="Note 5 5 3 2 2 3 2" xfId="34447"/>
    <cellStyle name="Note 5 5 3 2 2 3 3" xfId="48900"/>
    <cellStyle name="Note 5 5 3 2 2 4" xfId="22670"/>
    <cellStyle name="Note 5 5 3 2 2 5" xfId="37123"/>
    <cellStyle name="Note 5 5 3 2 3" xfId="7696"/>
    <cellStyle name="Note 5 5 3 2 3 2" xfId="25131"/>
    <cellStyle name="Note 5 5 3 2 3 3" xfId="39584"/>
    <cellStyle name="Note 5 5 3 2 4" xfId="10137"/>
    <cellStyle name="Note 5 5 3 2 4 2" xfId="27572"/>
    <cellStyle name="Note 5 5 3 2 4 3" xfId="42025"/>
    <cellStyle name="Note 5 5 3 2 5" xfId="12557"/>
    <cellStyle name="Note 5 5 3 2 5 2" xfId="29992"/>
    <cellStyle name="Note 5 5 3 2 5 3" xfId="44445"/>
    <cellStyle name="Note 5 5 3 2 6" xfId="19564"/>
    <cellStyle name="Note 5 5 3 3" xfId="2724"/>
    <cellStyle name="Note 5 5 3 3 2" xfId="5235"/>
    <cellStyle name="Note 5 5 3 3 2 2" xfId="14552"/>
    <cellStyle name="Note 5 5 3 3 2 2 2" xfId="31987"/>
    <cellStyle name="Note 5 5 3 3 2 2 3" xfId="46440"/>
    <cellStyle name="Note 5 5 3 3 2 3" xfId="17013"/>
    <cellStyle name="Note 5 5 3 3 2 3 2" xfId="34448"/>
    <cellStyle name="Note 5 5 3 3 2 3 3" xfId="48901"/>
    <cellStyle name="Note 5 5 3 3 2 4" xfId="22671"/>
    <cellStyle name="Note 5 5 3 3 2 5" xfId="37124"/>
    <cellStyle name="Note 5 5 3 3 3" xfId="7697"/>
    <cellStyle name="Note 5 5 3 3 3 2" xfId="25132"/>
    <cellStyle name="Note 5 5 3 3 3 3" xfId="39585"/>
    <cellStyle name="Note 5 5 3 3 4" xfId="10138"/>
    <cellStyle name="Note 5 5 3 3 4 2" xfId="27573"/>
    <cellStyle name="Note 5 5 3 3 4 3" xfId="42026"/>
    <cellStyle name="Note 5 5 3 3 5" xfId="12558"/>
    <cellStyle name="Note 5 5 3 3 5 2" xfId="29993"/>
    <cellStyle name="Note 5 5 3 3 5 3" xfId="44446"/>
    <cellStyle name="Note 5 5 3 3 6" xfId="19565"/>
    <cellStyle name="Note 5 5 3 4" xfId="2725"/>
    <cellStyle name="Note 5 5 3 4 2" xfId="5236"/>
    <cellStyle name="Note 5 5 3 4 2 2" xfId="22672"/>
    <cellStyle name="Note 5 5 3 4 2 3" xfId="37125"/>
    <cellStyle name="Note 5 5 3 4 3" xfId="7698"/>
    <cellStyle name="Note 5 5 3 4 3 2" xfId="25133"/>
    <cellStyle name="Note 5 5 3 4 3 3" xfId="39586"/>
    <cellStyle name="Note 5 5 3 4 4" xfId="10139"/>
    <cellStyle name="Note 5 5 3 4 4 2" xfId="27574"/>
    <cellStyle name="Note 5 5 3 4 4 3" xfId="42027"/>
    <cellStyle name="Note 5 5 3 4 5" xfId="12559"/>
    <cellStyle name="Note 5 5 3 4 5 2" xfId="29994"/>
    <cellStyle name="Note 5 5 3 4 5 3" xfId="44447"/>
    <cellStyle name="Note 5 5 3 4 6" xfId="15451"/>
    <cellStyle name="Note 5 5 3 4 6 2" xfId="32886"/>
    <cellStyle name="Note 5 5 3 4 6 3" xfId="47339"/>
    <cellStyle name="Note 5 5 3 4 7" xfId="19566"/>
    <cellStyle name="Note 5 5 3 4 8" xfId="20613"/>
    <cellStyle name="Note 5 5 3 5" xfId="5233"/>
    <cellStyle name="Note 5 5 3 5 2" xfId="14550"/>
    <cellStyle name="Note 5 5 3 5 2 2" xfId="31985"/>
    <cellStyle name="Note 5 5 3 5 2 3" xfId="46438"/>
    <cellStyle name="Note 5 5 3 5 3" xfId="17011"/>
    <cellStyle name="Note 5 5 3 5 3 2" xfId="34446"/>
    <cellStyle name="Note 5 5 3 5 3 3" xfId="48899"/>
    <cellStyle name="Note 5 5 3 5 4" xfId="22669"/>
    <cellStyle name="Note 5 5 3 5 5" xfId="37122"/>
    <cellStyle name="Note 5 5 3 6" xfId="7695"/>
    <cellStyle name="Note 5 5 3 6 2" xfId="25130"/>
    <cellStyle name="Note 5 5 3 6 3" xfId="39583"/>
    <cellStyle name="Note 5 5 3 7" xfId="10136"/>
    <cellStyle name="Note 5 5 3 7 2" xfId="27571"/>
    <cellStyle name="Note 5 5 3 7 3" xfId="42024"/>
    <cellStyle name="Note 5 5 3 8" xfId="12556"/>
    <cellStyle name="Note 5 5 3 8 2" xfId="29991"/>
    <cellStyle name="Note 5 5 3 8 3" xfId="44444"/>
    <cellStyle name="Note 5 5 3 9" xfId="19563"/>
    <cellStyle name="Note 5 5 4" xfId="2726"/>
    <cellStyle name="Note 5 5 4 2" xfId="2727"/>
    <cellStyle name="Note 5 5 4 2 2" xfId="5238"/>
    <cellStyle name="Note 5 5 4 2 2 2" xfId="14554"/>
    <cellStyle name="Note 5 5 4 2 2 2 2" xfId="31989"/>
    <cellStyle name="Note 5 5 4 2 2 2 3" xfId="46442"/>
    <cellStyle name="Note 5 5 4 2 2 3" xfId="17015"/>
    <cellStyle name="Note 5 5 4 2 2 3 2" xfId="34450"/>
    <cellStyle name="Note 5 5 4 2 2 3 3" xfId="48903"/>
    <cellStyle name="Note 5 5 4 2 2 4" xfId="22674"/>
    <cellStyle name="Note 5 5 4 2 2 5" xfId="37127"/>
    <cellStyle name="Note 5 5 4 2 3" xfId="7700"/>
    <cellStyle name="Note 5 5 4 2 3 2" xfId="25135"/>
    <cellStyle name="Note 5 5 4 2 3 3" xfId="39588"/>
    <cellStyle name="Note 5 5 4 2 4" xfId="10141"/>
    <cellStyle name="Note 5 5 4 2 4 2" xfId="27576"/>
    <cellStyle name="Note 5 5 4 2 4 3" xfId="42029"/>
    <cellStyle name="Note 5 5 4 2 5" xfId="12561"/>
    <cellStyle name="Note 5 5 4 2 5 2" xfId="29996"/>
    <cellStyle name="Note 5 5 4 2 5 3" xfId="44449"/>
    <cellStyle name="Note 5 5 4 2 6" xfId="19568"/>
    <cellStyle name="Note 5 5 4 3" xfId="2728"/>
    <cellStyle name="Note 5 5 4 3 2" xfId="5239"/>
    <cellStyle name="Note 5 5 4 3 2 2" xfId="14555"/>
    <cellStyle name="Note 5 5 4 3 2 2 2" xfId="31990"/>
    <cellStyle name="Note 5 5 4 3 2 2 3" xfId="46443"/>
    <cellStyle name="Note 5 5 4 3 2 3" xfId="17016"/>
    <cellStyle name="Note 5 5 4 3 2 3 2" xfId="34451"/>
    <cellStyle name="Note 5 5 4 3 2 3 3" xfId="48904"/>
    <cellStyle name="Note 5 5 4 3 2 4" xfId="22675"/>
    <cellStyle name="Note 5 5 4 3 2 5" xfId="37128"/>
    <cellStyle name="Note 5 5 4 3 3" xfId="7701"/>
    <cellStyle name="Note 5 5 4 3 3 2" xfId="25136"/>
    <cellStyle name="Note 5 5 4 3 3 3" xfId="39589"/>
    <cellStyle name="Note 5 5 4 3 4" xfId="10142"/>
    <cellStyle name="Note 5 5 4 3 4 2" xfId="27577"/>
    <cellStyle name="Note 5 5 4 3 4 3" xfId="42030"/>
    <cellStyle name="Note 5 5 4 3 5" xfId="12562"/>
    <cellStyle name="Note 5 5 4 3 5 2" xfId="29997"/>
    <cellStyle name="Note 5 5 4 3 5 3" xfId="44450"/>
    <cellStyle name="Note 5 5 4 3 6" xfId="19569"/>
    <cellStyle name="Note 5 5 4 4" xfId="2729"/>
    <cellStyle name="Note 5 5 4 4 2" xfId="5240"/>
    <cellStyle name="Note 5 5 4 4 2 2" xfId="22676"/>
    <cellStyle name="Note 5 5 4 4 2 3" xfId="37129"/>
    <cellStyle name="Note 5 5 4 4 3" xfId="7702"/>
    <cellStyle name="Note 5 5 4 4 3 2" xfId="25137"/>
    <cellStyle name="Note 5 5 4 4 3 3" xfId="39590"/>
    <cellStyle name="Note 5 5 4 4 4" xfId="10143"/>
    <cellStyle name="Note 5 5 4 4 4 2" xfId="27578"/>
    <cellStyle name="Note 5 5 4 4 4 3" xfId="42031"/>
    <cellStyle name="Note 5 5 4 4 5" xfId="12563"/>
    <cellStyle name="Note 5 5 4 4 5 2" xfId="29998"/>
    <cellStyle name="Note 5 5 4 4 5 3" xfId="44451"/>
    <cellStyle name="Note 5 5 4 4 6" xfId="15452"/>
    <cellStyle name="Note 5 5 4 4 6 2" xfId="32887"/>
    <cellStyle name="Note 5 5 4 4 6 3" xfId="47340"/>
    <cellStyle name="Note 5 5 4 4 7" xfId="19570"/>
    <cellStyle name="Note 5 5 4 4 8" xfId="20614"/>
    <cellStyle name="Note 5 5 4 5" xfId="5237"/>
    <cellStyle name="Note 5 5 4 5 2" xfId="14553"/>
    <cellStyle name="Note 5 5 4 5 2 2" xfId="31988"/>
    <cellStyle name="Note 5 5 4 5 2 3" xfId="46441"/>
    <cellStyle name="Note 5 5 4 5 3" xfId="17014"/>
    <cellStyle name="Note 5 5 4 5 3 2" xfId="34449"/>
    <cellStyle name="Note 5 5 4 5 3 3" xfId="48902"/>
    <cellStyle name="Note 5 5 4 5 4" xfId="22673"/>
    <cellStyle name="Note 5 5 4 5 5" xfId="37126"/>
    <cellStyle name="Note 5 5 4 6" xfId="7699"/>
    <cellStyle name="Note 5 5 4 6 2" xfId="25134"/>
    <cellStyle name="Note 5 5 4 6 3" xfId="39587"/>
    <cellStyle name="Note 5 5 4 7" xfId="10140"/>
    <cellStyle name="Note 5 5 4 7 2" xfId="27575"/>
    <cellStyle name="Note 5 5 4 7 3" xfId="42028"/>
    <cellStyle name="Note 5 5 4 8" xfId="12560"/>
    <cellStyle name="Note 5 5 4 8 2" xfId="29995"/>
    <cellStyle name="Note 5 5 4 8 3" xfId="44448"/>
    <cellStyle name="Note 5 5 4 9" xfId="19567"/>
    <cellStyle name="Note 5 5 5" xfId="2730"/>
    <cellStyle name="Note 5 5 5 2" xfId="2731"/>
    <cellStyle name="Note 5 5 5 2 2" xfId="5242"/>
    <cellStyle name="Note 5 5 5 2 2 2" xfId="14557"/>
    <cellStyle name="Note 5 5 5 2 2 2 2" xfId="31992"/>
    <cellStyle name="Note 5 5 5 2 2 2 3" xfId="46445"/>
    <cellStyle name="Note 5 5 5 2 2 3" xfId="17018"/>
    <cellStyle name="Note 5 5 5 2 2 3 2" xfId="34453"/>
    <cellStyle name="Note 5 5 5 2 2 3 3" xfId="48906"/>
    <cellStyle name="Note 5 5 5 2 2 4" xfId="22678"/>
    <cellStyle name="Note 5 5 5 2 2 5" xfId="37131"/>
    <cellStyle name="Note 5 5 5 2 3" xfId="7704"/>
    <cellStyle name="Note 5 5 5 2 3 2" xfId="25139"/>
    <cellStyle name="Note 5 5 5 2 3 3" xfId="39592"/>
    <cellStyle name="Note 5 5 5 2 4" xfId="10145"/>
    <cellStyle name="Note 5 5 5 2 4 2" xfId="27580"/>
    <cellStyle name="Note 5 5 5 2 4 3" xfId="42033"/>
    <cellStyle name="Note 5 5 5 2 5" xfId="12565"/>
    <cellStyle name="Note 5 5 5 2 5 2" xfId="30000"/>
    <cellStyle name="Note 5 5 5 2 5 3" xfId="44453"/>
    <cellStyle name="Note 5 5 5 2 6" xfId="19572"/>
    <cellStyle name="Note 5 5 5 3" xfId="2732"/>
    <cellStyle name="Note 5 5 5 3 2" xfId="5243"/>
    <cellStyle name="Note 5 5 5 3 2 2" xfId="14558"/>
    <cellStyle name="Note 5 5 5 3 2 2 2" xfId="31993"/>
    <cellStyle name="Note 5 5 5 3 2 2 3" xfId="46446"/>
    <cellStyle name="Note 5 5 5 3 2 3" xfId="17019"/>
    <cellStyle name="Note 5 5 5 3 2 3 2" xfId="34454"/>
    <cellStyle name="Note 5 5 5 3 2 3 3" xfId="48907"/>
    <cellStyle name="Note 5 5 5 3 2 4" xfId="22679"/>
    <cellStyle name="Note 5 5 5 3 2 5" xfId="37132"/>
    <cellStyle name="Note 5 5 5 3 3" xfId="7705"/>
    <cellStyle name="Note 5 5 5 3 3 2" xfId="25140"/>
    <cellStyle name="Note 5 5 5 3 3 3" xfId="39593"/>
    <cellStyle name="Note 5 5 5 3 4" xfId="10146"/>
    <cellStyle name="Note 5 5 5 3 4 2" xfId="27581"/>
    <cellStyle name="Note 5 5 5 3 4 3" xfId="42034"/>
    <cellStyle name="Note 5 5 5 3 5" xfId="12566"/>
    <cellStyle name="Note 5 5 5 3 5 2" xfId="30001"/>
    <cellStyle name="Note 5 5 5 3 5 3" xfId="44454"/>
    <cellStyle name="Note 5 5 5 3 6" xfId="19573"/>
    <cellStyle name="Note 5 5 5 4" xfId="2733"/>
    <cellStyle name="Note 5 5 5 4 2" xfId="5244"/>
    <cellStyle name="Note 5 5 5 4 2 2" xfId="22680"/>
    <cellStyle name="Note 5 5 5 4 2 3" xfId="37133"/>
    <cellStyle name="Note 5 5 5 4 3" xfId="7706"/>
    <cellStyle name="Note 5 5 5 4 3 2" xfId="25141"/>
    <cellStyle name="Note 5 5 5 4 3 3" xfId="39594"/>
    <cellStyle name="Note 5 5 5 4 4" xfId="10147"/>
    <cellStyle name="Note 5 5 5 4 4 2" xfId="27582"/>
    <cellStyle name="Note 5 5 5 4 4 3" xfId="42035"/>
    <cellStyle name="Note 5 5 5 4 5" xfId="12567"/>
    <cellStyle name="Note 5 5 5 4 5 2" xfId="30002"/>
    <cellStyle name="Note 5 5 5 4 5 3" xfId="44455"/>
    <cellStyle name="Note 5 5 5 4 6" xfId="15453"/>
    <cellStyle name="Note 5 5 5 4 6 2" xfId="32888"/>
    <cellStyle name="Note 5 5 5 4 6 3" xfId="47341"/>
    <cellStyle name="Note 5 5 5 4 7" xfId="19574"/>
    <cellStyle name="Note 5 5 5 4 8" xfId="20615"/>
    <cellStyle name="Note 5 5 5 5" xfId="5241"/>
    <cellStyle name="Note 5 5 5 5 2" xfId="14556"/>
    <cellStyle name="Note 5 5 5 5 2 2" xfId="31991"/>
    <cellStyle name="Note 5 5 5 5 2 3" xfId="46444"/>
    <cellStyle name="Note 5 5 5 5 3" xfId="17017"/>
    <cellStyle name="Note 5 5 5 5 3 2" xfId="34452"/>
    <cellStyle name="Note 5 5 5 5 3 3" xfId="48905"/>
    <cellStyle name="Note 5 5 5 5 4" xfId="22677"/>
    <cellStyle name="Note 5 5 5 5 5" xfId="37130"/>
    <cellStyle name="Note 5 5 5 6" xfId="7703"/>
    <cellStyle name="Note 5 5 5 6 2" xfId="25138"/>
    <cellStyle name="Note 5 5 5 6 3" xfId="39591"/>
    <cellStyle name="Note 5 5 5 7" xfId="10144"/>
    <cellStyle name="Note 5 5 5 7 2" xfId="27579"/>
    <cellStyle name="Note 5 5 5 7 3" xfId="42032"/>
    <cellStyle name="Note 5 5 5 8" xfId="12564"/>
    <cellStyle name="Note 5 5 5 8 2" xfId="29999"/>
    <cellStyle name="Note 5 5 5 8 3" xfId="44452"/>
    <cellStyle name="Note 5 5 5 9" xfId="19571"/>
    <cellStyle name="Note 5 5 6" xfId="2734"/>
    <cellStyle name="Note 5 5 6 2" xfId="5245"/>
    <cellStyle name="Note 5 5 6 2 2" xfId="14559"/>
    <cellStyle name="Note 5 5 6 2 2 2" xfId="31994"/>
    <cellStyle name="Note 5 5 6 2 2 3" xfId="46447"/>
    <cellStyle name="Note 5 5 6 2 3" xfId="17020"/>
    <cellStyle name="Note 5 5 6 2 3 2" xfId="34455"/>
    <cellStyle name="Note 5 5 6 2 3 3" xfId="48908"/>
    <cellStyle name="Note 5 5 6 2 4" xfId="22681"/>
    <cellStyle name="Note 5 5 6 2 5" xfId="37134"/>
    <cellStyle name="Note 5 5 6 3" xfId="7707"/>
    <cellStyle name="Note 5 5 6 3 2" xfId="25142"/>
    <cellStyle name="Note 5 5 6 3 3" xfId="39595"/>
    <cellStyle name="Note 5 5 6 4" xfId="10148"/>
    <cellStyle name="Note 5 5 6 4 2" xfId="27583"/>
    <cellStyle name="Note 5 5 6 4 3" xfId="42036"/>
    <cellStyle name="Note 5 5 6 5" xfId="12568"/>
    <cellStyle name="Note 5 5 6 5 2" xfId="30003"/>
    <cellStyle name="Note 5 5 6 5 3" xfId="44456"/>
    <cellStyle name="Note 5 5 6 6" xfId="19575"/>
    <cellStyle name="Note 5 5 7" xfId="2735"/>
    <cellStyle name="Note 5 5 7 2" xfId="5246"/>
    <cellStyle name="Note 5 5 7 2 2" xfId="14560"/>
    <cellStyle name="Note 5 5 7 2 2 2" xfId="31995"/>
    <cellStyle name="Note 5 5 7 2 2 3" xfId="46448"/>
    <cellStyle name="Note 5 5 7 2 3" xfId="17021"/>
    <cellStyle name="Note 5 5 7 2 3 2" xfId="34456"/>
    <cellStyle name="Note 5 5 7 2 3 3" xfId="48909"/>
    <cellStyle name="Note 5 5 7 2 4" xfId="22682"/>
    <cellStyle name="Note 5 5 7 2 5" xfId="37135"/>
    <cellStyle name="Note 5 5 7 3" xfId="7708"/>
    <cellStyle name="Note 5 5 7 3 2" xfId="25143"/>
    <cellStyle name="Note 5 5 7 3 3" xfId="39596"/>
    <cellStyle name="Note 5 5 7 4" xfId="10149"/>
    <cellStyle name="Note 5 5 7 4 2" xfId="27584"/>
    <cellStyle name="Note 5 5 7 4 3" xfId="42037"/>
    <cellStyle name="Note 5 5 7 5" xfId="12569"/>
    <cellStyle name="Note 5 5 7 5 2" xfId="30004"/>
    <cellStyle name="Note 5 5 7 5 3" xfId="44457"/>
    <cellStyle name="Note 5 5 7 6" xfId="19576"/>
    <cellStyle name="Note 5 5 8" xfId="2736"/>
    <cellStyle name="Note 5 5 8 2" xfId="5247"/>
    <cellStyle name="Note 5 5 8 2 2" xfId="22683"/>
    <cellStyle name="Note 5 5 8 2 3" xfId="37136"/>
    <cellStyle name="Note 5 5 8 3" xfId="7709"/>
    <cellStyle name="Note 5 5 8 3 2" xfId="25144"/>
    <cellStyle name="Note 5 5 8 3 3" xfId="39597"/>
    <cellStyle name="Note 5 5 8 4" xfId="10150"/>
    <cellStyle name="Note 5 5 8 4 2" xfId="27585"/>
    <cellStyle name="Note 5 5 8 4 3" xfId="42038"/>
    <cellStyle name="Note 5 5 8 5" xfId="12570"/>
    <cellStyle name="Note 5 5 8 5 2" xfId="30005"/>
    <cellStyle name="Note 5 5 8 5 3" xfId="44458"/>
    <cellStyle name="Note 5 5 8 6" xfId="15454"/>
    <cellStyle name="Note 5 5 8 6 2" xfId="32889"/>
    <cellStyle name="Note 5 5 8 6 3" xfId="47342"/>
    <cellStyle name="Note 5 5 8 7" xfId="19577"/>
    <cellStyle name="Note 5 5 8 8" xfId="20616"/>
    <cellStyle name="Note 5 5 9" xfId="5228"/>
    <cellStyle name="Note 5 5 9 2" xfId="14546"/>
    <cellStyle name="Note 5 5 9 2 2" xfId="31981"/>
    <cellStyle name="Note 5 5 9 2 3" xfId="46434"/>
    <cellStyle name="Note 5 5 9 3" xfId="17007"/>
    <cellStyle name="Note 5 5 9 3 2" xfId="34442"/>
    <cellStyle name="Note 5 5 9 3 3" xfId="48895"/>
    <cellStyle name="Note 5 5 9 4" xfId="22664"/>
    <cellStyle name="Note 5 5 9 5" xfId="37117"/>
    <cellStyle name="Note 5 6" xfId="2737"/>
    <cellStyle name="Note 5 6 10" xfId="7710"/>
    <cellStyle name="Note 5 6 10 2" xfId="25145"/>
    <cellStyle name="Note 5 6 10 3" xfId="39598"/>
    <cellStyle name="Note 5 6 11" xfId="10151"/>
    <cellStyle name="Note 5 6 11 2" xfId="27586"/>
    <cellStyle name="Note 5 6 11 3" xfId="42039"/>
    <cellStyle name="Note 5 6 12" xfId="12571"/>
    <cellStyle name="Note 5 6 12 2" xfId="30006"/>
    <cellStyle name="Note 5 6 12 3" xfId="44459"/>
    <cellStyle name="Note 5 6 13" xfId="19578"/>
    <cellStyle name="Note 5 6 2" xfId="2738"/>
    <cellStyle name="Note 5 6 2 2" xfId="2739"/>
    <cellStyle name="Note 5 6 2 2 2" xfId="5250"/>
    <cellStyle name="Note 5 6 2 2 2 2" xfId="14563"/>
    <cellStyle name="Note 5 6 2 2 2 2 2" xfId="31998"/>
    <cellStyle name="Note 5 6 2 2 2 2 3" xfId="46451"/>
    <cellStyle name="Note 5 6 2 2 2 3" xfId="17024"/>
    <cellStyle name="Note 5 6 2 2 2 3 2" xfId="34459"/>
    <cellStyle name="Note 5 6 2 2 2 3 3" xfId="48912"/>
    <cellStyle name="Note 5 6 2 2 2 4" xfId="22686"/>
    <cellStyle name="Note 5 6 2 2 2 5" xfId="37139"/>
    <cellStyle name="Note 5 6 2 2 3" xfId="7712"/>
    <cellStyle name="Note 5 6 2 2 3 2" xfId="25147"/>
    <cellStyle name="Note 5 6 2 2 3 3" xfId="39600"/>
    <cellStyle name="Note 5 6 2 2 4" xfId="10153"/>
    <cellStyle name="Note 5 6 2 2 4 2" xfId="27588"/>
    <cellStyle name="Note 5 6 2 2 4 3" xfId="42041"/>
    <cellStyle name="Note 5 6 2 2 5" xfId="12573"/>
    <cellStyle name="Note 5 6 2 2 5 2" xfId="30008"/>
    <cellStyle name="Note 5 6 2 2 5 3" xfId="44461"/>
    <cellStyle name="Note 5 6 2 2 6" xfId="19580"/>
    <cellStyle name="Note 5 6 2 3" xfId="2740"/>
    <cellStyle name="Note 5 6 2 3 2" xfId="5251"/>
    <cellStyle name="Note 5 6 2 3 2 2" xfId="14564"/>
    <cellStyle name="Note 5 6 2 3 2 2 2" xfId="31999"/>
    <cellStyle name="Note 5 6 2 3 2 2 3" xfId="46452"/>
    <cellStyle name="Note 5 6 2 3 2 3" xfId="17025"/>
    <cellStyle name="Note 5 6 2 3 2 3 2" xfId="34460"/>
    <cellStyle name="Note 5 6 2 3 2 3 3" xfId="48913"/>
    <cellStyle name="Note 5 6 2 3 2 4" xfId="22687"/>
    <cellStyle name="Note 5 6 2 3 2 5" xfId="37140"/>
    <cellStyle name="Note 5 6 2 3 3" xfId="7713"/>
    <cellStyle name="Note 5 6 2 3 3 2" xfId="25148"/>
    <cellStyle name="Note 5 6 2 3 3 3" xfId="39601"/>
    <cellStyle name="Note 5 6 2 3 4" xfId="10154"/>
    <cellStyle name="Note 5 6 2 3 4 2" xfId="27589"/>
    <cellStyle name="Note 5 6 2 3 4 3" xfId="42042"/>
    <cellStyle name="Note 5 6 2 3 5" xfId="12574"/>
    <cellStyle name="Note 5 6 2 3 5 2" xfId="30009"/>
    <cellStyle name="Note 5 6 2 3 5 3" xfId="44462"/>
    <cellStyle name="Note 5 6 2 3 6" xfId="19581"/>
    <cellStyle name="Note 5 6 2 4" xfId="2741"/>
    <cellStyle name="Note 5 6 2 4 2" xfId="5252"/>
    <cellStyle name="Note 5 6 2 4 2 2" xfId="22688"/>
    <cellStyle name="Note 5 6 2 4 2 3" xfId="37141"/>
    <cellStyle name="Note 5 6 2 4 3" xfId="7714"/>
    <cellStyle name="Note 5 6 2 4 3 2" xfId="25149"/>
    <cellStyle name="Note 5 6 2 4 3 3" xfId="39602"/>
    <cellStyle name="Note 5 6 2 4 4" xfId="10155"/>
    <cellStyle name="Note 5 6 2 4 4 2" xfId="27590"/>
    <cellStyle name="Note 5 6 2 4 4 3" xfId="42043"/>
    <cellStyle name="Note 5 6 2 4 5" xfId="12575"/>
    <cellStyle name="Note 5 6 2 4 5 2" xfId="30010"/>
    <cellStyle name="Note 5 6 2 4 5 3" xfId="44463"/>
    <cellStyle name="Note 5 6 2 4 6" xfId="15455"/>
    <cellStyle name="Note 5 6 2 4 6 2" xfId="32890"/>
    <cellStyle name="Note 5 6 2 4 6 3" xfId="47343"/>
    <cellStyle name="Note 5 6 2 4 7" xfId="19582"/>
    <cellStyle name="Note 5 6 2 4 8" xfId="20617"/>
    <cellStyle name="Note 5 6 2 5" xfId="5249"/>
    <cellStyle name="Note 5 6 2 5 2" xfId="14562"/>
    <cellStyle name="Note 5 6 2 5 2 2" xfId="31997"/>
    <cellStyle name="Note 5 6 2 5 2 3" xfId="46450"/>
    <cellStyle name="Note 5 6 2 5 3" xfId="17023"/>
    <cellStyle name="Note 5 6 2 5 3 2" xfId="34458"/>
    <cellStyle name="Note 5 6 2 5 3 3" xfId="48911"/>
    <cellStyle name="Note 5 6 2 5 4" xfId="22685"/>
    <cellStyle name="Note 5 6 2 5 5" xfId="37138"/>
    <cellStyle name="Note 5 6 2 6" xfId="7711"/>
    <cellStyle name="Note 5 6 2 6 2" xfId="25146"/>
    <cellStyle name="Note 5 6 2 6 3" xfId="39599"/>
    <cellStyle name="Note 5 6 2 7" xfId="10152"/>
    <cellStyle name="Note 5 6 2 7 2" xfId="27587"/>
    <cellStyle name="Note 5 6 2 7 3" xfId="42040"/>
    <cellStyle name="Note 5 6 2 8" xfId="12572"/>
    <cellStyle name="Note 5 6 2 8 2" xfId="30007"/>
    <cellStyle name="Note 5 6 2 8 3" xfId="44460"/>
    <cellStyle name="Note 5 6 2 9" xfId="19579"/>
    <cellStyle name="Note 5 6 3" xfId="2742"/>
    <cellStyle name="Note 5 6 3 2" xfId="2743"/>
    <cellStyle name="Note 5 6 3 2 2" xfId="5254"/>
    <cellStyle name="Note 5 6 3 2 2 2" xfId="14566"/>
    <cellStyle name="Note 5 6 3 2 2 2 2" xfId="32001"/>
    <cellStyle name="Note 5 6 3 2 2 2 3" xfId="46454"/>
    <cellStyle name="Note 5 6 3 2 2 3" xfId="17027"/>
    <cellStyle name="Note 5 6 3 2 2 3 2" xfId="34462"/>
    <cellStyle name="Note 5 6 3 2 2 3 3" xfId="48915"/>
    <cellStyle name="Note 5 6 3 2 2 4" xfId="22690"/>
    <cellStyle name="Note 5 6 3 2 2 5" xfId="37143"/>
    <cellStyle name="Note 5 6 3 2 3" xfId="7716"/>
    <cellStyle name="Note 5 6 3 2 3 2" xfId="25151"/>
    <cellStyle name="Note 5 6 3 2 3 3" xfId="39604"/>
    <cellStyle name="Note 5 6 3 2 4" xfId="10157"/>
    <cellStyle name="Note 5 6 3 2 4 2" xfId="27592"/>
    <cellStyle name="Note 5 6 3 2 4 3" xfId="42045"/>
    <cellStyle name="Note 5 6 3 2 5" xfId="12577"/>
    <cellStyle name="Note 5 6 3 2 5 2" xfId="30012"/>
    <cellStyle name="Note 5 6 3 2 5 3" xfId="44465"/>
    <cellStyle name="Note 5 6 3 2 6" xfId="19584"/>
    <cellStyle name="Note 5 6 3 3" xfId="2744"/>
    <cellStyle name="Note 5 6 3 3 2" xfId="5255"/>
    <cellStyle name="Note 5 6 3 3 2 2" xfId="14567"/>
    <cellStyle name="Note 5 6 3 3 2 2 2" xfId="32002"/>
    <cellStyle name="Note 5 6 3 3 2 2 3" xfId="46455"/>
    <cellStyle name="Note 5 6 3 3 2 3" xfId="17028"/>
    <cellStyle name="Note 5 6 3 3 2 3 2" xfId="34463"/>
    <cellStyle name="Note 5 6 3 3 2 3 3" xfId="48916"/>
    <cellStyle name="Note 5 6 3 3 2 4" xfId="22691"/>
    <cellStyle name="Note 5 6 3 3 2 5" xfId="37144"/>
    <cellStyle name="Note 5 6 3 3 3" xfId="7717"/>
    <cellStyle name="Note 5 6 3 3 3 2" xfId="25152"/>
    <cellStyle name="Note 5 6 3 3 3 3" xfId="39605"/>
    <cellStyle name="Note 5 6 3 3 4" xfId="10158"/>
    <cellStyle name="Note 5 6 3 3 4 2" xfId="27593"/>
    <cellStyle name="Note 5 6 3 3 4 3" xfId="42046"/>
    <cellStyle name="Note 5 6 3 3 5" xfId="12578"/>
    <cellStyle name="Note 5 6 3 3 5 2" xfId="30013"/>
    <cellStyle name="Note 5 6 3 3 5 3" xfId="44466"/>
    <cellStyle name="Note 5 6 3 3 6" xfId="19585"/>
    <cellStyle name="Note 5 6 3 4" xfId="2745"/>
    <cellStyle name="Note 5 6 3 4 2" xfId="5256"/>
    <cellStyle name="Note 5 6 3 4 2 2" xfId="22692"/>
    <cellStyle name="Note 5 6 3 4 2 3" xfId="37145"/>
    <cellStyle name="Note 5 6 3 4 3" xfId="7718"/>
    <cellStyle name="Note 5 6 3 4 3 2" xfId="25153"/>
    <cellStyle name="Note 5 6 3 4 3 3" xfId="39606"/>
    <cellStyle name="Note 5 6 3 4 4" xfId="10159"/>
    <cellStyle name="Note 5 6 3 4 4 2" xfId="27594"/>
    <cellStyle name="Note 5 6 3 4 4 3" xfId="42047"/>
    <cellStyle name="Note 5 6 3 4 5" xfId="12579"/>
    <cellStyle name="Note 5 6 3 4 5 2" xfId="30014"/>
    <cellStyle name="Note 5 6 3 4 5 3" xfId="44467"/>
    <cellStyle name="Note 5 6 3 4 6" xfId="15456"/>
    <cellStyle name="Note 5 6 3 4 6 2" xfId="32891"/>
    <cellStyle name="Note 5 6 3 4 6 3" xfId="47344"/>
    <cellStyle name="Note 5 6 3 4 7" xfId="19586"/>
    <cellStyle name="Note 5 6 3 4 8" xfId="20618"/>
    <cellStyle name="Note 5 6 3 5" xfId="5253"/>
    <cellStyle name="Note 5 6 3 5 2" xfId="14565"/>
    <cellStyle name="Note 5 6 3 5 2 2" xfId="32000"/>
    <cellStyle name="Note 5 6 3 5 2 3" xfId="46453"/>
    <cellStyle name="Note 5 6 3 5 3" xfId="17026"/>
    <cellStyle name="Note 5 6 3 5 3 2" xfId="34461"/>
    <cellStyle name="Note 5 6 3 5 3 3" xfId="48914"/>
    <cellStyle name="Note 5 6 3 5 4" xfId="22689"/>
    <cellStyle name="Note 5 6 3 5 5" xfId="37142"/>
    <cellStyle name="Note 5 6 3 6" xfId="7715"/>
    <cellStyle name="Note 5 6 3 6 2" xfId="25150"/>
    <cellStyle name="Note 5 6 3 6 3" xfId="39603"/>
    <cellStyle name="Note 5 6 3 7" xfId="10156"/>
    <cellStyle name="Note 5 6 3 7 2" xfId="27591"/>
    <cellStyle name="Note 5 6 3 7 3" xfId="42044"/>
    <cellStyle name="Note 5 6 3 8" xfId="12576"/>
    <cellStyle name="Note 5 6 3 8 2" xfId="30011"/>
    <cellStyle name="Note 5 6 3 8 3" xfId="44464"/>
    <cellStyle name="Note 5 6 3 9" xfId="19583"/>
    <cellStyle name="Note 5 6 4" xfId="2746"/>
    <cellStyle name="Note 5 6 4 2" xfId="2747"/>
    <cellStyle name="Note 5 6 4 2 2" xfId="5258"/>
    <cellStyle name="Note 5 6 4 2 2 2" xfId="14569"/>
    <cellStyle name="Note 5 6 4 2 2 2 2" xfId="32004"/>
    <cellStyle name="Note 5 6 4 2 2 2 3" xfId="46457"/>
    <cellStyle name="Note 5 6 4 2 2 3" xfId="17030"/>
    <cellStyle name="Note 5 6 4 2 2 3 2" xfId="34465"/>
    <cellStyle name="Note 5 6 4 2 2 3 3" xfId="48918"/>
    <cellStyle name="Note 5 6 4 2 2 4" xfId="22694"/>
    <cellStyle name="Note 5 6 4 2 2 5" xfId="37147"/>
    <cellStyle name="Note 5 6 4 2 3" xfId="7720"/>
    <cellStyle name="Note 5 6 4 2 3 2" xfId="25155"/>
    <cellStyle name="Note 5 6 4 2 3 3" xfId="39608"/>
    <cellStyle name="Note 5 6 4 2 4" xfId="10161"/>
    <cellStyle name="Note 5 6 4 2 4 2" xfId="27596"/>
    <cellStyle name="Note 5 6 4 2 4 3" xfId="42049"/>
    <cellStyle name="Note 5 6 4 2 5" xfId="12581"/>
    <cellStyle name="Note 5 6 4 2 5 2" xfId="30016"/>
    <cellStyle name="Note 5 6 4 2 5 3" xfId="44469"/>
    <cellStyle name="Note 5 6 4 2 6" xfId="19588"/>
    <cellStyle name="Note 5 6 4 3" xfId="2748"/>
    <cellStyle name="Note 5 6 4 3 2" xfId="5259"/>
    <cellStyle name="Note 5 6 4 3 2 2" xfId="14570"/>
    <cellStyle name="Note 5 6 4 3 2 2 2" xfId="32005"/>
    <cellStyle name="Note 5 6 4 3 2 2 3" xfId="46458"/>
    <cellStyle name="Note 5 6 4 3 2 3" xfId="17031"/>
    <cellStyle name="Note 5 6 4 3 2 3 2" xfId="34466"/>
    <cellStyle name="Note 5 6 4 3 2 3 3" xfId="48919"/>
    <cellStyle name="Note 5 6 4 3 2 4" xfId="22695"/>
    <cellStyle name="Note 5 6 4 3 2 5" xfId="37148"/>
    <cellStyle name="Note 5 6 4 3 3" xfId="7721"/>
    <cellStyle name="Note 5 6 4 3 3 2" xfId="25156"/>
    <cellStyle name="Note 5 6 4 3 3 3" xfId="39609"/>
    <cellStyle name="Note 5 6 4 3 4" xfId="10162"/>
    <cellStyle name="Note 5 6 4 3 4 2" xfId="27597"/>
    <cellStyle name="Note 5 6 4 3 4 3" xfId="42050"/>
    <cellStyle name="Note 5 6 4 3 5" xfId="12582"/>
    <cellStyle name="Note 5 6 4 3 5 2" xfId="30017"/>
    <cellStyle name="Note 5 6 4 3 5 3" xfId="44470"/>
    <cellStyle name="Note 5 6 4 3 6" xfId="19589"/>
    <cellStyle name="Note 5 6 4 4" xfId="2749"/>
    <cellStyle name="Note 5 6 4 4 2" xfId="5260"/>
    <cellStyle name="Note 5 6 4 4 2 2" xfId="22696"/>
    <cellStyle name="Note 5 6 4 4 2 3" xfId="37149"/>
    <cellStyle name="Note 5 6 4 4 3" xfId="7722"/>
    <cellStyle name="Note 5 6 4 4 3 2" xfId="25157"/>
    <cellStyle name="Note 5 6 4 4 3 3" xfId="39610"/>
    <cellStyle name="Note 5 6 4 4 4" xfId="10163"/>
    <cellStyle name="Note 5 6 4 4 4 2" xfId="27598"/>
    <cellStyle name="Note 5 6 4 4 4 3" xfId="42051"/>
    <cellStyle name="Note 5 6 4 4 5" xfId="12583"/>
    <cellStyle name="Note 5 6 4 4 5 2" xfId="30018"/>
    <cellStyle name="Note 5 6 4 4 5 3" xfId="44471"/>
    <cellStyle name="Note 5 6 4 4 6" xfId="15457"/>
    <cellStyle name="Note 5 6 4 4 6 2" xfId="32892"/>
    <cellStyle name="Note 5 6 4 4 6 3" xfId="47345"/>
    <cellStyle name="Note 5 6 4 4 7" xfId="19590"/>
    <cellStyle name="Note 5 6 4 4 8" xfId="20619"/>
    <cellStyle name="Note 5 6 4 5" xfId="5257"/>
    <cellStyle name="Note 5 6 4 5 2" xfId="14568"/>
    <cellStyle name="Note 5 6 4 5 2 2" xfId="32003"/>
    <cellStyle name="Note 5 6 4 5 2 3" xfId="46456"/>
    <cellStyle name="Note 5 6 4 5 3" xfId="17029"/>
    <cellStyle name="Note 5 6 4 5 3 2" xfId="34464"/>
    <cellStyle name="Note 5 6 4 5 3 3" xfId="48917"/>
    <cellStyle name="Note 5 6 4 5 4" xfId="22693"/>
    <cellStyle name="Note 5 6 4 5 5" xfId="37146"/>
    <cellStyle name="Note 5 6 4 6" xfId="7719"/>
    <cellStyle name="Note 5 6 4 6 2" xfId="25154"/>
    <cellStyle name="Note 5 6 4 6 3" xfId="39607"/>
    <cellStyle name="Note 5 6 4 7" xfId="10160"/>
    <cellStyle name="Note 5 6 4 7 2" xfId="27595"/>
    <cellStyle name="Note 5 6 4 7 3" xfId="42048"/>
    <cellStyle name="Note 5 6 4 8" xfId="12580"/>
    <cellStyle name="Note 5 6 4 8 2" xfId="30015"/>
    <cellStyle name="Note 5 6 4 8 3" xfId="44468"/>
    <cellStyle name="Note 5 6 4 9" xfId="19587"/>
    <cellStyle name="Note 5 6 5" xfId="2750"/>
    <cellStyle name="Note 5 6 5 2" xfId="2751"/>
    <cellStyle name="Note 5 6 5 2 2" xfId="5262"/>
    <cellStyle name="Note 5 6 5 2 2 2" xfId="14572"/>
    <cellStyle name="Note 5 6 5 2 2 2 2" xfId="32007"/>
    <cellStyle name="Note 5 6 5 2 2 2 3" xfId="46460"/>
    <cellStyle name="Note 5 6 5 2 2 3" xfId="17033"/>
    <cellStyle name="Note 5 6 5 2 2 3 2" xfId="34468"/>
    <cellStyle name="Note 5 6 5 2 2 3 3" xfId="48921"/>
    <cellStyle name="Note 5 6 5 2 2 4" xfId="22698"/>
    <cellStyle name="Note 5 6 5 2 2 5" xfId="37151"/>
    <cellStyle name="Note 5 6 5 2 3" xfId="7724"/>
    <cellStyle name="Note 5 6 5 2 3 2" xfId="25159"/>
    <cellStyle name="Note 5 6 5 2 3 3" xfId="39612"/>
    <cellStyle name="Note 5 6 5 2 4" xfId="10165"/>
    <cellStyle name="Note 5 6 5 2 4 2" xfId="27600"/>
    <cellStyle name="Note 5 6 5 2 4 3" xfId="42053"/>
    <cellStyle name="Note 5 6 5 2 5" xfId="12585"/>
    <cellStyle name="Note 5 6 5 2 5 2" xfId="30020"/>
    <cellStyle name="Note 5 6 5 2 5 3" xfId="44473"/>
    <cellStyle name="Note 5 6 5 2 6" xfId="19592"/>
    <cellStyle name="Note 5 6 5 3" xfId="2752"/>
    <cellStyle name="Note 5 6 5 3 2" xfId="5263"/>
    <cellStyle name="Note 5 6 5 3 2 2" xfId="14573"/>
    <cellStyle name="Note 5 6 5 3 2 2 2" xfId="32008"/>
    <cellStyle name="Note 5 6 5 3 2 2 3" xfId="46461"/>
    <cellStyle name="Note 5 6 5 3 2 3" xfId="17034"/>
    <cellStyle name="Note 5 6 5 3 2 3 2" xfId="34469"/>
    <cellStyle name="Note 5 6 5 3 2 3 3" xfId="48922"/>
    <cellStyle name="Note 5 6 5 3 2 4" xfId="22699"/>
    <cellStyle name="Note 5 6 5 3 2 5" xfId="37152"/>
    <cellStyle name="Note 5 6 5 3 3" xfId="7725"/>
    <cellStyle name="Note 5 6 5 3 3 2" xfId="25160"/>
    <cellStyle name="Note 5 6 5 3 3 3" xfId="39613"/>
    <cellStyle name="Note 5 6 5 3 4" xfId="10166"/>
    <cellStyle name="Note 5 6 5 3 4 2" xfId="27601"/>
    <cellStyle name="Note 5 6 5 3 4 3" xfId="42054"/>
    <cellStyle name="Note 5 6 5 3 5" xfId="12586"/>
    <cellStyle name="Note 5 6 5 3 5 2" xfId="30021"/>
    <cellStyle name="Note 5 6 5 3 5 3" xfId="44474"/>
    <cellStyle name="Note 5 6 5 3 6" xfId="19593"/>
    <cellStyle name="Note 5 6 5 4" xfId="2753"/>
    <cellStyle name="Note 5 6 5 4 2" xfId="5264"/>
    <cellStyle name="Note 5 6 5 4 2 2" xfId="22700"/>
    <cellStyle name="Note 5 6 5 4 2 3" xfId="37153"/>
    <cellStyle name="Note 5 6 5 4 3" xfId="7726"/>
    <cellStyle name="Note 5 6 5 4 3 2" xfId="25161"/>
    <cellStyle name="Note 5 6 5 4 3 3" xfId="39614"/>
    <cellStyle name="Note 5 6 5 4 4" xfId="10167"/>
    <cellStyle name="Note 5 6 5 4 4 2" xfId="27602"/>
    <cellStyle name="Note 5 6 5 4 4 3" xfId="42055"/>
    <cellStyle name="Note 5 6 5 4 5" xfId="12587"/>
    <cellStyle name="Note 5 6 5 4 5 2" xfId="30022"/>
    <cellStyle name="Note 5 6 5 4 5 3" xfId="44475"/>
    <cellStyle name="Note 5 6 5 4 6" xfId="15458"/>
    <cellStyle name="Note 5 6 5 4 6 2" xfId="32893"/>
    <cellStyle name="Note 5 6 5 4 6 3" xfId="47346"/>
    <cellStyle name="Note 5 6 5 4 7" xfId="19594"/>
    <cellStyle name="Note 5 6 5 4 8" xfId="20620"/>
    <cellStyle name="Note 5 6 5 5" xfId="5261"/>
    <cellStyle name="Note 5 6 5 5 2" xfId="14571"/>
    <cellStyle name="Note 5 6 5 5 2 2" xfId="32006"/>
    <cellStyle name="Note 5 6 5 5 2 3" xfId="46459"/>
    <cellStyle name="Note 5 6 5 5 3" xfId="17032"/>
    <cellStyle name="Note 5 6 5 5 3 2" xfId="34467"/>
    <cellStyle name="Note 5 6 5 5 3 3" xfId="48920"/>
    <cellStyle name="Note 5 6 5 5 4" xfId="22697"/>
    <cellStyle name="Note 5 6 5 5 5" xfId="37150"/>
    <cellStyle name="Note 5 6 5 6" xfId="7723"/>
    <cellStyle name="Note 5 6 5 6 2" xfId="25158"/>
    <cellStyle name="Note 5 6 5 6 3" xfId="39611"/>
    <cellStyle name="Note 5 6 5 7" xfId="10164"/>
    <cellStyle name="Note 5 6 5 7 2" xfId="27599"/>
    <cellStyle name="Note 5 6 5 7 3" xfId="42052"/>
    <cellStyle name="Note 5 6 5 8" xfId="12584"/>
    <cellStyle name="Note 5 6 5 8 2" xfId="30019"/>
    <cellStyle name="Note 5 6 5 8 3" xfId="44472"/>
    <cellStyle name="Note 5 6 5 9" xfId="19591"/>
    <cellStyle name="Note 5 6 6" xfId="2754"/>
    <cellStyle name="Note 5 6 6 2" xfId="5265"/>
    <cellStyle name="Note 5 6 6 2 2" xfId="14574"/>
    <cellStyle name="Note 5 6 6 2 2 2" xfId="32009"/>
    <cellStyle name="Note 5 6 6 2 2 3" xfId="46462"/>
    <cellStyle name="Note 5 6 6 2 3" xfId="17035"/>
    <cellStyle name="Note 5 6 6 2 3 2" xfId="34470"/>
    <cellStyle name="Note 5 6 6 2 3 3" xfId="48923"/>
    <cellStyle name="Note 5 6 6 2 4" xfId="22701"/>
    <cellStyle name="Note 5 6 6 2 5" xfId="37154"/>
    <cellStyle name="Note 5 6 6 3" xfId="7727"/>
    <cellStyle name="Note 5 6 6 3 2" xfId="25162"/>
    <cellStyle name="Note 5 6 6 3 3" xfId="39615"/>
    <cellStyle name="Note 5 6 6 4" xfId="10168"/>
    <cellStyle name="Note 5 6 6 4 2" xfId="27603"/>
    <cellStyle name="Note 5 6 6 4 3" xfId="42056"/>
    <cellStyle name="Note 5 6 6 5" xfId="12588"/>
    <cellStyle name="Note 5 6 6 5 2" xfId="30023"/>
    <cellStyle name="Note 5 6 6 5 3" xfId="44476"/>
    <cellStyle name="Note 5 6 6 6" xfId="19595"/>
    <cellStyle name="Note 5 6 7" xfId="2755"/>
    <cellStyle name="Note 5 6 7 2" xfId="5266"/>
    <cellStyle name="Note 5 6 7 2 2" xfId="14575"/>
    <cellStyle name="Note 5 6 7 2 2 2" xfId="32010"/>
    <cellStyle name="Note 5 6 7 2 2 3" xfId="46463"/>
    <cellStyle name="Note 5 6 7 2 3" xfId="17036"/>
    <cellStyle name="Note 5 6 7 2 3 2" xfId="34471"/>
    <cellStyle name="Note 5 6 7 2 3 3" xfId="48924"/>
    <cellStyle name="Note 5 6 7 2 4" xfId="22702"/>
    <cellStyle name="Note 5 6 7 2 5" xfId="37155"/>
    <cellStyle name="Note 5 6 7 3" xfId="7728"/>
    <cellStyle name="Note 5 6 7 3 2" xfId="25163"/>
    <cellStyle name="Note 5 6 7 3 3" xfId="39616"/>
    <cellStyle name="Note 5 6 7 4" xfId="10169"/>
    <cellStyle name="Note 5 6 7 4 2" xfId="27604"/>
    <cellStyle name="Note 5 6 7 4 3" xfId="42057"/>
    <cellStyle name="Note 5 6 7 5" xfId="12589"/>
    <cellStyle name="Note 5 6 7 5 2" xfId="30024"/>
    <cellStyle name="Note 5 6 7 5 3" xfId="44477"/>
    <cellStyle name="Note 5 6 7 6" xfId="19596"/>
    <cellStyle name="Note 5 6 8" xfId="2756"/>
    <cellStyle name="Note 5 6 8 2" xfId="5267"/>
    <cellStyle name="Note 5 6 8 2 2" xfId="22703"/>
    <cellStyle name="Note 5 6 8 2 3" xfId="37156"/>
    <cellStyle name="Note 5 6 8 3" xfId="7729"/>
    <cellStyle name="Note 5 6 8 3 2" xfId="25164"/>
    <cellStyle name="Note 5 6 8 3 3" xfId="39617"/>
    <cellStyle name="Note 5 6 8 4" xfId="10170"/>
    <cellStyle name="Note 5 6 8 4 2" xfId="27605"/>
    <cellStyle name="Note 5 6 8 4 3" xfId="42058"/>
    <cellStyle name="Note 5 6 8 5" xfId="12590"/>
    <cellStyle name="Note 5 6 8 5 2" xfId="30025"/>
    <cellStyle name="Note 5 6 8 5 3" xfId="44478"/>
    <cellStyle name="Note 5 6 8 6" xfId="15459"/>
    <cellStyle name="Note 5 6 8 6 2" xfId="32894"/>
    <cellStyle name="Note 5 6 8 6 3" xfId="47347"/>
    <cellStyle name="Note 5 6 8 7" xfId="19597"/>
    <cellStyle name="Note 5 6 8 8" xfId="20621"/>
    <cellStyle name="Note 5 6 9" xfId="5248"/>
    <cellStyle name="Note 5 6 9 2" xfId="14561"/>
    <cellStyle name="Note 5 6 9 2 2" xfId="31996"/>
    <cellStyle name="Note 5 6 9 2 3" xfId="46449"/>
    <cellStyle name="Note 5 6 9 3" xfId="17022"/>
    <cellStyle name="Note 5 6 9 3 2" xfId="34457"/>
    <cellStyle name="Note 5 6 9 3 3" xfId="48910"/>
    <cellStyle name="Note 5 6 9 4" xfId="22684"/>
    <cellStyle name="Note 5 6 9 5" xfId="37137"/>
    <cellStyle name="Note 5 7" xfId="2757"/>
    <cellStyle name="Note 5 7 10" xfId="7730"/>
    <cellStyle name="Note 5 7 10 2" xfId="25165"/>
    <cellStyle name="Note 5 7 10 3" xfId="39618"/>
    <cellStyle name="Note 5 7 11" xfId="10171"/>
    <cellStyle name="Note 5 7 11 2" xfId="27606"/>
    <cellStyle name="Note 5 7 11 3" xfId="42059"/>
    <cellStyle name="Note 5 7 12" xfId="12591"/>
    <cellStyle name="Note 5 7 12 2" xfId="30026"/>
    <cellStyle name="Note 5 7 12 3" xfId="44479"/>
    <cellStyle name="Note 5 7 13" xfId="19598"/>
    <cellStyle name="Note 5 7 2" xfId="2758"/>
    <cellStyle name="Note 5 7 2 2" xfId="2759"/>
    <cellStyle name="Note 5 7 2 2 2" xfId="5270"/>
    <cellStyle name="Note 5 7 2 2 2 2" xfId="14578"/>
    <cellStyle name="Note 5 7 2 2 2 2 2" xfId="32013"/>
    <cellStyle name="Note 5 7 2 2 2 2 3" xfId="46466"/>
    <cellStyle name="Note 5 7 2 2 2 3" xfId="17039"/>
    <cellStyle name="Note 5 7 2 2 2 3 2" xfId="34474"/>
    <cellStyle name="Note 5 7 2 2 2 3 3" xfId="48927"/>
    <cellStyle name="Note 5 7 2 2 2 4" xfId="22706"/>
    <cellStyle name="Note 5 7 2 2 2 5" xfId="37159"/>
    <cellStyle name="Note 5 7 2 2 3" xfId="7732"/>
    <cellStyle name="Note 5 7 2 2 3 2" xfId="25167"/>
    <cellStyle name="Note 5 7 2 2 3 3" xfId="39620"/>
    <cellStyle name="Note 5 7 2 2 4" xfId="10173"/>
    <cellStyle name="Note 5 7 2 2 4 2" xfId="27608"/>
    <cellStyle name="Note 5 7 2 2 4 3" xfId="42061"/>
    <cellStyle name="Note 5 7 2 2 5" xfId="12593"/>
    <cellStyle name="Note 5 7 2 2 5 2" xfId="30028"/>
    <cellStyle name="Note 5 7 2 2 5 3" xfId="44481"/>
    <cellStyle name="Note 5 7 2 2 6" xfId="19600"/>
    <cellStyle name="Note 5 7 2 3" xfId="2760"/>
    <cellStyle name="Note 5 7 2 3 2" xfId="5271"/>
    <cellStyle name="Note 5 7 2 3 2 2" xfId="14579"/>
    <cellStyle name="Note 5 7 2 3 2 2 2" xfId="32014"/>
    <cellStyle name="Note 5 7 2 3 2 2 3" xfId="46467"/>
    <cellStyle name="Note 5 7 2 3 2 3" xfId="17040"/>
    <cellStyle name="Note 5 7 2 3 2 3 2" xfId="34475"/>
    <cellStyle name="Note 5 7 2 3 2 3 3" xfId="48928"/>
    <cellStyle name="Note 5 7 2 3 2 4" xfId="22707"/>
    <cellStyle name="Note 5 7 2 3 2 5" xfId="37160"/>
    <cellStyle name="Note 5 7 2 3 3" xfId="7733"/>
    <cellStyle name="Note 5 7 2 3 3 2" xfId="25168"/>
    <cellStyle name="Note 5 7 2 3 3 3" xfId="39621"/>
    <cellStyle name="Note 5 7 2 3 4" xfId="10174"/>
    <cellStyle name="Note 5 7 2 3 4 2" xfId="27609"/>
    <cellStyle name="Note 5 7 2 3 4 3" xfId="42062"/>
    <cellStyle name="Note 5 7 2 3 5" xfId="12594"/>
    <cellStyle name="Note 5 7 2 3 5 2" xfId="30029"/>
    <cellStyle name="Note 5 7 2 3 5 3" xfId="44482"/>
    <cellStyle name="Note 5 7 2 3 6" xfId="19601"/>
    <cellStyle name="Note 5 7 2 4" xfId="2761"/>
    <cellStyle name="Note 5 7 2 4 2" xfId="5272"/>
    <cellStyle name="Note 5 7 2 4 2 2" xfId="22708"/>
    <cellStyle name="Note 5 7 2 4 2 3" xfId="37161"/>
    <cellStyle name="Note 5 7 2 4 3" xfId="7734"/>
    <cellStyle name="Note 5 7 2 4 3 2" xfId="25169"/>
    <cellStyle name="Note 5 7 2 4 3 3" xfId="39622"/>
    <cellStyle name="Note 5 7 2 4 4" xfId="10175"/>
    <cellStyle name="Note 5 7 2 4 4 2" xfId="27610"/>
    <cellStyle name="Note 5 7 2 4 4 3" xfId="42063"/>
    <cellStyle name="Note 5 7 2 4 5" xfId="12595"/>
    <cellStyle name="Note 5 7 2 4 5 2" xfId="30030"/>
    <cellStyle name="Note 5 7 2 4 5 3" xfId="44483"/>
    <cellStyle name="Note 5 7 2 4 6" xfId="15460"/>
    <cellStyle name="Note 5 7 2 4 6 2" xfId="32895"/>
    <cellStyle name="Note 5 7 2 4 6 3" xfId="47348"/>
    <cellStyle name="Note 5 7 2 4 7" xfId="19602"/>
    <cellStyle name="Note 5 7 2 4 8" xfId="20622"/>
    <cellStyle name="Note 5 7 2 5" xfId="5269"/>
    <cellStyle name="Note 5 7 2 5 2" xfId="14577"/>
    <cellStyle name="Note 5 7 2 5 2 2" xfId="32012"/>
    <cellStyle name="Note 5 7 2 5 2 3" xfId="46465"/>
    <cellStyle name="Note 5 7 2 5 3" xfId="17038"/>
    <cellStyle name="Note 5 7 2 5 3 2" xfId="34473"/>
    <cellStyle name="Note 5 7 2 5 3 3" xfId="48926"/>
    <cellStyle name="Note 5 7 2 5 4" xfId="22705"/>
    <cellStyle name="Note 5 7 2 5 5" xfId="37158"/>
    <cellStyle name="Note 5 7 2 6" xfId="7731"/>
    <cellStyle name="Note 5 7 2 6 2" xfId="25166"/>
    <cellStyle name="Note 5 7 2 6 3" xfId="39619"/>
    <cellStyle name="Note 5 7 2 7" xfId="10172"/>
    <cellStyle name="Note 5 7 2 7 2" xfId="27607"/>
    <cellStyle name="Note 5 7 2 7 3" xfId="42060"/>
    <cellStyle name="Note 5 7 2 8" xfId="12592"/>
    <cellStyle name="Note 5 7 2 8 2" xfId="30027"/>
    <cellStyle name="Note 5 7 2 8 3" xfId="44480"/>
    <cellStyle name="Note 5 7 2 9" xfId="19599"/>
    <cellStyle name="Note 5 7 3" xfId="2762"/>
    <cellStyle name="Note 5 7 3 2" xfId="2763"/>
    <cellStyle name="Note 5 7 3 2 2" xfId="5274"/>
    <cellStyle name="Note 5 7 3 2 2 2" xfId="14581"/>
    <cellStyle name="Note 5 7 3 2 2 2 2" xfId="32016"/>
    <cellStyle name="Note 5 7 3 2 2 2 3" xfId="46469"/>
    <cellStyle name="Note 5 7 3 2 2 3" xfId="17042"/>
    <cellStyle name="Note 5 7 3 2 2 3 2" xfId="34477"/>
    <cellStyle name="Note 5 7 3 2 2 3 3" xfId="48930"/>
    <cellStyle name="Note 5 7 3 2 2 4" xfId="22710"/>
    <cellStyle name="Note 5 7 3 2 2 5" xfId="37163"/>
    <cellStyle name="Note 5 7 3 2 3" xfId="7736"/>
    <cellStyle name="Note 5 7 3 2 3 2" xfId="25171"/>
    <cellStyle name="Note 5 7 3 2 3 3" xfId="39624"/>
    <cellStyle name="Note 5 7 3 2 4" xfId="10177"/>
    <cellStyle name="Note 5 7 3 2 4 2" xfId="27612"/>
    <cellStyle name="Note 5 7 3 2 4 3" xfId="42065"/>
    <cellStyle name="Note 5 7 3 2 5" xfId="12597"/>
    <cellStyle name="Note 5 7 3 2 5 2" xfId="30032"/>
    <cellStyle name="Note 5 7 3 2 5 3" xfId="44485"/>
    <cellStyle name="Note 5 7 3 2 6" xfId="19604"/>
    <cellStyle name="Note 5 7 3 3" xfId="2764"/>
    <cellStyle name="Note 5 7 3 3 2" xfId="5275"/>
    <cellStyle name="Note 5 7 3 3 2 2" xfId="14582"/>
    <cellStyle name="Note 5 7 3 3 2 2 2" xfId="32017"/>
    <cellStyle name="Note 5 7 3 3 2 2 3" xfId="46470"/>
    <cellStyle name="Note 5 7 3 3 2 3" xfId="17043"/>
    <cellStyle name="Note 5 7 3 3 2 3 2" xfId="34478"/>
    <cellStyle name="Note 5 7 3 3 2 3 3" xfId="48931"/>
    <cellStyle name="Note 5 7 3 3 2 4" xfId="22711"/>
    <cellStyle name="Note 5 7 3 3 2 5" xfId="37164"/>
    <cellStyle name="Note 5 7 3 3 3" xfId="7737"/>
    <cellStyle name="Note 5 7 3 3 3 2" xfId="25172"/>
    <cellStyle name="Note 5 7 3 3 3 3" xfId="39625"/>
    <cellStyle name="Note 5 7 3 3 4" xfId="10178"/>
    <cellStyle name="Note 5 7 3 3 4 2" xfId="27613"/>
    <cellStyle name="Note 5 7 3 3 4 3" xfId="42066"/>
    <cellStyle name="Note 5 7 3 3 5" xfId="12598"/>
    <cellStyle name="Note 5 7 3 3 5 2" xfId="30033"/>
    <cellStyle name="Note 5 7 3 3 5 3" xfId="44486"/>
    <cellStyle name="Note 5 7 3 3 6" xfId="19605"/>
    <cellStyle name="Note 5 7 3 4" xfId="2765"/>
    <cellStyle name="Note 5 7 3 4 2" xfId="5276"/>
    <cellStyle name="Note 5 7 3 4 2 2" xfId="22712"/>
    <cellStyle name="Note 5 7 3 4 2 3" xfId="37165"/>
    <cellStyle name="Note 5 7 3 4 3" xfId="7738"/>
    <cellStyle name="Note 5 7 3 4 3 2" xfId="25173"/>
    <cellStyle name="Note 5 7 3 4 3 3" xfId="39626"/>
    <cellStyle name="Note 5 7 3 4 4" xfId="10179"/>
    <cellStyle name="Note 5 7 3 4 4 2" xfId="27614"/>
    <cellStyle name="Note 5 7 3 4 4 3" xfId="42067"/>
    <cellStyle name="Note 5 7 3 4 5" xfId="12599"/>
    <cellStyle name="Note 5 7 3 4 5 2" xfId="30034"/>
    <cellStyle name="Note 5 7 3 4 5 3" xfId="44487"/>
    <cellStyle name="Note 5 7 3 4 6" xfId="15461"/>
    <cellStyle name="Note 5 7 3 4 6 2" xfId="32896"/>
    <cellStyle name="Note 5 7 3 4 6 3" xfId="47349"/>
    <cellStyle name="Note 5 7 3 4 7" xfId="19606"/>
    <cellStyle name="Note 5 7 3 4 8" xfId="20623"/>
    <cellStyle name="Note 5 7 3 5" xfId="5273"/>
    <cellStyle name="Note 5 7 3 5 2" xfId="14580"/>
    <cellStyle name="Note 5 7 3 5 2 2" xfId="32015"/>
    <cellStyle name="Note 5 7 3 5 2 3" xfId="46468"/>
    <cellStyle name="Note 5 7 3 5 3" xfId="17041"/>
    <cellStyle name="Note 5 7 3 5 3 2" xfId="34476"/>
    <cellStyle name="Note 5 7 3 5 3 3" xfId="48929"/>
    <cellStyle name="Note 5 7 3 5 4" xfId="22709"/>
    <cellStyle name="Note 5 7 3 5 5" xfId="37162"/>
    <cellStyle name="Note 5 7 3 6" xfId="7735"/>
    <cellStyle name="Note 5 7 3 6 2" xfId="25170"/>
    <cellStyle name="Note 5 7 3 6 3" xfId="39623"/>
    <cellStyle name="Note 5 7 3 7" xfId="10176"/>
    <cellStyle name="Note 5 7 3 7 2" xfId="27611"/>
    <cellStyle name="Note 5 7 3 7 3" xfId="42064"/>
    <cellStyle name="Note 5 7 3 8" xfId="12596"/>
    <cellStyle name="Note 5 7 3 8 2" xfId="30031"/>
    <cellStyle name="Note 5 7 3 8 3" xfId="44484"/>
    <cellStyle name="Note 5 7 3 9" xfId="19603"/>
    <cellStyle name="Note 5 7 4" xfId="2766"/>
    <cellStyle name="Note 5 7 4 2" xfId="2767"/>
    <cellStyle name="Note 5 7 4 2 2" xfId="5278"/>
    <cellStyle name="Note 5 7 4 2 2 2" xfId="14584"/>
    <cellStyle name="Note 5 7 4 2 2 2 2" xfId="32019"/>
    <cellStyle name="Note 5 7 4 2 2 2 3" xfId="46472"/>
    <cellStyle name="Note 5 7 4 2 2 3" xfId="17045"/>
    <cellStyle name="Note 5 7 4 2 2 3 2" xfId="34480"/>
    <cellStyle name="Note 5 7 4 2 2 3 3" xfId="48933"/>
    <cellStyle name="Note 5 7 4 2 2 4" xfId="22714"/>
    <cellStyle name="Note 5 7 4 2 2 5" xfId="37167"/>
    <cellStyle name="Note 5 7 4 2 3" xfId="7740"/>
    <cellStyle name="Note 5 7 4 2 3 2" xfId="25175"/>
    <cellStyle name="Note 5 7 4 2 3 3" xfId="39628"/>
    <cellStyle name="Note 5 7 4 2 4" xfId="10181"/>
    <cellStyle name="Note 5 7 4 2 4 2" xfId="27616"/>
    <cellStyle name="Note 5 7 4 2 4 3" xfId="42069"/>
    <cellStyle name="Note 5 7 4 2 5" xfId="12601"/>
    <cellStyle name="Note 5 7 4 2 5 2" xfId="30036"/>
    <cellStyle name="Note 5 7 4 2 5 3" xfId="44489"/>
    <cellStyle name="Note 5 7 4 2 6" xfId="19608"/>
    <cellStyle name="Note 5 7 4 3" xfId="2768"/>
    <cellStyle name="Note 5 7 4 3 2" xfId="5279"/>
    <cellStyle name="Note 5 7 4 3 2 2" xfId="14585"/>
    <cellStyle name="Note 5 7 4 3 2 2 2" xfId="32020"/>
    <cellStyle name="Note 5 7 4 3 2 2 3" xfId="46473"/>
    <cellStyle name="Note 5 7 4 3 2 3" xfId="17046"/>
    <cellStyle name="Note 5 7 4 3 2 3 2" xfId="34481"/>
    <cellStyle name="Note 5 7 4 3 2 3 3" xfId="48934"/>
    <cellStyle name="Note 5 7 4 3 2 4" xfId="22715"/>
    <cellStyle name="Note 5 7 4 3 2 5" xfId="37168"/>
    <cellStyle name="Note 5 7 4 3 3" xfId="7741"/>
    <cellStyle name="Note 5 7 4 3 3 2" xfId="25176"/>
    <cellStyle name="Note 5 7 4 3 3 3" xfId="39629"/>
    <cellStyle name="Note 5 7 4 3 4" xfId="10182"/>
    <cellStyle name="Note 5 7 4 3 4 2" xfId="27617"/>
    <cellStyle name="Note 5 7 4 3 4 3" xfId="42070"/>
    <cellStyle name="Note 5 7 4 3 5" xfId="12602"/>
    <cellStyle name="Note 5 7 4 3 5 2" xfId="30037"/>
    <cellStyle name="Note 5 7 4 3 5 3" xfId="44490"/>
    <cellStyle name="Note 5 7 4 3 6" xfId="19609"/>
    <cellStyle name="Note 5 7 4 4" xfId="2769"/>
    <cellStyle name="Note 5 7 4 4 2" xfId="5280"/>
    <cellStyle name="Note 5 7 4 4 2 2" xfId="22716"/>
    <cellStyle name="Note 5 7 4 4 2 3" xfId="37169"/>
    <cellStyle name="Note 5 7 4 4 3" xfId="7742"/>
    <cellStyle name="Note 5 7 4 4 3 2" xfId="25177"/>
    <cellStyle name="Note 5 7 4 4 3 3" xfId="39630"/>
    <cellStyle name="Note 5 7 4 4 4" xfId="10183"/>
    <cellStyle name="Note 5 7 4 4 4 2" xfId="27618"/>
    <cellStyle name="Note 5 7 4 4 4 3" xfId="42071"/>
    <cellStyle name="Note 5 7 4 4 5" xfId="12603"/>
    <cellStyle name="Note 5 7 4 4 5 2" xfId="30038"/>
    <cellStyle name="Note 5 7 4 4 5 3" xfId="44491"/>
    <cellStyle name="Note 5 7 4 4 6" xfId="15462"/>
    <cellStyle name="Note 5 7 4 4 6 2" xfId="32897"/>
    <cellStyle name="Note 5 7 4 4 6 3" xfId="47350"/>
    <cellStyle name="Note 5 7 4 4 7" xfId="19610"/>
    <cellStyle name="Note 5 7 4 4 8" xfId="20624"/>
    <cellStyle name="Note 5 7 4 5" xfId="5277"/>
    <cellStyle name="Note 5 7 4 5 2" xfId="14583"/>
    <cellStyle name="Note 5 7 4 5 2 2" xfId="32018"/>
    <cellStyle name="Note 5 7 4 5 2 3" xfId="46471"/>
    <cellStyle name="Note 5 7 4 5 3" xfId="17044"/>
    <cellStyle name="Note 5 7 4 5 3 2" xfId="34479"/>
    <cellStyle name="Note 5 7 4 5 3 3" xfId="48932"/>
    <cellStyle name="Note 5 7 4 5 4" xfId="22713"/>
    <cellStyle name="Note 5 7 4 5 5" xfId="37166"/>
    <cellStyle name="Note 5 7 4 6" xfId="7739"/>
    <cellStyle name="Note 5 7 4 6 2" xfId="25174"/>
    <cellStyle name="Note 5 7 4 6 3" xfId="39627"/>
    <cellStyle name="Note 5 7 4 7" xfId="10180"/>
    <cellStyle name="Note 5 7 4 7 2" xfId="27615"/>
    <cellStyle name="Note 5 7 4 7 3" xfId="42068"/>
    <cellStyle name="Note 5 7 4 8" xfId="12600"/>
    <cellStyle name="Note 5 7 4 8 2" xfId="30035"/>
    <cellStyle name="Note 5 7 4 8 3" xfId="44488"/>
    <cellStyle name="Note 5 7 4 9" xfId="19607"/>
    <cellStyle name="Note 5 7 5" xfId="2770"/>
    <cellStyle name="Note 5 7 5 2" xfId="2771"/>
    <cellStyle name="Note 5 7 5 2 2" xfId="5282"/>
    <cellStyle name="Note 5 7 5 2 2 2" xfId="14587"/>
    <cellStyle name="Note 5 7 5 2 2 2 2" xfId="32022"/>
    <cellStyle name="Note 5 7 5 2 2 2 3" xfId="46475"/>
    <cellStyle name="Note 5 7 5 2 2 3" xfId="17048"/>
    <cellStyle name="Note 5 7 5 2 2 3 2" xfId="34483"/>
    <cellStyle name="Note 5 7 5 2 2 3 3" xfId="48936"/>
    <cellStyle name="Note 5 7 5 2 2 4" xfId="22718"/>
    <cellStyle name="Note 5 7 5 2 2 5" xfId="37171"/>
    <cellStyle name="Note 5 7 5 2 3" xfId="7744"/>
    <cellStyle name="Note 5 7 5 2 3 2" xfId="25179"/>
    <cellStyle name="Note 5 7 5 2 3 3" xfId="39632"/>
    <cellStyle name="Note 5 7 5 2 4" xfId="10185"/>
    <cellStyle name="Note 5 7 5 2 4 2" xfId="27620"/>
    <cellStyle name="Note 5 7 5 2 4 3" xfId="42073"/>
    <cellStyle name="Note 5 7 5 2 5" xfId="12605"/>
    <cellStyle name="Note 5 7 5 2 5 2" xfId="30040"/>
    <cellStyle name="Note 5 7 5 2 5 3" xfId="44493"/>
    <cellStyle name="Note 5 7 5 2 6" xfId="19612"/>
    <cellStyle name="Note 5 7 5 3" xfId="2772"/>
    <cellStyle name="Note 5 7 5 3 2" xfId="5283"/>
    <cellStyle name="Note 5 7 5 3 2 2" xfId="14588"/>
    <cellStyle name="Note 5 7 5 3 2 2 2" xfId="32023"/>
    <cellStyle name="Note 5 7 5 3 2 2 3" xfId="46476"/>
    <cellStyle name="Note 5 7 5 3 2 3" xfId="17049"/>
    <cellStyle name="Note 5 7 5 3 2 3 2" xfId="34484"/>
    <cellStyle name="Note 5 7 5 3 2 3 3" xfId="48937"/>
    <cellStyle name="Note 5 7 5 3 2 4" xfId="22719"/>
    <cellStyle name="Note 5 7 5 3 2 5" xfId="37172"/>
    <cellStyle name="Note 5 7 5 3 3" xfId="7745"/>
    <cellStyle name="Note 5 7 5 3 3 2" xfId="25180"/>
    <cellStyle name="Note 5 7 5 3 3 3" xfId="39633"/>
    <cellStyle name="Note 5 7 5 3 4" xfId="10186"/>
    <cellStyle name="Note 5 7 5 3 4 2" xfId="27621"/>
    <cellStyle name="Note 5 7 5 3 4 3" xfId="42074"/>
    <cellStyle name="Note 5 7 5 3 5" xfId="12606"/>
    <cellStyle name="Note 5 7 5 3 5 2" xfId="30041"/>
    <cellStyle name="Note 5 7 5 3 5 3" xfId="44494"/>
    <cellStyle name="Note 5 7 5 3 6" xfId="19613"/>
    <cellStyle name="Note 5 7 5 4" xfId="2773"/>
    <cellStyle name="Note 5 7 5 4 2" xfId="5284"/>
    <cellStyle name="Note 5 7 5 4 2 2" xfId="22720"/>
    <cellStyle name="Note 5 7 5 4 2 3" xfId="37173"/>
    <cellStyle name="Note 5 7 5 4 3" xfId="7746"/>
    <cellStyle name="Note 5 7 5 4 3 2" xfId="25181"/>
    <cellStyle name="Note 5 7 5 4 3 3" xfId="39634"/>
    <cellStyle name="Note 5 7 5 4 4" xfId="10187"/>
    <cellStyle name="Note 5 7 5 4 4 2" xfId="27622"/>
    <cellStyle name="Note 5 7 5 4 4 3" xfId="42075"/>
    <cellStyle name="Note 5 7 5 4 5" xfId="12607"/>
    <cellStyle name="Note 5 7 5 4 5 2" xfId="30042"/>
    <cellStyle name="Note 5 7 5 4 5 3" xfId="44495"/>
    <cellStyle name="Note 5 7 5 4 6" xfId="15463"/>
    <cellStyle name="Note 5 7 5 4 6 2" xfId="32898"/>
    <cellStyle name="Note 5 7 5 4 6 3" xfId="47351"/>
    <cellStyle name="Note 5 7 5 4 7" xfId="19614"/>
    <cellStyle name="Note 5 7 5 4 8" xfId="20625"/>
    <cellStyle name="Note 5 7 5 5" xfId="5281"/>
    <cellStyle name="Note 5 7 5 5 2" xfId="14586"/>
    <cellStyle name="Note 5 7 5 5 2 2" xfId="32021"/>
    <cellStyle name="Note 5 7 5 5 2 3" xfId="46474"/>
    <cellStyle name="Note 5 7 5 5 3" xfId="17047"/>
    <cellStyle name="Note 5 7 5 5 3 2" xfId="34482"/>
    <cellStyle name="Note 5 7 5 5 3 3" xfId="48935"/>
    <cellStyle name="Note 5 7 5 5 4" xfId="22717"/>
    <cellStyle name="Note 5 7 5 5 5" xfId="37170"/>
    <cellStyle name="Note 5 7 5 6" xfId="7743"/>
    <cellStyle name="Note 5 7 5 6 2" xfId="25178"/>
    <cellStyle name="Note 5 7 5 6 3" xfId="39631"/>
    <cellStyle name="Note 5 7 5 7" xfId="10184"/>
    <cellStyle name="Note 5 7 5 7 2" xfId="27619"/>
    <cellStyle name="Note 5 7 5 7 3" xfId="42072"/>
    <cellStyle name="Note 5 7 5 8" xfId="12604"/>
    <cellStyle name="Note 5 7 5 8 2" xfId="30039"/>
    <cellStyle name="Note 5 7 5 8 3" xfId="44492"/>
    <cellStyle name="Note 5 7 5 9" xfId="19611"/>
    <cellStyle name="Note 5 7 6" xfId="2774"/>
    <cellStyle name="Note 5 7 6 2" xfId="5285"/>
    <cellStyle name="Note 5 7 6 2 2" xfId="14589"/>
    <cellStyle name="Note 5 7 6 2 2 2" xfId="32024"/>
    <cellStyle name="Note 5 7 6 2 2 3" xfId="46477"/>
    <cellStyle name="Note 5 7 6 2 3" xfId="17050"/>
    <cellStyle name="Note 5 7 6 2 3 2" xfId="34485"/>
    <cellStyle name="Note 5 7 6 2 3 3" xfId="48938"/>
    <cellStyle name="Note 5 7 6 2 4" xfId="22721"/>
    <cellStyle name="Note 5 7 6 2 5" xfId="37174"/>
    <cellStyle name="Note 5 7 6 3" xfId="7747"/>
    <cellStyle name="Note 5 7 6 3 2" xfId="25182"/>
    <cellStyle name="Note 5 7 6 3 3" xfId="39635"/>
    <cellStyle name="Note 5 7 6 4" xfId="10188"/>
    <cellStyle name="Note 5 7 6 4 2" xfId="27623"/>
    <cellStyle name="Note 5 7 6 4 3" xfId="42076"/>
    <cellStyle name="Note 5 7 6 5" xfId="12608"/>
    <cellStyle name="Note 5 7 6 5 2" xfId="30043"/>
    <cellStyle name="Note 5 7 6 5 3" xfId="44496"/>
    <cellStyle name="Note 5 7 6 6" xfId="19615"/>
    <cellStyle name="Note 5 7 7" xfId="2775"/>
    <cellStyle name="Note 5 7 7 2" xfId="5286"/>
    <cellStyle name="Note 5 7 7 2 2" xfId="14590"/>
    <cellStyle name="Note 5 7 7 2 2 2" xfId="32025"/>
    <cellStyle name="Note 5 7 7 2 2 3" xfId="46478"/>
    <cellStyle name="Note 5 7 7 2 3" xfId="17051"/>
    <cellStyle name="Note 5 7 7 2 3 2" xfId="34486"/>
    <cellStyle name="Note 5 7 7 2 3 3" xfId="48939"/>
    <cellStyle name="Note 5 7 7 2 4" xfId="22722"/>
    <cellStyle name="Note 5 7 7 2 5" xfId="37175"/>
    <cellStyle name="Note 5 7 7 3" xfId="7748"/>
    <cellStyle name="Note 5 7 7 3 2" xfId="25183"/>
    <cellStyle name="Note 5 7 7 3 3" xfId="39636"/>
    <cellStyle name="Note 5 7 7 4" xfId="10189"/>
    <cellStyle name="Note 5 7 7 4 2" xfId="27624"/>
    <cellStyle name="Note 5 7 7 4 3" xfId="42077"/>
    <cellStyle name="Note 5 7 7 5" xfId="12609"/>
    <cellStyle name="Note 5 7 7 5 2" xfId="30044"/>
    <cellStyle name="Note 5 7 7 5 3" xfId="44497"/>
    <cellStyle name="Note 5 7 7 6" xfId="19616"/>
    <cellStyle name="Note 5 7 8" xfId="2776"/>
    <cellStyle name="Note 5 7 8 2" xfId="5287"/>
    <cellStyle name="Note 5 7 8 2 2" xfId="22723"/>
    <cellStyle name="Note 5 7 8 2 3" xfId="37176"/>
    <cellStyle name="Note 5 7 8 3" xfId="7749"/>
    <cellStyle name="Note 5 7 8 3 2" xfId="25184"/>
    <cellStyle name="Note 5 7 8 3 3" xfId="39637"/>
    <cellStyle name="Note 5 7 8 4" xfId="10190"/>
    <cellStyle name="Note 5 7 8 4 2" xfId="27625"/>
    <cellStyle name="Note 5 7 8 4 3" xfId="42078"/>
    <cellStyle name="Note 5 7 8 5" xfId="12610"/>
    <cellStyle name="Note 5 7 8 5 2" xfId="30045"/>
    <cellStyle name="Note 5 7 8 5 3" xfId="44498"/>
    <cellStyle name="Note 5 7 8 6" xfId="15464"/>
    <cellStyle name="Note 5 7 8 6 2" xfId="32899"/>
    <cellStyle name="Note 5 7 8 6 3" xfId="47352"/>
    <cellStyle name="Note 5 7 8 7" xfId="19617"/>
    <cellStyle name="Note 5 7 8 8" xfId="20626"/>
    <cellStyle name="Note 5 7 9" xfId="5268"/>
    <cellStyle name="Note 5 7 9 2" xfId="14576"/>
    <cellStyle name="Note 5 7 9 2 2" xfId="32011"/>
    <cellStyle name="Note 5 7 9 2 3" xfId="46464"/>
    <cellStyle name="Note 5 7 9 3" xfId="17037"/>
    <cellStyle name="Note 5 7 9 3 2" xfId="34472"/>
    <cellStyle name="Note 5 7 9 3 3" xfId="48925"/>
    <cellStyle name="Note 5 7 9 4" xfId="22704"/>
    <cellStyle name="Note 5 7 9 5" xfId="37157"/>
    <cellStyle name="Note 5 8" xfId="2777"/>
    <cellStyle name="Note 5 8 10" xfId="7750"/>
    <cellStyle name="Note 5 8 10 2" xfId="25185"/>
    <cellStyle name="Note 5 8 10 3" xfId="39638"/>
    <cellStyle name="Note 5 8 11" xfId="10191"/>
    <cellStyle name="Note 5 8 11 2" xfId="27626"/>
    <cellStyle name="Note 5 8 11 3" xfId="42079"/>
    <cellStyle name="Note 5 8 12" xfId="12611"/>
    <cellStyle name="Note 5 8 12 2" xfId="30046"/>
    <cellStyle name="Note 5 8 12 3" xfId="44499"/>
    <cellStyle name="Note 5 8 13" xfId="19618"/>
    <cellStyle name="Note 5 8 2" xfId="2778"/>
    <cellStyle name="Note 5 8 2 2" xfId="2779"/>
    <cellStyle name="Note 5 8 2 2 2" xfId="5290"/>
    <cellStyle name="Note 5 8 2 2 2 2" xfId="14593"/>
    <cellStyle name="Note 5 8 2 2 2 2 2" xfId="32028"/>
    <cellStyle name="Note 5 8 2 2 2 2 3" xfId="46481"/>
    <cellStyle name="Note 5 8 2 2 2 3" xfId="17054"/>
    <cellStyle name="Note 5 8 2 2 2 3 2" xfId="34489"/>
    <cellStyle name="Note 5 8 2 2 2 3 3" xfId="48942"/>
    <cellStyle name="Note 5 8 2 2 2 4" xfId="22726"/>
    <cellStyle name="Note 5 8 2 2 2 5" xfId="37179"/>
    <cellStyle name="Note 5 8 2 2 3" xfId="7752"/>
    <cellStyle name="Note 5 8 2 2 3 2" xfId="25187"/>
    <cellStyle name="Note 5 8 2 2 3 3" xfId="39640"/>
    <cellStyle name="Note 5 8 2 2 4" xfId="10193"/>
    <cellStyle name="Note 5 8 2 2 4 2" xfId="27628"/>
    <cellStyle name="Note 5 8 2 2 4 3" xfId="42081"/>
    <cellStyle name="Note 5 8 2 2 5" xfId="12613"/>
    <cellStyle name="Note 5 8 2 2 5 2" xfId="30048"/>
    <cellStyle name="Note 5 8 2 2 5 3" xfId="44501"/>
    <cellStyle name="Note 5 8 2 2 6" xfId="19620"/>
    <cellStyle name="Note 5 8 2 3" xfId="2780"/>
    <cellStyle name="Note 5 8 2 3 2" xfId="5291"/>
    <cellStyle name="Note 5 8 2 3 2 2" xfId="14594"/>
    <cellStyle name="Note 5 8 2 3 2 2 2" xfId="32029"/>
    <cellStyle name="Note 5 8 2 3 2 2 3" xfId="46482"/>
    <cellStyle name="Note 5 8 2 3 2 3" xfId="17055"/>
    <cellStyle name="Note 5 8 2 3 2 3 2" xfId="34490"/>
    <cellStyle name="Note 5 8 2 3 2 3 3" xfId="48943"/>
    <cellStyle name="Note 5 8 2 3 2 4" xfId="22727"/>
    <cellStyle name="Note 5 8 2 3 2 5" xfId="37180"/>
    <cellStyle name="Note 5 8 2 3 3" xfId="7753"/>
    <cellStyle name="Note 5 8 2 3 3 2" xfId="25188"/>
    <cellStyle name="Note 5 8 2 3 3 3" xfId="39641"/>
    <cellStyle name="Note 5 8 2 3 4" xfId="10194"/>
    <cellStyle name="Note 5 8 2 3 4 2" xfId="27629"/>
    <cellStyle name="Note 5 8 2 3 4 3" xfId="42082"/>
    <cellStyle name="Note 5 8 2 3 5" xfId="12614"/>
    <cellStyle name="Note 5 8 2 3 5 2" xfId="30049"/>
    <cellStyle name="Note 5 8 2 3 5 3" xfId="44502"/>
    <cellStyle name="Note 5 8 2 3 6" xfId="19621"/>
    <cellStyle name="Note 5 8 2 4" xfId="2781"/>
    <cellStyle name="Note 5 8 2 4 2" xfId="5292"/>
    <cellStyle name="Note 5 8 2 4 2 2" xfId="22728"/>
    <cellStyle name="Note 5 8 2 4 2 3" xfId="37181"/>
    <cellStyle name="Note 5 8 2 4 3" xfId="7754"/>
    <cellStyle name="Note 5 8 2 4 3 2" xfId="25189"/>
    <cellStyle name="Note 5 8 2 4 3 3" xfId="39642"/>
    <cellStyle name="Note 5 8 2 4 4" xfId="10195"/>
    <cellStyle name="Note 5 8 2 4 4 2" xfId="27630"/>
    <cellStyle name="Note 5 8 2 4 4 3" xfId="42083"/>
    <cellStyle name="Note 5 8 2 4 5" xfId="12615"/>
    <cellStyle name="Note 5 8 2 4 5 2" xfId="30050"/>
    <cellStyle name="Note 5 8 2 4 5 3" xfId="44503"/>
    <cellStyle name="Note 5 8 2 4 6" xfId="15465"/>
    <cellStyle name="Note 5 8 2 4 6 2" xfId="32900"/>
    <cellStyle name="Note 5 8 2 4 6 3" xfId="47353"/>
    <cellStyle name="Note 5 8 2 4 7" xfId="19622"/>
    <cellStyle name="Note 5 8 2 4 8" xfId="20627"/>
    <cellStyle name="Note 5 8 2 5" xfId="5289"/>
    <cellStyle name="Note 5 8 2 5 2" xfId="14592"/>
    <cellStyle name="Note 5 8 2 5 2 2" xfId="32027"/>
    <cellStyle name="Note 5 8 2 5 2 3" xfId="46480"/>
    <cellStyle name="Note 5 8 2 5 3" xfId="17053"/>
    <cellStyle name="Note 5 8 2 5 3 2" xfId="34488"/>
    <cellStyle name="Note 5 8 2 5 3 3" xfId="48941"/>
    <cellStyle name="Note 5 8 2 5 4" xfId="22725"/>
    <cellStyle name="Note 5 8 2 5 5" xfId="37178"/>
    <cellStyle name="Note 5 8 2 6" xfId="7751"/>
    <cellStyle name="Note 5 8 2 6 2" xfId="25186"/>
    <cellStyle name="Note 5 8 2 6 3" xfId="39639"/>
    <cellStyle name="Note 5 8 2 7" xfId="10192"/>
    <cellStyle name="Note 5 8 2 7 2" xfId="27627"/>
    <cellStyle name="Note 5 8 2 7 3" xfId="42080"/>
    <cellStyle name="Note 5 8 2 8" xfId="12612"/>
    <cellStyle name="Note 5 8 2 8 2" xfId="30047"/>
    <cellStyle name="Note 5 8 2 8 3" xfId="44500"/>
    <cellStyle name="Note 5 8 2 9" xfId="19619"/>
    <cellStyle name="Note 5 8 3" xfId="2782"/>
    <cellStyle name="Note 5 8 3 2" xfId="2783"/>
    <cellStyle name="Note 5 8 3 2 2" xfId="5294"/>
    <cellStyle name="Note 5 8 3 2 2 2" xfId="14596"/>
    <cellStyle name="Note 5 8 3 2 2 2 2" xfId="32031"/>
    <cellStyle name="Note 5 8 3 2 2 2 3" xfId="46484"/>
    <cellStyle name="Note 5 8 3 2 2 3" xfId="17057"/>
    <cellStyle name="Note 5 8 3 2 2 3 2" xfId="34492"/>
    <cellStyle name="Note 5 8 3 2 2 3 3" xfId="48945"/>
    <cellStyle name="Note 5 8 3 2 2 4" xfId="22730"/>
    <cellStyle name="Note 5 8 3 2 2 5" xfId="37183"/>
    <cellStyle name="Note 5 8 3 2 3" xfId="7756"/>
    <cellStyle name="Note 5 8 3 2 3 2" xfId="25191"/>
    <cellStyle name="Note 5 8 3 2 3 3" xfId="39644"/>
    <cellStyle name="Note 5 8 3 2 4" xfId="10197"/>
    <cellStyle name="Note 5 8 3 2 4 2" xfId="27632"/>
    <cellStyle name="Note 5 8 3 2 4 3" xfId="42085"/>
    <cellStyle name="Note 5 8 3 2 5" xfId="12617"/>
    <cellStyle name="Note 5 8 3 2 5 2" xfId="30052"/>
    <cellStyle name="Note 5 8 3 2 5 3" xfId="44505"/>
    <cellStyle name="Note 5 8 3 2 6" xfId="19624"/>
    <cellStyle name="Note 5 8 3 3" xfId="2784"/>
    <cellStyle name="Note 5 8 3 3 2" xfId="5295"/>
    <cellStyle name="Note 5 8 3 3 2 2" xfId="14597"/>
    <cellStyle name="Note 5 8 3 3 2 2 2" xfId="32032"/>
    <cellStyle name="Note 5 8 3 3 2 2 3" xfId="46485"/>
    <cellStyle name="Note 5 8 3 3 2 3" xfId="17058"/>
    <cellStyle name="Note 5 8 3 3 2 3 2" xfId="34493"/>
    <cellStyle name="Note 5 8 3 3 2 3 3" xfId="48946"/>
    <cellStyle name="Note 5 8 3 3 2 4" xfId="22731"/>
    <cellStyle name="Note 5 8 3 3 2 5" xfId="37184"/>
    <cellStyle name="Note 5 8 3 3 3" xfId="7757"/>
    <cellStyle name="Note 5 8 3 3 3 2" xfId="25192"/>
    <cellStyle name="Note 5 8 3 3 3 3" xfId="39645"/>
    <cellStyle name="Note 5 8 3 3 4" xfId="10198"/>
    <cellStyle name="Note 5 8 3 3 4 2" xfId="27633"/>
    <cellStyle name="Note 5 8 3 3 4 3" xfId="42086"/>
    <cellStyle name="Note 5 8 3 3 5" xfId="12618"/>
    <cellStyle name="Note 5 8 3 3 5 2" xfId="30053"/>
    <cellStyle name="Note 5 8 3 3 5 3" xfId="44506"/>
    <cellStyle name="Note 5 8 3 3 6" xfId="19625"/>
    <cellStyle name="Note 5 8 3 4" xfId="2785"/>
    <cellStyle name="Note 5 8 3 4 2" xfId="5296"/>
    <cellStyle name="Note 5 8 3 4 2 2" xfId="22732"/>
    <cellStyle name="Note 5 8 3 4 2 3" xfId="37185"/>
    <cellStyle name="Note 5 8 3 4 3" xfId="7758"/>
    <cellStyle name="Note 5 8 3 4 3 2" xfId="25193"/>
    <cellStyle name="Note 5 8 3 4 3 3" xfId="39646"/>
    <cellStyle name="Note 5 8 3 4 4" xfId="10199"/>
    <cellStyle name="Note 5 8 3 4 4 2" xfId="27634"/>
    <cellStyle name="Note 5 8 3 4 4 3" xfId="42087"/>
    <cellStyle name="Note 5 8 3 4 5" xfId="12619"/>
    <cellStyle name="Note 5 8 3 4 5 2" xfId="30054"/>
    <cellStyle name="Note 5 8 3 4 5 3" xfId="44507"/>
    <cellStyle name="Note 5 8 3 4 6" xfId="15466"/>
    <cellStyle name="Note 5 8 3 4 6 2" xfId="32901"/>
    <cellStyle name="Note 5 8 3 4 6 3" xfId="47354"/>
    <cellStyle name="Note 5 8 3 4 7" xfId="19626"/>
    <cellStyle name="Note 5 8 3 4 8" xfId="20628"/>
    <cellStyle name="Note 5 8 3 5" xfId="5293"/>
    <cellStyle name="Note 5 8 3 5 2" xfId="14595"/>
    <cellStyle name="Note 5 8 3 5 2 2" xfId="32030"/>
    <cellStyle name="Note 5 8 3 5 2 3" xfId="46483"/>
    <cellStyle name="Note 5 8 3 5 3" xfId="17056"/>
    <cellStyle name="Note 5 8 3 5 3 2" xfId="34491"/>
    <cellStyle name="Note 5 8 3 5 3 3" xfId="48944"/>
    <cellStyle name="Note 5 8 3 5 4" xfId="22729"/>
    <cellStyle name="Note 5 8 3 5 5" xfId="37182"/>
    <cellStyle name="Note 5 8 3 6" xfId="7755"/>
    <cellStyle name="Note 5 8 3 6 2" xfId="25190"/>
    <cellStyle name="Note 5 8 3 6 3" xfId="39643"/>
    <cellStyle name="Note 5 8 3 7" xfId="10196"/>
    <cellStyle name="Note 5 8 3 7 2" xfId="27631"/>
    <cellStyle name="Note 5 8 3 7 3" xfId="42084"/>
    <cellStyle name="Note 5 8 3 8" xfId="12616"/>
    <cellStyle name="Note 5 8 3 8 2" xfId="30051"/>
    <cellStyle name="Note 5 8 3 8 3" xfId="44504"/>
    <cellStyle name="Note 5 8 3 9" xfId="19623"/>
    <cellStyle name="Note 5 8 4" xfId="2786"/>
    <cellStyle name="Note 5 8 4 2" xfId="2787"/>
    <cellStyle name="Note 5 8 4 2 2" xfId="5298"/>
    <cellStyle name="Note 5 8 4 2 2 2" xfId="14599"/>
    <cellStyle name="Note 5 8 4 2 2 2 2" xfId="32034"/>
    <cellStyle name="Note 5 8 4 2 2 2 3" xfId="46487"/>
    <cellStyle name="Note 5 8 4 2 2 3" xfId="17060"/>
    <cellStyle name="Note 5 8 4 2 2 3 2" xfId="34495"/>
    <cellStyle name="Note 5 8 4 2 2 3 3" xfId="48948"/>
    <cellStyle name="Note 5 8 4 2 2 4" xfId="22734"/>
    <cellStyle name="Note 5 8 4 2 2 5" xfId="37187"/>
    <cellStyle name="Note 5 8 4 2 3" xfId="7760"/>
    <cellStyle name="Note 5 8 4 2 3 2" xfId="25195"/>
    <cellStyle name="Note 5 8 4 2 3 3" xfId="39648"/>
    <cellStyle name="Note 5 8 4 2 4" xfId="10201"/>
    <cellStyle name="Note 5 8 4 2 4 2" xfId="27636"/>
    <cellStyle name="Note 5 8 4 2 4 3" xfId="42089"/>
    <cellStyle name="Note 5 8 4 2 5" xfId="12621"/>
    <cellStyle name="Note 5 8 4 2 5 2" xfId="30056"/>
    <cellStyle name="Note 5 8 4 2 5 3" xfId="44509"/>
    <cellStyle name="Note 5 8 4 2 6" xfId="19628"/>
    <cellStyle name="Note 5 8 4 3" xfId="2788"/>
    <cellStyle name="Note 5 8 4 3 2" xfId="5299"/>
    <cellStyle name="Note 5 8 4 3 2 2" xfId="14600"/>
    <cellStyle name="Note 5 8 4 3 2 2 2" xfId="32035"/>
    <cellStyle name="Note 5 8 4 3 2 2 3" xfId="46488"/>
    <cellStyle name="Note 5 8 4 3 2 3" xfId="17061"/>
    <cellStyle name="Note 5 8 4 3 2 3 2" xfId="34496"/>
    <cellStyle name="Note 5 8 4 3 2 3 3" xfId="48949"/>
    <cellStyle name="Note 5 8 4 3 2 4" xfId="22735"/>
    <cellStyle name="Note 5 8 4 3 2 5" xfId="37188"/>
    <cellStyle name="Note 5 8 4 3 3" xfId="7761"/>
    <cellStyle name="Note 5 8 4 3 3 2" xfId="25196"/>
    <cellStyle name="Note 5 8 4 3 3 3" xfId="39649"/>
    <cellStyle name="Note 5 8 4 3 4" xfId="10202"/>
    <cellStyle name="Note 5 8 4 3 4 2" xfId="27637"/>
    <cellStyle name="Note 5 8 4 3 4 3" xfId="42090"/>
    <cellStyle name="Note 5 8 4 3 5" xfId="12622"/>
    <cellStyle name="Note 5 8 4 3 5 2" xfId="30057"/>
    <cellStyle name="Note 5 8 4 3 5 3" xfId="44510"/>
    <cellStyle name="Note 5 8 4 3 6" xfId="19629"/>
    <cellStyle name="Note 5 8 4 4" xfId="2789"/>
    <cellStyle name="Note 5 8 4 4 2" xfId="5300"/>
    <cellStyle name="Note 5 8 4 4 2 2" xfId="22736"/>
    <cellStyle name="Note 5 8 4 4 2 3" xfId="37189"/>
    <cellStyle name="Note 5 8 4 4 3" xfId="7762"/>
    <cellStyle name="Note 5 8 4 4 3 2" xfId="25197"/>
    <cellStyle name="Note 5 8 4 4 3 3" xfId="39650"/>
    <cellStyle name="Note 5 8 4 4 4" xfId="10203"/>
    <cellStyle name="Note 5 8 4 4 4 2" xfId="27638"/>
    <cellStyle name="Note 5 8 4 4 4 3" xfId="42091"/>
    <cellStyle name="Note 5 8 4 4 5" xfId="12623"/>
    <cellStyle name="Note 5 8 4 4 5 2" xfId="30058"/>
    <cellStyle name="Note 5 8 4 4 5 3" xfId="44511"/>
    <cellStyle name="Note 5 8 4 4 6" xfId="15467"/>
    <cellStyle name="Note 5 8 4 4 6 2" xfId="32902"/>
    <cellStyle name="Note 5 8 4 4 6 3" xfId="47355"/>
    <cellStyle name="Note 5 8 4 4 7" xfId="19630"/>
    <cellStyle name="Note 5 8 4 4 8" xfId="20629"/>
    <cellStyle name="Note 5 8 4 5" xfId="5297"/>
    <cellStyle name="Note 5 8 4 5 2" xfId="14598"/>
    <cellStyle name="Note 5 8 4 5 2 2" xfId="32033"/>
    <cellStyle name="Note 5 8 4 5 2 3" xfId="46486"/>
    <cellStyle name="Note 5 8 4 5 3" xfId="17059"/>
    <cellStyle name="Note 5 8 4 5 3 2" xfId="34494"/>
    <cellStyle name="Note 5 8 4 5 3 3" xfId="48947"/>
    <cellStyle name="Note 5 8 4 5 4" xfId="22733"/>
    <cellStyle name="Note 5 8 4 5 5" xfId="37186"/>
    <cellStyle name="Note 5 8 4 6" xfId="7759"/>
    <cellStyle name="Note 5 8 4 6 2" xfId="25194"/>
    <cellStyle name="Note 5 8 4 6 3" xfId="39647"/>
    <cellStyle name="Note 5 8 4 7" xfId="10200"/>
    <cellStyle name="Note 5 8 4 7 2" xfId="27635"/>
    <cellStyle name="Note 5 8 4 7 3" xfId="42088"/>
    <cellStyle name="Note 5 8 4 8" xfId="12620"/>
    <cellStyle name="Note 5 8 4 8 2" xfId="30055"/>
    <cellStyle name="Note 5 8 4 8 3" xfId="44508"/>
    <cellStyle name="Note 5 8 4 9" xfId="19627"/>
    <cellStyle name="Note 5 8 5" xfId="2790"/>
    <cellStyle name="Note 5 8 5 2" xfId="2791"/>
    <cellStyle name="Note 5 8 5 2 2" xfId="5302"/>
    <cellStyle name="Note 5 8 5 2 2 2" xfId="14602"/>
    <cellStyle name="Note 5 8 5 2 2 2 2" xfId="32037"/>
    <cellStyle name="Note 5 8 5 2 2 2 3" xfId="46490"/>
    <cellStyle name="Note 5 8 5 2 2 3" xfId="17063"/>
    <cellStyle name="Note 5 8 5 2 2 3 2" xfId="34498"/>
    <cellStyle name="Note 5 8 5 2 2 3 3" xfId="48951"/>
    <cellStyle name="Note 5 8 5 2 2 4" xfId="22738"/>
    <cellStyle name="Note 5 8 5 2 2 5" xfId="37191"/>
    <cellStyle name="Note 5 8 5 2 3" xfId="7764"/>
    <cellStyle name="Note 5 8 5 2 3 2" xfId="25199"/>
    <cellStyle name="Note 5 8 5 2 3 3" xfId="39652"/>
    <cellStyle name="Note 5 8 5 2 4" xfId="10205"/>
    <cellStyle name="Note 5 8 5 2 4 2" xfId="27640"/>
    <cellStyle name="Note 5 8 5 2 4 3" xfId="42093"/>
    <cellStyle name="Note 5 8 5 2 5" xfId="12625"/>
    <cellStyle name="Note 5 8 5 2 5 2" xfId="30060"/>
    <cellStyle name="Note 5 8 5 2 5 3" xfId="44513"/>
    <cellStyle name="Note 5 8 5 2 6" xfId="19632"/>
    <cellStyle name="Note 5 8 5 3" xfId="2792"/>
    <cellStyle name="Note 5 8 5 3 2" xfId="5303"/>
    <cellStyle name="Note 5 8 5 3 2 2" xfId="14603"/>
    <cellStyle name="Note 5 8 5 3 2 2 2" xfId="32038"/>
    <cellStyle name="Note 5 8 5 3 2 2 3" xfId="46491"/>
    <cellStyle name="Note 5 8 5 3 2 3" xfId="17064"/>
    <cellStyle name="Note 5 8 5 3 2 3 2" xfId="34499"/>
    <cellStyle name="Note 5 8 5 3 2 3 3" xfId="48952"/>
    <cellStyle name="Note 5 8 5 3 2 4" xfId="22739"/>
    <cellStyle name="Note 5 8 5 3 2 5" xfId="37192"/>
    <cellStyle name="Note 5 8 5 3 3" xfId="7765"/>
    <cellStyle name="Note 5 8 5 3 3 2" xfId="25200"/>
    <cellStyle name="Note 5 8 5 3 3 3" xfId="39653"/>
    <cellStyle name="Note 5 8 5 3 4" xfId="10206"/>
    <cellStyle name="Note 5 8 5 3 4 2" xfId="27641"/>
    <cellStyle name="Note 5 8 5 3 4 3" xfId="42094"/>
    <cellStyle name="Note 5 8 5 3 5" xfId="12626"/>
    <cellStyle name="Note 5 8 5 3 5 2" xfId="30061"/>
    <cellStyle name="Note 5 8 5 3 5 3" xfId="44514"/>
    <cellStyle name="Note 5 8 5 3 6" xfId="19633"/>
    <cellStyle name="Note 5 8 5 4" xfId="2793"/>
    <cellStyle name="Note 5 8 5 4 2" xfId="5304"/>
    <cellStyle name="Note 5 8 5 4 2 2" xfId="22740"/>
    <cellStyle name="Note 5 8 5 4 2 3" xfId="37193"/>
    <cellStyle name="Note 5 8 5 4 3" xfId="7766"/>
    <cellStyle name="Note 5 8 5 4 3 2" xfId="25201"/>
    <cellStyle name="Note 5 8 5 4 3 3" xfId="39654"/>
    <cellStyle name="Note 5 8 5 4 4" xfId="10207"/>
    <cellStyle name="Note 5 8 5 4 4 2" xfId="27642"/>
    <cellStyle name="Note 5 8 5 4 4 3" xfId="42095"/>
    <cellStyle name="Note 5 8 5 4 5" xfId="12627"/>
    <cellStyle name="Note 5 8 5 4 5 2" xfId="30062"/>
    <cellStyle name="Note 5 8 5 4 5 3" xfId="44515"/>
    <cellStyle name="Note 5 8 5 4 6" xfId="15468"/>
    <cellStyle name="Note 5 8 5 4 6 2" xfId="32903"/>
    <cellStyle name="Note 5 8 5 4 6 3" xfId="47356"/>
    <cellStyle name="Note 5 8 5 4 7" xfId="19634"/>
    <cellStyle name="Note 5 8 5 4 8" xfId="20630"/>
    <cellStyle name="Note 5 8 5 5" xfId="5301"/>
    <cellStyle name="Note 5 8 5 5 2" xfId="14601"/>
    <cellStyle name="Note 5 8 5 5 2 2" xfId="32036"/>
    <cellStyle name="Note 5 8 5 5 2 3" xfId="46489"/>
    <cellStyle name="Note 5 8 5 5 3" xfId="17062"/>
    <cellStyle name="Note 5 8 5 5 3 2" xfId="34497"/>
    <cellStyle name="Note 5 8 5 5 3 3" xfId="48950"/>
    <cellStyle name="Note 5 8 5 5 4" xfId="22737"/>
    <cellStyle name="Note 5 8 5 5 5" xfId="37190"/>
    <cellStyle name="Note 5 8 5 6" xfId="7763"/>
    <cellStyle name="Note 5 8 5 6 2" xfId="25198"/>
    <cellStyle name="Note 5 8 5 6 3" xfId="39651"/>
    <cellStyle name="Note 5 8 5 7" xfId="10204"/>
    <cellStyle name="Note 5 8 5 7 2" xfId="27639"/>
    <cellStyle name="Note 5 8 5 7 3" xfId="42092"/>
    <cellStyle name="Note 5 8 5 8" xfId="12624"/>
    <cellStyle name="Note 5 8 5 8 2" xfId="30059"/>
    <cellStyle name="Note 5 8 5 8 3" xfId="44512"/>
    <cellStyle name="Note 5 8 5 9" xfId="19631"/>
    <cellStyle name="Note 5 8 6" xfId="2794"/>
    <cellStyle name="Note 5 8 6 2" xfId="5305"/>
    <cellStyle name="Note 5 8 6 2 2" xfId="14604"/>
    <cellStyle name="Note 5 8 6 2 2 2" xfId="32039"/>
    <cellStyle name="Note 5 8 6 2 2 3" xfId="46492"/>
    <cellStyle name="Note 5 8 6 2 3" xfId="17065"/>
    <cellStyle name="Note 5 8 6 2 3 2" xfId="34500"/>
    <cellStyle name="Note 5 8 6 2 3 3" xfId="48953"/>
    <cellStyle name="Note 5 8 6 2 4" xfId="22741"/>
    <cellStyle name="Note 5 8 6 2 5" xfId="37194"/>
    <cellStyle name="Note 5 8 6 3" xfId="7767"/>
    <cellStyle name="Note 5 8 6 3 2" xfId="25202"/>
    <cellStyle name="Note 5 8 6 3 3" xfId="39655"/>
    <cellStyle name="Note 5 8 6 4" xfId="10208"/>
    <cellStyle name="Note 5 8 6 4 2" xfId="27643"/>
    <cellStyle name="Note 5 8 6 4 3" xfId="42096"/>
    <cellStyle name="Note 5 8 6 5" xfId="12628"/>
    <cellStyle name="Note 5 8 6 5 2" xfId="30063"/>
    <cellStyle name="Note 5 8 6 5 3" xfId="44516"/>
    <cellStyle name="Note 5 8 6 6" xfId="19635"/>
    <cellStyle name="Note 5 8 7" xfId="2795"/>
    <cellStyle name="Note 5 8 7 2" xfId="5306"/>
    <cellStyle name="Note 5 8 7 2 2" xfId="14605"/>
    <cellStyle name="Note 5 8 7 2 2 2" xfId="32040"/>
    <cellStyle name="Note 5 8 7 2 2 3" xfId="46493"/>
    <cellStyle name="Note 5 8 7 2 3" xfId="17066"/>
    <cellStyle name="Note 5 8 7 2 3 2" xfId="34501"/>
    <cellStyle name="Note 5 8 7 2 3 3" xfId="48954"/>
    <cellStyle name="Note 5 8 7 2 4" xfId="22742"/>
    <cellStyle name="Note 5 8 7 2 5" xfId="37195"/>
    <cellStyle name="Note 5 8 7 3" xfId="7768"/>
    <cellStyle name="Note 5 8 7 3 2" xfId="25203"/>
    <cellStyle name="Note 5 8 7 3 3" xfId="39656"/>
    <cellStyle name="Note 5 8 7 4" xfId="10209"/>
    <cellStyle name="Note 5 8 7 4 2" xfId="27644"/>
    <cellStyle name="Note 5 8 7 4 3" xfId="42097"/>
    <cellStyle name="Note 5 8 7 5" xfId="12629"/>
    <cellStyle name="Note 5 8 7 5 2" xfId="30064"/>
    <cellStyle name="Note 5 8 7 5 3" xfId="44517"/>
    <cellStyle name="Note 5 8 7 6" xfId="19636"/>
    <cellStyle name="Note 5 8 8" xfId="2796"/>
    <cellStyle name="Note 5 8 8 2" xfId="5307"/>
    <cellStyle name="Note 5 8 8 2 2" xfId="22743"/>
    <cellStyle name="Note 5 8 8 2 3" xfId="37196"/>
    <cellStyle name="Note 5 8 8 3" xfId="7769"/>
    <cellStyle name="Note 5 8 8 3 2" xfId="25204"/>
    <cellStyle name="Note 5 8 8 3 3" xfId="39657"/>
    <cellStyle name="Note 5 8 8 4" xfId="10210"/>
    <cellStyle name="Note 5 8 8 4 2" xfId="27645"/>
    <cellStyle name="Note 5 8 8 4 3" xfId="42098"/>
    <cellStyle name="Note 5 8 8 5" xfId="12630"/>
    <cellStyle name="Note 5 8 8 5 2" xfId="30065"/>
    <cellStyle name="Note 5 8 8 5 3" xfId="44518"/>
    <cellStyle name="Note 5 8 8 6" xfId="15469"/>
    <cellStyle name="Note 5 8 8 6 2" xfId="32904"/>
    <cellStyle name="Note 5 8 8 6 3" xfId="47357"/>
    <cellStyle name="Note 5 8 8 7" xfId="19637"/>
    <cellStyle name="Note 5 8 8 8" xfId="20631"/>
    <cellStyle name="Note 5 8 9" xfId="5288"/>
    <cellStyle name="Note 5 8 9 2" xfId="14591"/>
    <cellStyle name="Note 5 8 9 2 2" xfId="32026"/>
    <cellStyle name="Note 5 8 9 2 3" xfId="46479"/>
    <cellStyle name="Note 5 8 9 3" xfId="17052"/>
    <cellStyle name="Note 5 8 9 3 2" xfId="34487"/>
    <cellStyle name="Note 5 8 9 3 3" xfId="48940"/>
    <cellStyle name="Note 5 8 9 4" xfId="22724"/>
    <cellStyle name="Note 5 8 9 5" xfId="37177"/>
    <cellStyle name="Note 5 9" xfId="2797"/>
    <cellStyle name="Note 5 9 10" xfId="7770"/>
    <cellStyle name="Note 5 9 10 2" xfId="25205"/>
    <cellStyle name="Note 5 9 10 3" xfId="39658"/>
    <cellStyle name="Note 5 9 11" xfId="10211"/>
    <cellStyle name="Note 5 9 11 2" xfId="27646"/>
    <cellStyle name="Note 5 9 11 3" xfId="42099"/>
    <cellStyle name="Note 5 9 12" xfId="12631"/>
    <cellStyle name="Note 5 9 12 2" xfId="30066"/>
    <cellStyle name="Note 5 9 12 3" xfId="44519"/>
    <cellStyle name="Note 5 9 13" xfId="19638"/>
    <cellStyle name="Note 5 9 2" xfId="2798"/>
    <cellStyle name="Note 5 9 2 2" xfId="2799"/>
    <cellStyle name="Note 5 9 2 2 2" xfId="5310"/>
    <cellStyle name="Note 5 9 2 2 2 2" xfId="14608"/>
    <cellStyle name="Note 5 9 2 2 2 2 2" xfId="32043"/>
    <cellStyle name="Note 5 9 2 2 2 2 3" xfId="46496"/>
    <cellStyle name="Note 5 9 2 2 2 3" xfId="17069"/>
    <cellStyle name="Note 5 9 2 2 2 3 2" xfId="34504"/>
    <cellStyle name="Note 5 9 2 2 2 3 3" xfId="48957"/>
    <cellStyle name="Note 5 9 2 2 2 4" xfId="22746"/>
    <cellStyle name="Note 5 9 2 2 2 5" xfId="37199"/>
    <cellStyle name="Note 5 9 2 2 3" xfId="7772"/>
    <cellStyle name="Note 5 9 2 2 3 2" xfId="25207"/>
    <cellStyle name="Note 5 9 2 2 3 3" xfId="39660"/>
    <cellStyle name="Note 5 9 2 2 4" xfId="10213"/>
    <cellStyle name="Note 5 9 2 2 4 2" xfId="27648"/>
    <cellStyle name="Note 5 9 2 2 4 3" xfId="42101"/>
    <cellStyle name="Note 5 9 2 2 5" xfId="12633"/>
    <cellStyle name="Note 5 9 2 2 5 2" xfId="30068"/>
    <cellStyle name="Note 5 9 2 2 5 3" xfId="44521"/>
    <cellStyle name="Note 5 9 2 2 6" xfId="19640"/>
    <cellStyle name="Note 5 9 2 3" xfId="2800"/>
    <cellStyle name="Note 5 9 2 3 2" xfId="5311"/>
    <cellStyle name="Note 5 9 2 3 2 2" xfId="14609"/>
    <cellStyle name="Note 5 9 2 3 2 2 2" xfId="32044"/>
    <cellStyle name="Note 5 9 2 3 2 2 3" xfId="46497"/>
    <cellStyle name="Note 5 9 2 3 2 3" xfId="17070"/>
    <cellStyle name="Note 5 9 2 3 2 3 2" xfId="34505"/>
    <cellStyle name="Note 5 9 2 3 2 3 3" xfId="48958"/>
    <cellStyle name="Note 5 9 2 3 2 4" xfId="22747"/>
    <cellStyle name="Note 5 9 2 3 2 5" xfId="37200"/>
    <cellStyle name="Note 5 9 2 3 3" xfId="7773"/>
    <cellStyle name="Note 5 9 2 3 3 2" xfId="25208"/>
    <cellStyle name="Note 5 9 2 3 3 3" xfId="39661"/>
    <cellStyle name="Note 5 9 2 3 4" xfId="10214"/>
    <cellStyle name="Note 5 9 2 3 4 2" xfId="27649"/>
    <cellStyle name="Note 5 9 2 3 4 3" xfId="42102"/>
    <cellStyle name="Note 5 9 2 3 5" xfId="12634"/>
    <cellStyle name="Note 5 9 2 3 5 2" xfId="30069"/>
    <cellStyle name="Note 5 9 2 3 5 3" xfId="44522"/>
    <cellStyle name="Note 5 9 2 3 6" xfId="19641"/>
    <cellStyle name="Note 5 9 2 4" xfId="2801"/>
    <cellStyle name="Note 5 9 2 4 2" xfId="5312"/>
    <cellStyle name="Note 5 9 2 4 2 2" xfId="22748"/>
    <cellStyle name="Note 5 9 2 4 2 3" xfId="37201"/>
    <cellStyle name="Note 5 9 2 4 3" xfId="7774"/>
    <cellStyle name="Note 5 9 2 4 3 2" xfId="25209"/>
    <cellStyle name="Note 5 9 2 4 3 3" xfId="39662"/>
    <cellStyle name="Note 5 9 2 4 4" xfId="10215"/>
    <cellStyle name="Note 5 9 2 4 4 2" xfId="27650"/>
    <cellStyle name="Note 5 9 2 4 4 3" xfId="42103"/>
    <cellStyle name="Note 5 9 2 4 5" xfId="12635"/>
    <cellStyle name="Note 5 9 2 4 5 2" xfId="30070"/>
    <cellStyle name="Note 5 9 2 4 5 3" xfId="44523"/>
    <cellStyle name="Note 5 9 2 4 6" xfId="15470"/>
    <cellStyle name="Note 5 9 2 4 6 2" xfId="32905"/>
    <cellStyle name="Note 5 9 2 4 6 3" xfId="47358"/>
    <cellStyle name="Note 5 9 2 4 7" xfId="19642"/>
    <cellStyle name="Note 5 9 2 4 8" xfId="20632"/>
    <cellStyle name="Note 5 9 2 5" xfId="5309"/>
    <cellStyle name="Note 5 9 2 5 2" xfId="14607"/>
    <cellStyle name="Note 5 9 2 5 2 2" xfId="32042"/>
    <cellStyle name="Note 5 9 2 5 2 3" xfId="46495"/>
    <cellStyle name="Note 5 9 2 5 3" xfId="17068"/>
    <cellStyle name="Note 5 9 2 5 3 2" xfId="34503"/>
    <cellStyle name="Note 5 9 2 5 3 3" xfId="48956"/>
    <cellStyle name="Note 5 9 2 5 4" xfId="22745"/>
    <cellStyle name="Note 5 9 2 5 5" xfId="37198"/>
    <cellStyle name="Note 5 9 2 6" xfId="7771"/>
    <cellStyle name="Note 5 9 2 6 2" xfId="25206"/>
    <cellStyle name="Note 5 9 2 6 3" xfId="39659"/>
    <cellStyle name="Note 5 9 2 7" xfId="10212"/>
    <cellStyle name="Note 5 9 2 7 2" xfId="27647"/>
    <cellStyle name="Note 5 9 2 7 3" xfId="42100"/>
    <cellStyle name="Note 5 9 2 8" xfId="12632"/>
    <cellStyle name="Note 5 9 2 8 2" xfId="30067"/>
    <cellStyle name="Note 5 9 2 8 3" xfId="44520"/>
    <cellStyle name="Note 5 9 2 9" xfId="19639"/>
    <cellStyle name="Note 5 9 3" xfId="2802"/>
    <cellStyle name="Note 5 9 3 2" xfId="2803"/>
    <cellStyle name="Note 5 9 3 2 2" xfId="5314"/>
    <cellStyle name="Note 5 9 3 2 2 2" xfId="14611"/>
    <cellStyle name="Note 5 9 3 2 2 2 2" xfId="32046"/>
    <cellStyle name="Note 5 9 3 2 2 2 3" xfId="46499"/>
    <cellStyle name="Note 5 9 3 2 2 3" xfId="17072"/>
    <cellStyle name="Note 5 9 3 2 2 3 2" xfId="34507"/>
    <cellStyle name="Note 5 9 3 2 2 3 3" xfId="48960"/>
    <cellStyle name="Note 5 9 3 2 2 4" xfId="22750"/>
    <cellStyle name="Note 5 9 3 2 2 5" xfId="37203"/>
    <cellStyle name="Note 5 9 3 2 3" xfId="7776"/>
    <cellStyle name="Note 5 9 3 2 3 2" xfId="25211"/>
    <cellStyle name="Note 5 9 3 2 3 3" xfId="39664"/>
    <cellStyle name="Note 5 9 3 2 4" xfId="10217"/>
    <cellStyle name="Note 5 9 3 2 4 2" xfId="27652"/>
    <cellStyle name="Note 5 9 3 2 4 3" xfId="42105"/>
    <cellStyle name="Note 5 9 3 2 5" xfId="12637"/>
    <cellStyle name="Note 5 9 3 2 5 2" xfId="30072"/>
    <cellStyle name="Note 5 9 3 2 5 3" xfId="44525"/>
    <cellStyle name="Note 5 9 3 2 6" xfId="19644"/>
    <cellStyle name="Note 5 9 3 3" xfId="2804"/>
    <cellStyle name="Note 5 9 3 3 2" xfId="5315"/>
    <cellStyle name="Note 5 9 3 3 2 2" xfId="14612"/>
    <cellStyle name="Note 5 9 3 3 2 2 2" xfId="32047"/>
    <cellStyle name="Note 5 9 3 3 2 2 3" xfId="46500"/>
    <cellStyle name="Note 5 9 3 3 2 3" xfId="17073"/>
    <cellStyle name="Note 5 9 3 3 2 3 2" xfId="34508"/>
    <cellStyle name="Note 5 9 3 3 2 3 3" xfId="48961"/>
    <cellStyle name="Note 5 9 3 3 2 4" xfId="22751"/>
    <cellStyle name="Note 5 9 3 3 2 5" xfId="37204"/>
    <cellStyle name="Note 5 9 3 3 3" xfId="7777"/>
    <cellStyle name="Note 5 9 3 3 3 2" xfId="25212"/>
    <cellStyle name="Note 5 9 3 3 3 3" xfId="39665"/>
    <cellStyle name="Note 5 9 3 3 4" xfId="10218"/>
    <cellStyle name="Note 5 9 3 3 4 2" xfId="27653"/>
    <cellStyle name="Note 5 9 3 3 4 3" xfId="42106"/>
    <cellStyle name="Note 5 9 3 3 5" xfId="12638"/>
    <cellStyle name="Note 5 9 3 3 5 2" xfId="30073"/>
    <cellStyle name="Note 5 9 3 3 5 3" xfId="44526"/>
    <cellStyle name="Note 5 9 3 3 6" xfId="19645"/>
    <cellStyle name="Note 5 9 3 4" xfId="2805"/>
    <cellStyle name="Note 5 9 3 4 2" xfId="5316"/>
    <cellStyle name="Note 5 9 3 4 2 2" xfId="22752"/>
    <cellStyle name="Note 5 9 3 4 2 3" xfId="37205"/>
    <cellStyle name="Note 5 9 3 4 3" xfId="7778"/>
    <cellStyle name="Note 5 9 3 4 3 2" xfId="25213"/>
    <cellStyle name="Note 5 9 3 4 3 3" xfId="39666"/>
    <cellStyle name="Note 5 9 3 4 4" xfId="10219"/>
    <cellStyle name="Note 5 9 3 4 4 2" xfId="27654"/>
    <cellStyle name="Note 5 9 3 4 4 3" xfId="42107"/>
    <cellStyle name="Note 5 9 3 4 5" xfId="12639"/>
    <cellStyle name="Note 5 9 3 4 5 2" xfId="30074"/>
    <cellStyle name="Note 5 9 3 4 5 3" xfId="44527"/>
    <cellStyle name="Note 5 9 3 4 6" xfId="15471"/>
    <cellStyle name="Note 5 9 3 4 6 2" xfId="32906"/>
    <cellStyle name="Note 5 9 3 4 6 3" xfId="47359"/>
    <cellStyle name="Note 5 9 3 4 7" xfId="19646"/>
    <cellStyle name="Note 5 9 3 4 8" xfId="20633"/>
    <cellStyle name="Note 5 9 3 5" xfId="5313"/>
    <cellStyle name="Note 5 9 3 5 2" xfId="14610"/>
    <cellStyle name="Note 5 9 3 5 2 2" xfId="32045"/>
    <cellStyle name="Note 5 9 3 5 2 3" xfId="46498"/>
    <cellStyle name="Note 5 9 3 5 3" xfId="17071"/>
    <cellStyle name="Note 5 9 3 5 3 2" xfId="34506"/>
    <cellStyle name="Note 5 9 3 5 3 3" xfId="48959"/>
    <cellStyle name="Note 5 9 3 5 4" xfId="22749"/>
    <cellStyle name="Note 5 9 3 5 5" xfId="37202"/>
    <cellStyle name="Note 5 9 3 6" xfId="7775"/>
    <cellStyle name="Note 5 9 3 6 2" xfId="25210"/>
    <cellStyle name="Note 5 9 3 6 3" xfId="39663"/>
    <cellStyle name="Note 5 9 3 7" xfId="10216"/>
    <cellStyle name="Note 5 9 3 7 2" xfId="27651"/>
    <cellStyle name="Note 5 9 3 7 3" xfId="42104"/>
    <cellStyle name="Note 5 9 3 8" xfId="12636"/>
    <cellStyle name="Note 5 9 3 8 2" xfId="30071"/>
    <cellStyle name="Note 5 9 3 8 3" xfId="44524"/>
    <cellStyle name="Note 5 9 3 9" xfId="19643"/>
    <cellStyle name="Note 5 9 4" xfId="2806"/>
    <cellStyle name="Note 5 9 4 2" xfId="2807"/>
    <cellStyle name="Note 5 9 4 2 2" xfId="5318"/>
    <cellStyle name="Note 5 9 4 2 2 2" xfId="14614"/>
    <cellStyle name="Note 5 9 4 2 2 2 2" xfId="32049"/>
    <cellStyle name="Note 5 9 4 2 2 2 3" xfId="46502"/>
    <cellStyle name="Note 5 9 4 2 2 3" xfId="17075"/>
    <cellStyle name="Note 5 9 4 2 2 3 2" xfId="34510"/>
    <cellStyle name="Note 5 9 4 2 2 3 3" xfId="48963"/>
    <cellStyle name="Note 5 9 4 2 2 4" xfId="22754"/>
    <cellStyle name="Note 5 9 4 2 2 5" xfId="37207"/>
    <cellStyle name="Note 5 9 4 2 3" xfId="7780"/>
    <cellStyle name="Note 5 9 4 2 3 2" xfId="25215"/>
    <cellStyle name="Note 5 9 4 2 3 3" xfId="39668"/>
    <cellStyle name="Note 5 9 4 2 4" xfId="10221"/>
    <cellStyle name="Note 5 9 4 2 4 2" xfId="27656"/>
    <cellStyle name="Note 5 9 4 2 4 3" xfId="42109"/>
    <cellStyle name="Note 5 9 4 2 5" xfId="12641"/>
    <cellStyle name="Note 5 9 4 2 5 2" xfId="30076"/>
    <cellStyle name="Note 5 9 4 2 5 3" xfId="44529"/>
    <cellStyle name="Note 5 9 4 2 6" xfId="19648"/>
    <cellStyle name="Note 5 9 4 3" xfId="2808"/>
    <cellStyle name="Note 5 9 4 3 2" xfId="5319"/>
    <cellStyle name="Note 5 9 4 3 2 2" xfId="14615"/>
    <cellStyle name="Note 5 9 4 3 2 2 2" xfId="32050"/>
    <cellStyle name="Note 5 9 4 3 2 2 3" xfId="46503"/>
    <cellStyle name="Note 5 9 4 3 2 3" xfId="17076"/>
    <cellStyle name="Note 5 9 4 3 2 3 2" xfId="34511"/>
    <cellStyle name="Note 5 9 4 3 2 3 3" xfId="48964"/>
    <cellStyle name="Note 5 9 4 3 2 4" xfId="22755"/>
    <cellStyle name="Note 5 9 4 3 2 5" xfId="37208"/>
    <cellStyle name="Note 5 9 4 3 3" xfId="7781"/>
    <cellStyle name="Note 5 9 4 3 3 2" xfId="25216"/>
    <cellStyle name="Note 5 9 4 3 3 3" xfId="39669"/>
    <cellStyle name="Note 5 9 4 3 4" xfId="10222"/>
    <cellStyle name="Note 5 9 4 3 4 2" xfId="27657"/>
    <cellStyle name="Note 5 9 4 3 4 3" xfId="42110"/>
    <cellStyle name="Note 5 9 4 3 5" xfId="12642"/>
    <cellStyle name="Note 5 9 4 3 5 2" xfId="30077"/>
    <cellStyle name="Note 5 9 4 3 5 3" xfId="44530"/>
    <cellStyle name="Note 5 9 4 3 6" xfId="19649"/>
    <cellStyle name="Note 5 9 4 4" xfId="2809"/>
    <cellStyle name="Note 5 9 4 4 2" xfId="5320"/>
    <cellStyle name="Note 5 9 4 4 2 2" xfId="22756"/>
    <cellStyle name="Note 5 9 4 4 2 3" xfId="37209"/>
    <cellStyle name="Note 5 9 4 4 3" xfId="7782"/>
    <cellStyle name="Note 5 9 4 4 3 2" xfId="25217"/>
    <cellStyle name="Note 5 9 4 4 3 3" xfId="39670"/>
    <cellStyle name="Note 5 9 4 4 4" xfId="10223"/>
    <cellStyle name="Note 5 9 4 4 4 2" xfId="27658"/>
    <cellStyle name="Note 5 9 4 4 4 3" xfId="42111"/>
    <cellStyle name="Note 5 9 4 4 5" xfId="12643"/>
    <cellStyle name="Note 5 9 4 4 5 2" xfId="30078"/>
    <cellStyle name="Note 5 9 4 4 5 3" xfId="44531"/>
    <cellStyle name="Note 5 9 4 4 6" xfId="15472"/>
    <cellStyle name="Note 5 9 4 4 6 2" xfId="32907"/>
    <cellStyle name="Note 5 9 4 4 6 3" xfId="47360"/>
    <cellStyle name="Note 5 9 4 4 7" xfId="19650"/>
    <cellStyle name="Note 5 9 4 4 8" xfId="20634"/>
    <cellStyle name="Note 5 9 4 5" xfId="5317"/>
    <cellStyle name="Note 5 9 4 5 2" xfId="14613"/>
    <cellStyle name="Note 5 9 4 5 2 2" xfId="32048"/>
    <cellStyle name="Note 5 9 4 5 2 3" xfId="46501"/>
    <cellStyle name="Note 5 9 4 5 3" xfId="17074"/>
    <cellStyle name="Note 5 9 4 5 3 2" xfId="34509"/>
    <cellStyle name="Note 5 9 4 5 3 3" xfId="48962"/>
    <cellStyle name="Note 5 9 4 5 4" xfId="22753"/>
    <cellStyle name="Note 5 9 4 5 5" xfId="37206"/>
    <cellStyle name="Note 5 9 4 6" xfId="7779"/>
    <cellStyle name="Note 5 9 4 6 2" xfId="25214"/>
    <cellStyle name="Note 5 9 4 6 3" xfId="39667"/>
    <cellStyle name="Note 5 9 4 7" xfId="10220"/>
    <cellStyle name="Note 5 9 4 7 2" xfId="27655"/>
    <cellStyle name="Note 5 9 4 7 3" xfId="42108"/>
    <cellStyle name="Note 5 9 4 8" xfId="12640"/>
    <cellStyle name="Note 5 9 4 8 2" xfId="30075"/>
    <cellStyle name="Note 5 9 4 8 3" xfId="44528"/>
    <cellStyle name="Note 5 9 4 9" xfId="19647"/>
    <cellStyle name="Note 5 9 5" xfId="2810"/>
    <cellStyle name="Note 5 9 5 2" xfId="2811"/>
    <cellStyle name="Note 5 9 5 2 2" xfId="5322"/>
    <cellStyle name="Note 5 9 5 2 2 2" xfId="14617"/>
    <cellStyle name="Note 5 9 5 2 2 2 2" xfId="32052"/>
    <cellStyle name="Note 5 9 5 2 2 2 3" xfId="46505"/>
    <cellStyle name="Note 5 9 5 2 2 3" xfId="17078"/>
    <cellStyle name="Note 5 9 5 2 2 3 2" xfId="34513"/>
    <cellStyle name="Note 5 9 5 2 2 3 3" xfId="48966"/>
    <cellStyle name="Note 5 9 5 2 2 4" xfId="22758"/>
    <cellStyle name="Note 5 9 5 2 2 5" xfId="37211"/>
    <cellStyle name="Note 5 9 5 2 3" xfId="7784"/>
    <cellStyle name="Note 5 9 5 2 3 2" xfId="25219"/>
    <cellStyle name="Note 5 9 5 2 3 3" xfId="39672"/>
    <cellStyle name="Note 5 9 5 2 4" xfId="10225"/>
    <cellStyle name="Note 5 9 5 2 4 2" xfId="27660"/>
    <cellStyle name="Note 5 9 5 2 4 3" xfId="42113"/>
    <cellStyle name="Note 5 9 5 2 5" xfId="12645"/>
    <cellStyle name="Note 5 9 5 2 5 2" xfId="30080"/>
    <cellStyle name="Note 5 9 5 2 5 3" xfId="44533"/>
    <cellStyle name="Note 5 9 5 2 6" xfId="19652"/>
    <cellStyle name="Note 5 9 5 3" xfId="2812"/>
    <cellStyle name="Note 5 9 5 3 2" xfId="5323"/>
    <cellStyle name="Note 5 9 5 3 2 2" xfId="14618"/>
    <cellStyle name="Note 5 9 5 3 2 2 2" xfId="32053"/>
    <cellStyle name="Note 5 9 5 3 2 2 3" xfId="46506"/>
    <cellStyle name="Note 5 9 5 3 2 3" xfId="17079"/>
    <cellStyle name="Note 5 9 5 3 2 3 2" xfId="34514"/>
    <cellStyle name="Note 5 9 5 3 2 3 3" xfId="48967"/>
    <cellStyle name="Note 5 9 5 3 2 4" xfId="22759"/>
    <cellStyle name="Note 5 9 5 3 2 5" xfId="37212"/>
    <cellStyle name="Note 5 9 5 3 3" xfId="7785"/>
    <cellStyle name="Note 5 9 5 3 3 2" xfId="25220"/>
    <cellStyle name="Note 5 9 5 3 3 3" xfId="39673"/>
    <cellStyle name="Note 5 9 5 3 4" xfId="10226"/>
    <cellStyle name="Note 5 9 5 3 4 2" xfId="27661"/>
    <cellStyle name="Note 5 9 5 3 4 3" xfId="42114"/>
    <cellStyle name="Note 5 9 5 3 5" xfId="12646"/>
    <cellStyle name="Note 5 9 5 3 5 2" xfId="30081"/>
    <cellStyle name="Note 5 9 5 3 5 3" xfId="44534"/>
    <cellStyle name="Note 5 9 5 3 6" xfId="19653"/>
    <cellStyle name="Note 5 9 5 4" xfId="2813"/>
    <cellStyle name="Note 5 9 5 4 2" xfId="5324"/>
    <cellStyle name="Note 5 9 5 4 2 2" xfId="22760"/>
    <cellStyle name="Note 5 9 5 4 2 3" xfId="37213"/>
    <cellStyle name="Note 5 9 5 4 3" xfId="7786"/>
    <cellStyle name="Note 5 9 5 4 3 2" xfId="25221"/>
    <cellStyle name="Note 5 9 5 4 3 3" xfId="39674"/>
    <cellStyle name="Note 5 9 5 4 4" xfId="10227"/>
    <cellStyle name="Note 5 9 5 4 4 2" xfId="27662"/>
    <cellStyle name="Note 5 9 5 4 4 3" xfId="42115"/>
    <cellStyle name="Note 5 9 5 4 5" xfId="12647"/>
    <cellStyle name="Note 5 9 5 4 5 2" xfId="30082"/>
    <cellStyle name="Note 5 9 5 4 5 3" xfId="44535"/>
    <cellStyle name="Note 5 9 5 4 6" xfId="15473"/>
    <cellStyle name="Note 5 9 5 4 6 2" xfId="32908"/>
    <cellStyle name="Note 5 9 5 4 6 3" xfId="47361"/>
    <cellStyle name="Note 5 9 5 4 7" xfId="19654"/>
    <cellStyle name="Note 5 9 5 4 8" xfId="20635"/>
    <cellStyle name="Note 5 9 5 5" xfId="5321"/>
    <cellStyle name="Note 5 9 5 5 2" xfId="14616"/>
    <cellStyle name="Note 5 9 5 5 2 2" xfId="32051"/>
    <cellStyle name="Note 5 9 5 5 2 3" xfId="46504"/>
    <cellStyle name="Note 5 9 5 5 3" xfId="17077"/>
    <cellStyle name="Note 5 9 5 5 3 2" xfId="34512"/>
    <cellStyle name="Note 5 9 5 5 3 3" xfId="48965"/>
    <cellStyle name="Note 5 9 5 5 4" xfId="22757"/>
    <cellStyle name="Note 5 9 5 5 5" xfId="37210"/>
    <cellStyle name="Note 5 9 5 6" xfId="7783"/>
    <cellStyle name="Note 5 9 5 6 2" xfId="25218"/>
    <cellStyle name="Note 5 9 5 6 3" xfId="39671"/>
    <cellStyle name="Note 5 9 5 7" xfId="10224"/>
    <cellStyle name="Note 5 9 5 7 2" xfId="27659"/>
    <cellStyle name="Note 5 9 5 7 3" xfId="42112"/>
    <cellStyle name="Note 5 9 5 8" xfId="12644"/>
    <cellStyle name="Note 5 9 5 8 2" xfId="30079"/>
    <cellStyle name="Note 5 9 5 8 3" xfId="44532"/>
    <cellStyle name="Note 5 9 5 9" xfId="19651"/>
    <cellStyle name="Note 5 9 6" xfId="2814"/>
    <cellStyle name="Note 5 9 6 2" xfId="5325"/>
    <cellStyle name="Note 5 9 6 2 2" xfId="14619"/>
    <cellStyle name="Note 5 9 6 2 2 2" xfId="32054"/>
    <cellStyle name="Note 5 9 6 2 2 3" xfId="46507"/>
    <cellStyle name="Note 5 9 6 2 3" xfId="17080"/>
    <cellStyle name="Note 5 9 6 2 3 2" xfId="34515"/>
    <cellStyle name="Note 5 9 6 2 3 3" xfId="48968"/>
    <cellStyle name="Note 5 9 6 2 4" xfId="22761"/>
    <cellStyle name="Note 5 9 6 2 5" xfId="37214"/>
    <cellStyle name="Note 5 9 6 3" xfId="7787"/>
    <cellStyle name="Note 5 9 6 3 2" xfId="25222"/>
    <cellStyle name="Note 5 9 6 3 3" xfId="39675"/>
    <cellStyle name="Note 5 9 6 4" xfId="10228"/>
    <cellStyle name="Note 5 9 6 4 2" xfId="27663"/>
    <cellStyle name="Note 5 9 6 4 3" xfId="42116"/>
    <cellStyle name="Note 5 9 6 5" xfId="12648"/>
    <cellStyle name="Note 5 9 6 5 2" xfId="30083"/>
    <cellStyle name="Note 5 9 6 5 3" xfId="44536"/>
    <cellStyle name="Note 5 9 6 6" xfId="19655"/>
    <cellStyle name="Note 5 9 7" xfId="2815"/>
    <cellStyle name="Note 5 9 7 2" xfId="5326"/>
    <cellStyle name="Note 5 9 7 2 2" xfId="14620"/>
    <cellStyle name="Note 5 9 7 2 2 2" xfId="32055"/>
    <cellStyle name="Note 5 9 7 2 2 3" xfId="46508"/>
    <cellStyle name="Note 5 9 7 2 3" xfId="17081"/>
    <cellStyle name="Note 5 9 7 2 3 2" xfId="34516"/>
    <cellStyle name="Note 5 9 7 2 3 3" xfId="48969"/>
    <cellStyle name="Note 5 9 7 2 4" xfId="22762"/>
    <cellStyle name="Note 5 9 7 2 5" xfId="37215"/>
    <cellStyle name="Note 5 9 7 3" xfId="7788"/>
    <cellStyle name="Note 5 9 7 3 2" xfId="25223"/>
    <cellStyle name="Note 5 9 7 3 3" xfId="39676"/>
    <cellStyle name="Note 5 9 7 4" xfId="10229"/>
    <cellStyle name="Note 5 9 7 4 2" xfId="27664"/>
    <cellStyle name="Note 5 9 7 4 3" xfId="42117"/>
    <cellStyle name="Note 5 9 7 5" xfId="12649"/>
    <cellStyle name="Note 5 9 7 5 2" xfId="30084"/>
    <cellStyle name="Note 5 9 7 5 3" xfId="44537"/>
    <cellStyle name="Note 5 9 7 6" xfId="19656"/>
    <cellStyle name="Note 5 9 8" xfId="2816"/>
    <cellStyle name="Note 5 9 8 2" xfId="5327"/>
    <cellStyle name="Note 5 9 8 2 2" xfId="22763"/>
    <cellStyle name="Note 5 9 8 2 3" xfId="37216"/>
    <cellStyle name="Note 5 9 8 3" xfId="7789"/>
    <cellStyle name="Note 5 9 8 3 2" xfId="25224"/>
    <cellStyle name="Note 5 9 8 3 3" xfId="39677"/>
    <cellStyle name="Note 5 9 8 4" xfId="10230"/>
    <cellStyle name="Note 5 9 8 4 2" xfId="27665"/>
    <cellStyle name="Note 5 9 8 4 3" xfId="42118"/>
    <cellStyle name="Note 5 9 8 5" xfId="12650"/>
    <cellStyle name="Note 5 9 8 5 2" xfId="30085"/>
    <cellStyle name="Note 5 9 8 5 3" xfId="44538"/>
    <cellStyle name="Note 5 9 8 6" xfId="15474"/>
    <cellStyle name="Note 5 9 8 6 2" xfId="32909"/>
    <cellStyle name="Note 5 9 8 6 3" xfId="47362"/>
    <cellStyle name="Note 5 9 8 7" xfId="19657"/>
    <cellStyle name="Note 5 9 8 8" xfId="20636"/>
    <cellStyle name="Note 5 9 9" xfId="5308"/>
    <cellStyle name="Note 5 9 9 2" xfId="14606"/>
    <cellStyle name="Note 5 9 9 2 2" xfId="32041"/>
    <cellStyle name="Note 5 9 9 2 3" xfId="46494"/>
    <cellStyle name="Note 5 9 9 3" xfId="17067"/>
    <cellStyle name="Note 5 9 9 3 2" xfId="34502"/>
    <cellStyle name="Note 5 9 9 3 3" xfId="48955"/>
    <cellStyle name="Note 5 9 9 4" xfId="22744"/>
    <cellStyle name="Note 5 9 9 5" xfId="37197"/>
    <cellStyle name="Note 6" xfId="2817"/>
    <cellStyle name="Note 6 10" xfId="2818"/>
    <cellStyle name="Note 6 10 10" xfId="7791"/>
    <cellStyle name="Note 6 10 10 2" xfId="25226"/>
    <cellStyle name="Note 6 10 10 3" xfId="39679"/>
    <cellStyle name="Note 6 10 11" xfId="10232"/>
    <cellStyle name="Note 6 10 11 2" xfId="27667"/>
    <cellStyle name="Note 6 10 11 3" xfId="42120"/>
    <cellStyle name="Note 6 10 12" xfId="12652"/>
    <cellStyle name="Note 6 10 12 2" xfId="30087"/>
    <cellStyle name="Note 6 10 12 3" xfId="44540"/>
    <cellStyle name="Note 6 10 13" xfId="19659"/>
    <cellStyle name="Note 6 10 2" xfId="2819"/>
    <cellStyle name="Note 6 10 2 2" xfId="2820"/>
    <cellStyle name="Note 6 10 2 2 2" xfId="5331"/>
    <cellStyle name="Note 6 10 2 2 2 2" xfId="14624"/>
    <cellStyle name="Note 6 10 2 2 2 2 2" xfId="32059"/>
    <cellStyle name="Note 6 10 2 2 2 2 3" xfId="46512"/>
    <cellStyle name="Note 6 10 2 2 2 3" xfId="17085"/>
    <cellStyle name="Note 6 10 2 2 2 3 2" xfId="34520"/>
    <cellStyle name="Note 6 10 2 2 2 3 3" xfId="48973"/>
    <cellStyle name="Note 6 10 2 2 2 4" xfId="22767"/>
    <cellStyle name="Note 6 10 2 2 2 5" xfId="37220"/>
    <cellStyle name="Note 6 10 2 2 3" xfId="7793"/>
    <cellStyle name="Note 6 10 2 2 3 2" xfId="25228"/>
    <cellStyle name="Note 6 10 2 2 3 3" xfId="39681"/>
    <cellStyle name="Note 6 10 2 2 4" xfId="10234"/>
    <cellStyle name="Note 6 10 2 2 4 2" xfId="27669"/>
    <cellStyle name="Note 6 10 2 2 4 3" xfId="42122"/>
    <cellStyle name="Note 6 10 2 2 5" xfId="12654"/>
    <cellStyle name="Note 6 10 2 2 5 2" xfId="30089"/>
    <cellStyle name="Note 6 10 2 2 5 3" xfId="44542"/>
    <cellStyle name="Note 6 10 2 2 6" xfId="19661"/>
    <cellStyle name="Note 6 10 2 3" xfId="2821"/>
    <cellStyle name="Note 6 10 2 3 2" xfId="5332"/>
    <cellStyle name="Note 6 10 2 3 2 2" xfId="14625"/>
    <cellStyle name="Note 6 10 2 3 2 2 2" xfId="32060"/>
    <cellStyle name="Note 6 10 2 3 2 2 3" xfId="46513"/>
    <cellStyle name="Note 6 10 2 3 2 3" xfId="17086"/>
    <cellStyle name="Note 6 10 2 3 2 3 2" xfId="34521"/>
    <cellStyle name="Note 6 10 2 3 2 3 3" xfId="48974"/>
    <cellStyle name="Note 6 10 2 3 2 4" xfId="22768"/>
    <cellStyle name="Note 6 10 2 3 2 5" xfId="37221"/>
    <cellStyle name="Note 6 10 2 3 3" xfId="7794"/>
    <cellStyle name="Note 6 10 2 3 3 2" xfId="25229"/>
    <cellStyle name="Note 6 10 2 3 3 3" xfId="39682"/>
    <cellStyle name="Note 6 10 2 3 4" xfId="10235"/>
    <cellStyle name="Note 6 10 2 3 4 2" xfId="27670"/>
    <cellStyle name="Note 6 10 2 3 4 3" xfId="42123"/>
    <cellStyle name="Note 6 10 2 3 5" xfId="12655"/>
    <cellStyle name="Note 6 10 2 3 5 2" xfId="30090"/>
    <cellStyle name="Note 6 10 2 3 5 3" xfId="44543"/>
    <cellStyle name="Note 6 10 2 3 6" xfId="19662"/>
    <cellStyle name="Note 6 10 2 4" xfId="2822"/>
    <cellStyle name="Note 6 10 2 4 2" xfId="5333"/>
    <cellStyle name="Note 6 10 2 4 2 2" xfId="22769"/>
    <cellStyle name="Note 6 10 2 4 2 3" xfId="37222"/>
    <cellStyle name="Note 6 10 2 4 3" xfId="7795"/>
    <cellStyle name="Note 6 10 2 4 3 2" xfId="25230"/>
    <cellStyle name="Note 6 10 2 4 3 3" xfId="39683"/>
    <cellStyle name="Note 6 10 2 4 4" xfId="10236"/>
    <cellStyle name="Note 6 10 2 4 4 2" xfId="27671"/>
    <cellStyle name="Note 6 10 2 4 4 3" xfId="42124"/>
    <cellStyle name="Note 6 10 2 4 5" xfId="12656"/>
    <cellStyle name="Note 6 10 2 4 5 2" xfId="30091"/>
    <cellStyle name="Note 6 10 2 4 5 3" xfId="44544"/>
    <cellStyle name="Note 6 10 2 4 6" xfId="15475"/>
    <cellStyle name="Note 6 10 2 4 6 2" xfId="32910"/>
    <cellStyle name="Note 6 10 2 4 6 3" xfId="47363"/>
    <cellStyle name="Note 6 10 2 4 7" xfId="19663"/>
    <cellStyle name="Note 6 10 2 4 8" xfId="20637"/>
    <cellStyle name="Note 6 10 2 5" xfId="5330"/>
    <cellStyle name="Note 6 10 2 5 2" xfId="14623"/>
    <cellStyle name="Note 6 10 2 5 2 2" xfId="32058"/>
    <cellStyle name="Note 6 10 2 5 2 3" xfId="46511"/>
    <cellStyle name="Note 6 10 2 5 3" xfId="17084"/>
    <cellStyle name="Note 6 10 2 5 3 2" xfId="34519"/>
    <cellStyle name="Note 6 10 2 5 3 3" xfId="48972"/>
    <cellStyle name="Note 6 10 2 5 4" xfId="22766"/>
    <cellStyle name="Note 6 10 2 5 5" xfId="37219"/>
    <cellStyle name="Note 6 10 2 6" xfId="7792"/>
    <cellStyle name="Note 6 10 2 6 2" xfId="25227"/>
    <cellStyle name="Note 6 10 2 6 3" xfId="39680"/>
    <cellStyle name="Note 6 10 2 7" xfId="10233"/>
    <cellStyle name="Note 6 10 2 7 2" xfId="27668"/>
    <cellStyle name="Note 6 10 2 7 3" xfId="42121"/>
    <cellStyle name="Note 6 10 2 8" xfId="12653"/>
    <cellStyle name="Note 6 10 2 8 2" xfId="30088"/>
    <cellStyle name="Note 6 10 2 8 3" xfId="44541"/>
    <cellStyle name="Note 6 10 2 9" xfId="19660"/>
    <cellStyle name="Note 6 10 3" xfId="2823"/>
    <cellStyle name="Note 6 10 3 2" xfId="2824"/>
    <cellStyle name="Note 6 10 3 2 2" xfId="5335"/>
    <cellStyle name="Note 6 10 3 2 2 2" xfId="14627"/>
    <cellStyle name="Note 6 10 3 2 2 2 2" xfId="32062"/>
    <cellStyle name="Note 6 10 3 2 2 2 3" xfId="46515"/>
    <cellStyle name="Note 6 10 3 2 2 3" xfId="17088"/>
    <cellStyle name="Note 6 10 3 2 2 3 2" xfId="34523"/>
    <cellStyle name="Note 6 10 3 2 2 3 3" xfId="48976"/>
    <cellStyle name="Note 6 10 3 2 2 4" xfId="22771"/>
    <cellStyle name="Note 6 10 3 2 2 5" xfId="37224"/>
    <cellStyle name="Note 6 10 3 2 3" xfId="7797"/>
    <cellStyle name="Note 6 10 3 2 3 2" xfId="25232"/>
    <cellStyle name="Note 6 10 3 2 3 3" xfId="39685"/>
    <cellStyle name="Note 6 10 3 2 4" xfId="10238"/>
    <cellStyle name="Note 6 10 3 2 4 2" xfId="27673"/>
    <cellStyle name="Note 6 10 3 2 4 3" xfId="42126"/>
    <cellStyle name="Note 6 10 3 2 5" xfId="12658"/>
    <cellStyle name="Note 6 10 3 2 5 2" xfId="30093"/>
    <cellStyle name="Note 6 10 3 2 5 3" xfId="44546"/>
    <cellStyle name="Note 6 10 3 2 6" xfId="19665"/>
    <cellStyle name="Note 6 10 3 3" xfId="2825"/>
    <cellStyle name="Note 6 10 3 3 2" xfId="5336"/>
    <cellStyle name="Note 6 10 3 3 2 2" xfId="14628"/>
    <cellStyle name="Note 6 10 3 3 2 2 2" xfId="32063"/>
    <cellStyle name="Note 6 10 3 3 2 2 3" xfId="46516"/>
    <cellStyle name="Note 6 10 3 3 2 3" xfId="17089"/>
    <cellStyle name="Note 6 10 3 3 2 3 2" xfId="34524"/>
    <cellStyle name="Note 6 10 3 3 2 3 3" xfId="48977"/>
    <cellStyle name="Note 6 10 3 3 2 4" xfId="22772"/>
    <cellStyle name="Note 6 10 3 3 2 5" xfId="37225"/>
    <cellStyle name="Note 6 10 3 3 3" xfId="7798"/>
    <cellStyle name="Note 6 10 3 3 3 2" xfId="25233"/>
    <cellStyle name="Note 6 10 3 3 3 3" xfId="39686"/>
    <cellStyle name="Note 6 10 3 3 4" xfId="10239"/>
    <cellStyle name="Note 6 10 3 3 4 2" xfId="27674"/>
    <cellStyle name="Note 6 10 3 3 4 3" xfId="42127"/>
    <cellStyle name="Note 6 10 3 3 5" xfId="12659"/>
    <cellStyle name="Note 6 10 3 3 5 2" xfId="30094"/>
    <cellStyle name="Note 6 10 3 3 5 3" xfId="44547"/>
    <cellStyle name="Note 6 10 3 3 6" xfId="19666"/>
    <cellStyle name="Note 6 10 3 4" xfId="2826"/>
    <cellStyle name="Note 6 10 3 4 2" xfId="5337"/>
    <cellStyle name="Note 6 10 3 4 2 2" xfId="22773"/>
    <cellStyle name="Note 6 10 3 4 2 3" xfId="37226"/>
    <cellStyle name="Note 6 10 3 4 3" xfId="7799"/>
    <cellStyle name="Note 6 10 3 4 3 2" xfId="25234"/>
    <cellStyle name="Note 6 10 3 4 3 3" xfId="39687"/>
    <cellStyle name="Note 6 10 3 4 4" xfId="10240"/>
    <cellStyle name="Note 6 10 3 4 4 2" xfId="27675"/>
    <cellStyle name="Note 6 10 3 4 4 3" xfId="42128"/>
    <cellStyle name="Note 6 10 3 4 5" xfId="12660"/>
    <cellStyle name="Note 6 10 3 4 5 2" xfId="30095"/>
    <cellStyle name="Note 6 10 3 4 5 3" xfId="44548"/>
    <cellStyle name="Note 6 10 3 4 6" xfId="15476"/>
    <cellStyle name="Note 6 10 3 4 6 2" xfId="32911"/>
    <cellStyle name="Note 6 10 3 4 6 3" xfId="47364"/>
    <cellStyle name="Note 6 10 3 4 7" xfId="19667"/>
    <cellStyle name="Note 6 10 3 4 8" xfId="20638"/>
    <cellStyle name="Note 6 10 3 5" xfId="5334"/>
    <cellStyle name="Note 6 10 3 5 2" xfId="14626"/>
    <cellStyle name="Note 6 10 3 5 2 2" xfId="32061"/>
    <cellStyle name="Note 6 10 3 5 2 3" xfId="46514"/>
    <cellStyle name="Note 6 10 3 5 3" xfId="17087"/>
    <cellStyle name="Note 6 10 3 5 3 2" xfId="34522"/>
    <cellStyle name="Note 6 10 3 5 3 3" xfId="48975"/>
    <cellStyle name="Note 6 10 3 5 4" xfId="22770"/>
    <cellStyle name="Note 6 10 3 5 5" xfId="37223"/>
    <cellStyle name="Note 6 10 3 6" xfId="7796"/>
    <cellStyle name="Note 6 10 3 6 2" xfId="25231"/>
    <cellStyle name="Note 6 10 3 6 3" xfId="39684"/>
    <cellStyle name="Note 6 10 3 7" xfId="10237"/>
    <cellStyle name="Note 6 10 3 7 2" xfId="27672"/>
    <cellStyle name="Note 6 10 3 7 3" xfId="42125"/>
    <cellStyle name="Note 6 10 3 8" xfId="12657"/>
    <cellStyle name="Note 6 10 3 8 2" xfId="30092"/>
    <cellStyle name="Note 6 10 3 8 3" xfId="44545"/>
    <cellStyle name="Note 6 10 3 9" xfId="19664"/>
    <cellStyle name="Note 6 10 4" xfId="2827"/>
    <cellStyle name="Note 6 10 4 2" xfId="2828"/>
    <cellStyle name="Note 6 10 4 2 2" xfId="5339"/>
    <cellStyle name="Note 6 10 4 2 2 2" xfId="14630"/>
    <cellStyle name="Note 6 10 4 2 2 2 2" xfId="32065"/>
    <cellStyle name="Note 6 10 4 2 2 2 3" xfId="46518"/>
    <cellStyle name="Note 6 10 4 2 2 3" xfId="17091"/>
    <cellStyle name="Note 6 10 4 2 2 3 2" xfId="34526"/>
    <cellStyle name="Note 6 10 4 2 2 3 3" xfId="48979"/>
    <cellStyle name="Note 6 10 4 2 2 4" xfId="22775"/>
    <cellStyle name="Note 6 10 4 2 2 5" xfId="37228"/>
    <cellStyle name="Note 6 10 4 2 3" xfId="7801"/>
    <cellStyle name="Note 6 10 4 2 3 2" xfId="25236"/>
    <cellStyle name="Note 6 10 4 2 3 3" xfId="39689"/>
    <cellStyle name="Note 6 10 4 2 4" xfId="10242"/>
    <cellStyle name="Note 6 10 4 2 4 2" xfId="27677"/>
    <cellStyle name="Note 6 10 4 2 4 3" xfId="42130"/>
    <cellStyle name="Note 6 10 4 2 5" xfId="12662"/>
    <cellStyle name="Note 6 10 4 2 5 2" xfId="30097"/>
    <cellStyle name="Note 6 10 4 2 5 3" xfId="44550"/>
    <cellStyle name="Note 6 10 4 2 6" xfId="19669"/>
    <cellStyle name="Note 6 10 4 3" xfId="2829"/>
    <cellStyle name="Note 6 10 4 3 2" xfId="5340"/>
    <cellStyle name="Note 6 10 4 3 2 2" xfId="14631"/>
    <cellStyle name="Note 6 10 4 3 2 2 2" xfId="32066"/>
    <cellStyle name="Note 6 10 4 3 2 2 3" xfId="46519"/>
    <cellStyle name="Note 6 10 4 3 2 3" xfId="17092"/>
    <cellStyle name="Note 6 10 4 3 2 3 2" xfId="34527"/>
    <cellStyle name="Note 6 10 4 3 2 3 3" xfId="48980"/>
    <cellStyle name="Note 6 10 4 3 2 4" xfId="22776"/>
    <cellStyle name="Note 6 10 4 3 2 5" xfId="37229"/>
    <cellStyle name="Note 6 10 4 3 3" xfId="7802"/>
    <cellStyle name="Note 6 10 4 3 3 2" xfId="25237"/>
    <cellStyle name="Note 6 10 4 3 3 3" xfId="39690"/>
    <cellStyle name="Note 6 10 4 3 4" xfId="10243"/>
    <cellStyle name="Note 6 10 4 3 4 2" xfId="27678"/>
    <cellStyle name="Note 6 10 4 3 4 3" xfId="42131"/>
    <cellStyle name="Note 6 10 4 3 5" xfId="12663"/>
    <cellStyle name="Note 6 10 4 3 5 2" xfId="30098"/>
    <cellStyle name="Note 6 10 4 3 5 3" xfId="44551"/>
    <cellStyle name="Note 6 10 4 3 6" xfId="19670"/>
    <cellStyle name="Note 6 10 4 4" xfId="2830"/>
    <cellStyle name="Note 6 10 4 4 2" xfId="5341"/>
    <cellStyle name="Note 6 10 4 4 2 2" xfId="22777"/>
    <cellStyle name="Note 6 10 4 4 2 3" xfId="37230"/>
    <cellStyle name="Note 6 10 4 4 3" xfId="7803"/>
    <cellStyle name="Note 6 10 4 4 3 2" xfId="25238"/>
    <cellStyle name="Note 6 10 4 4 3 3" xfId="39691"/>
    <cellStyle name="Note 6 10 4 4 4" xfId="10244"/>
    <cellStyle name="Note 6 10 4 4 4 2" xfId="27679"/>
    <cellStyle name="Note 6 10 4 4 4 3" xfId="42132"/>
    <cellStyle name="Note 6 10 4 4 5" xfId="12664"/>
    <cellStyle name="Note 6 10 4 4 5 2" xfId="30099"/>
    <cellStyle name="Note 6 10 4 4 5 3" xfId="44552"/>
    <cellStyle name="Note 6 10 4 4 6" xfId="15477"/>
    <cellStyle name="Note 6 10 4 4 6 2" xfId="32912"/>
    <cellStyle name="Note 6 10 4 4 6 3" xfId="47365"/>
    <cellStyle name="Note 6 10 4 4 7" xfId="19671"/>
    <cellStyle name="Note 6 10 4 4 8" xfId="20639"/>
    <cellStyle name="Note 6 10 4 5" xfId="5338"/>
    <cellStyle name="Note 6 10 4 5 2" xfId="14629"/>
    <cellStyle name="Note 6 10 4 5 2 2" xfId="32064"/>
    <cellStyle name="Note 6 10 4 5 2 3" xfId="46517"/>
    <cellStyle name="Note 6 10 4 5 3" xfId="17090"/>
    <cellStyle name="Note 6 10 4 5 3 2" xfId="34525"/>
    <cellStyle name="Note 6 10 4 5 3 3" xfId="48978"/>
    <cellStyle name="Note 6 10 4 5 4" xfId="22774"/>
    <cellStyle name="Note 6 10 4 5 5" xfId="37227"/>
    <cellStyle name="Note 6 10 4 6" xfId="7800"/>
    <cellStyle name="Note 6 10 4 6 2" xfId="25235"/>
    <cellStyle name="Note 6 10 4 6 3" xfId="39688"/>
    <cellStyle name="Note 6 10 4 7" xfId="10241"/>
    <cellStyle name="Note 6 10 4 7 2" xfId="27676"/>
    <cellStyle name="Note 6 10 4 7 3" xfId="42129"/>
    <cellStyle name="Note 6 10 4 8" xfId="12661"/>
    <cellStyle name="Note 6 10 4 8 2" xfId="30096"/>
    <cellStyle name="Note 6 10 4 8 3" xfId="44549"/>
    <cellStyle name="Note 6 10 4 9" xfId="19668"/>
    <cellStyle name="Note 6 10 5" xfId="2831"/>
    <cellStyle name="Note 6 10 5 2" xfId="2832"/>
    <cellStyle name="Note 6 10 5 2 2" xfId="5343"/>
    <cellStyle name="Note 6 10 5 2 2 2" xfId="14633"/>
    <cellStyle name="Note 6 10 5 2 2 2 2" xfId="32068"/>
    <cellStyle name="Note 6 10 5 2 2 2 3" xfId="46521"/>
    <cellStyle name="Note 6 10 5 2 2 3" xfId="17094"/>
    <cellStyle name="Note 6 10 5 2 2 3 2" xfId="34529"/>
    <cellStyle name="Note 6 10 5 2 2 3 3" xfId="48982"/>
    <cellStyle name="Note 6 10 5 2 2 4" xfId="22779"/>
    <cellStyle name="Note 6 10 5 2 2 5" xfId="37232"/>
    <cellStyle name="Note 6 10 5 2 3" xfId="7805"/>
    <cellStyle name="Note 6 10 5 2 3 2" xfId="25240"/>
    <cellStyle name="Note 6 10 5 2 3 3" xfId="39693"/>
    <cellStyle name="Note 6 10 5 2 4" xfId="10246"/>
    <cellStyle name="Note 6 10 5 2 4 2" xfId="27681"/>
    <cellStyle name="Note 6 10 5 2 4 3" xfId="42134"/>
    <cellStyle name="Note 6 10 5 2 5" xfId="12666"/>
    <cellStyle name="Note 6 10 5 2 5 2" xfId="30101"/>
    <cellStyle name="Note 6 10 5 2 5 3" xfId="44554"/>
    <cellStyle name="Note 6 10 5 2 6" xfId="19673"/>
    <cellStyle name="Note 6 10 5 3" xfId="2833"/>
    <cellStyle name="Note 6 10 5 3 2" xfId="5344"/>
    <cellStyle name="Note 6 10 5 3 2 2" xfId="14634"/>
    <cellStyle name="Note 6 10 5 3 2 2 2" xfId="32069"/>
    <cellStyle name="Note 6 10 5 3 2 2 3" xfId="46522"/>
    <cellStyle name="Note 6 10 5 3 2 3" xfId="17095"/>
    <cellStyle name="Note 6 10 5 3 2 3 2" xfId="34530"/>
    <cellStyle name="Note 6 10 5 3 2 3 3" xfId="48983"/>
    <cellStyle name="Note 6 10 5 3 2 4" xfId="22780"/>
    <cellStyle name="Note 6 10 5 3 2 5" xfId="37233"/>
    <cellStyle name="Note 6 10 5 3 3" xfId="7806"/>
    <cellStyle name="Note 6 10 5 3 3 2" xfId="25241"/>
    <cellStyle name="Note 6 10 5 3 3 3" xfId="39694"/>
    <cellStyle name="Note 6 10 5 3 4" xfId="10247"/>
    <cellStyle name="Note 6 10 5 3 4 2" xfId="27682"/>
    <cellStyle name="Note 6 10 5 3 4 3" xfId="42135"/>
    <cellStyle name="Note 6 10 5 3 5" xfId="12667"/>
    <cellStyle name="Note 6 10 5 3 5 2" xfId="30102"/>
    <cellStyle name="Note 6 10 5 3 5 3" xfId="44555"/>
    <cellStyle name="Note 6 10 5 3 6" xfId="19674"/>
    <cellStyle name="Note 6 10 5 4" xfId="2834"/>
    <cellStyle name="Note 6 10 5 4 2" xfId="5345"/>
    <cellStyle name="Note 6 10 5 4 2 2" xfId="22781"/>
    <cellStyle name="Note 6 10 5 4 2 3" xfId="37234"/>
    <cellStyle name="Note 6 10 5 4 3" xfId="7807"/>
    <cellStyle name="Note 6 10 5 4 3 2" xfId="25242"/>
    <cellStyle name="Note 6 10 5 4 3 3" xfId="39695"/>
    <cellStyle name="Note 6 10 5 4 4" xfId="10248"/>
    <cellStyle name="Note 6 10 5 4 4 2" xfId="27683"/>
    <cellStyle name="Note 6 10 5 4 4 3" xfId="42136"/>
    <cellStyle name="Note 6 10 5 4 5" xfId="12668"/>
    <cellStyle name="Note 6 10 5 4 5 2" xfId="30103"/>
    <cellStyle name="Note 6 10 5 4 5 3" xfId="44556"/>
    <cellStyle name="Note 6 10 5 4 6" xfId="15478"/>
    <cellStyle name="Note 6 10 5 4 6 2" xfId="32913"/>
    <cellStyle name="Note 6 10 5 4 6 3" xfId="47366"/>
    <cellStyle name="Note 6 10 5 4 7" xfId="19675"/>
    <cellStyle name="Note 6 10 5 4 8" xfId="20640"/>
    <cellStyle name="Note 6 10 5 5" xfId="5342"/>
    <cellStyle name="Note 6 10 5 5 2" xfId="14632"/>
    <cellStyle name="Note 6 10 5 5 2 2" xfId="32067"/>
    <cellStyle name="Note 6 10 5 5 2 3" xfId="46520"/>
    <cellStyle name="Note 6 10 5 5 3" xfId="17093"/>
    <cellStyle name="Note 6 10 5 5 3 2" xfId="34528"/>
    <cellStyle name="Note 6 10 5 5 3 3" xfId="48981"/>
    <cellStyle name="Note 6 10 5 5 4" xfId="22778"/>
    <cellStyle name="Note 6 10 5 5 5" xfId="37231"/>
    <cellStyle name="Note 6 10 5 6" xfId="7804"/>
    <cellStyle name="Note 6 10 5 6 2" xfId="25239"/>
    <cellStyle name="Note 6 10 5 6 3" xfId="39692"/>
    <cellStyle name="Note 6 10 5 7" xfId="10245"/>
    <cellStyle name="Note 6 10 5 7 2" xfId="27680"/>
    <cellStyle name="Note 6 10 5 7 3" xfId="42133"/>
    <cellStyle name="Note 6 10 5 8" xfId="12665"/>
    <cellStyle name="Note 6 10 5 8 2" xfId="30100"/>
    <cellStyle name="Note 6 10 5 8 3" xfId="44553"/>
    <cellStyle name="Note 6 10 5 9" xfId="19672"/>
    <cellStyle name="Note 6 10 6" xfId="2835"/>
    <cellStyle name="Note 6 10 6 2" xfId="5346"/>
    <cellStyle name="Note 6 10 6 2 2" xfId="14635"/>
    <cellStyle name="Note 6 10 6 2 2 2" xfId="32070"/>
    <cellStyle name="Note 6 10 6 2 2 3" xfId="46523"/>
    <cellStyle name="Note 6 10 6 2 3" xfId="17096"/>
    <cellStyle name="Note 6 10 6 2 3 2" xfId="34531"/>
    <cellStyle name="Note 6 10 6 2 3 3" xfId="48984"/>
    <cellStyle name="Note 6 10 6 2 4" xfId="22782"/>
    <cellStyle name="Note 6 10 6 2 5" xfId="37235"/>
    <cellStyle name="Note 6 10 6 3" xfId="7808"/>
    <cellStyle name="Note 6 10 6 3 2" xfId="25243"/>
    <cellStyle name="Note 6 10 6 3 3" xfId="39696"/>
    <cellStyle name="Note 6 10 6 4" xfId="10249"/>
    <cellStyle name="Note 6 10 6 4 2" xfId="27684"/>
    <cellStyle name="Note 6 10 6 4 3" xfId="42137"/>
    <cellStyle name="Note 6 10 6 5" xfId="12669"/>
    <cellStyle name="Note 6 10 6 5 2" xfId="30104"/>
    <cellStyle name="Note 6 10 6 5 3" xfId="44557"/>
    <cellStyle name="Note 6 10 6 6" xfId="19676"/>
    <cellStyle name="Note 6 10 7" xfId="2836"/>
    <cellStyle name="Note 6 10 7 2" xfId="5347"/>
    <cellStyle name="Note 6 10 7 2 2" xfId="14636"/>
    <cellStyle name="Note 6 10 7 2 2 2" xfId="32071"/>
    <cellStyle name="Note 6 10 7 2 2 3" xfId="46524"/>
    <cellStyle name="Note 6 10 7 2 3" xfId="17097"/>
    <cellStyle name="Note 6 10 7 2 3 2" xfId="34532"/>
    <cellStyle name="Note 6 10 7 2 3 3" xfId="48985"/>
    <cellStyle name="Note 6 10 7 2 4" xfId="22783"/>
    <cellStyle name="Note 6 10 7 2 5" xfId="37236"/>
    <cellStyle name="Note 6 10 7 3" xfId="7809"/>
    <cellStyle name="Note 6 10 7 3 2" xfId="25244"/>
    <cellStyle name="Note 6 10 7 3 3" xfId="39697"/>
    <cellStyle name="Note 6 10 7 4" xfId="10250"/>
    <cellStyle name="Note 6 10 7 4 2" xfId="27685"/>
    <cellStyle name="Note 6 10 7 4 3" xfId="42138"/>
    <cellStyle name="Note 6 10 7 5" xfId="12670"/>
    <cellStyle name="Note 6 10 7 5 2" xfId="30105"/>
    <cellStyle name="Note 6 10 7 5 3" xfId="44558"/>
    <cellStyle name="Note 6 10 7 6" xfId="19677"/>
    <cellStyle name="Note 6 10 8" xfId="2837"/>
    <cellStyle name="Note 6 10 8 2" xfId="5348"/>
    <cellStyle name="Note 6 10 8 2 2" xfId="22784"/>
    <cellStyle name="Note 6 10 8 2 3" xfId="37237"/>
    <cellStyle name="Note 6 10 8 3" xfId="7810"/>
    <cellStyle name="Note 6 10 8 3 2" xfId="25245"/>
    <cellStyle name="Note 6 10 8 3 3" xfId="39698"/>
    <cellStyle name="Note 6 10 8 4" xfId="10251"/>
    <cellStyle name="Note 6 10 8 4 2" xfId="27686"/>
    <cellStyle name="Note 6 10 8 4 3" xfId="42139"/>
    <cellStyle name="Note 6 10 8 5" xfId="12671"/>
    <cellStyle name="Note 6 10 8 5 2" xfId="30106"/>
    <cellStyle name="Note 6 10 8 5 3" xfId="44559"/>
    <cellStyle name="Note 6 10 8 6" xfId="15479"/>
    <cellStyle name="Note 6 10 8 6 2" xfId="32914"/>
    <cellStyle name="Note 6 10 8 6 3" xfId="47367"/>
    <cellStyle name="Note 6 10 8 7" xfId="19678"/>
    <cellStyle name="Note 6 10 8 8" xfId="20641"/>
    <cellStyle name="Note 6 10 9" xfId="5329"/>
    <cellStyle name="Note 6 10 9 2" xfId="14622"/>
    <cellStyle name="Note 6 10 9 2 2" xfId="32057"/>
    <cellStyle name="Note 6 10 9 2 3" xfId="46510"/>
    <cellStyle name="Note 6 10 9 3" xfId="17083"/>
    <cellStyle name="Note 6 10 9 3 2" xfId="34518"/>
    <cellStyle name="Note 6 10 9 3 3" xfId="48971"/>
    <cellStyle name="Note 6 10 9 4" xfId="22765"/>
    <cellStyle name="Note 6 10 9 5" xfId="37218"/>
    <cellStyle name="Note 6 11" xfId="2838"/>
    <cellStyle name="Note 6 11 10" xfId="7811"/>
    <cellStyle name="Note 6 11 10 2" xfId="25246"/>
    <cellStyle name="Note 6 11 10 3" xfId="39699"/>
    <cellStyle name="Note 6 11 11" xfId="10252"/>
    <cellStyle name="Note 6 11 11 2" xfId="27687"/>
    <cellStyle name="Note 6 11 11 3" xfId="42140"/>
    <cellStyle name="Note 6 11 12" xfId="12672"/>
    <cellStyle name="Note 6 11 12 2" xfId="30107"/>
    <cellStyle name="Note 6 11 12 3" xfId="44560"/>
    <cellStyle name="Note 6 11 13" xfId="19679"/>
    <cellStyle name="Note 6 11 2" xfId="2839"/>
    <cellStyle name="Note 6 11 2 2" xfId="2840"/>
    <cellStyle name="Note 6 11 2 2 2" xfId="5351"/>
    <cellStyle name="Note 6 11 2 2 2 2" xfId="14639"/>
    <cellStyle name="Note 6 11 2 2 2 2 2" xfId="32074"/>
    <cellStyle name="Note 6 11 2 2 2 2 3" xfId="46527"/>
    <cellStyle name="Note 6 11 2 2 2 3" xfId="17100"/>
    <cellStyle name="Note 6 11 2 2 2 3 2" xfId="34535"/>
    <cellStyle name="Note 6 11 2 2 2 3 3" xfId="48988"/>
    <cellStyle name="Note 6 11 2 2 2 4" xfId="22787"/>
    <cellStyle name="Note 6 11 2 2 2 5" xfId="37240"/>
    <cellStyle name="Note 6 11 2 2 3" xfId="7813"/>
    <cellStyle name="Note 6 11 2 2 3 2" xfId="25248"/>
    <cellStyle name="Note 6 11 2 2 3 3" xfId="39701"/>
    <cellStyle name="Note 6 11 2 2 4" xfId="10254"/>
    <cellStyle name="Note 6 11 2 2 4 2" xfId="27689"/>
    <cellStyle name="Note 6 11 2 2 4 3" xfId="42142"/>
    <cellStyle name="Note 6 11 2 2 5" xfId="12674"/>
    <cellStyle name="Note 6 11 2 2 5 2" xfId="30109"/>
    <cellStyle name="Note 6 11 2 2 5 3" xfId="44562"/>
    <cellStyle name="Note 6 11 2 2 6" xfId="19681"/>
    <cellStyle name="Note 6 11 2 3" xfId="2841"/>
    <cellStyle name="Note 6 11 2 3 2" xfId="5352"/>
    <cellStyle name="Note 6 11 2 3 2 2" xfId="14640"/>
    <cellStyle name="Note 6 11 2 3 2 2 2" xfId="32075"/>
    <cellStyle name="Note 6 11 2 3 2 2 3" xfId="46528"/>
    <cellStyle name="Note 6 11 2 3 2 3" xfId="17101"/>
    <cellStyle name="Note 6 11 2 3 2 3 2" xfId="34536"/>
    <cellStyle name="Note 6 11 2 3 2 3 3" xfId="48989"/>
    <cellStyle name="Note 6 11 2 3 2 4" xfId="22788"/>
    <cellStyle name="Note 6 11 2 3 2 5" xfId="37241"/>
    <cellStyle name="Note 6 11 2 3 3" xfId="7814"/>
    <cellStyle name="Note 6 11 2 3 3 2" xfId="25249"/>
    <cellStyle name="Note 6 11 2 3 3 3" xfId="39702"/>
    <cellStyle name="Note 6 11 2 3 4" xfId="10255"/>
    <cellStyle name="Note 6 11 2 3 4 2" xfId="27690"/>
    <cellStyle name="Note 6 11 2 3 4 3" xfId="42143"/>
    <cellStyle name="Note 6 11 2 3 5" xfId="12675"/>
    <cellStyle name="Note 6 11 2 3 5 2" xfId="30110"/>
    <cellStyle name="Note 6 11 2 3 5 3" xfId="44563"/>
    <cellStyle name="Note 6 11 2 3 6" xfId="19682"/>
    <cellStyle name="Note 6 11 2 4" xfId="2842"/>
    <cellStyle name="Note 6 11 2 4 2" xfId="5353"/>
    <cellStyle name="Note 6 11 2 4 2 2" xfId="22789"/>
    <cellStyle name="Note 6 11 2 4 2 3" xfId="37242"/>
    <cellStyle name="Note 6 11 2 4 3" xfId="7815"/>
    <cellStyle name="Note 6 11 2 4 3 2" xfId="25250"/>
    <cellStyle name="Note 6 11 2 4 3 3" xfId="39703"/>
    <cellStyle name="Note 6 11 2 4 4" xfId="10256"/>
    <cellStyle name="Note 6 11 2 4 4 2" xfId="27691"/>
    <cellStyle name="Note 6 11 2 4 4 3" xfId="42144"/>
    <cellStyle name="Note 6 11 2 4 5" xfId="12676"/>
    <cellStyle name="Note 6 11 2 4 5 2" xfId="30111"/>
    <cellStyle name="Note 6 11 2 4 5 3" xfId="44564"/>
    <cellStyle name="Note 6 11 2 4 6" xfId="15480"/>
    <cellStyle name="Note 6 11 2 4 6 2" xfId="32915"/>
    <cellStyle name="Note 6 11 2 4 6 3" xfId="47368"/>
    <cellStyle name="Note 6 11 2 4 7" xfId="19683"/>
    <cellStyle name="Note 6 11 2 4 8" xfId="20642"/>
    <cellStyle name="Note 6 11 2 5" xfId="5350"/>
    <cellStyle name="Note 6 11 2 5 2" xfId="14638"/>
    <cellStyle name="Note 6 11 2 5 2 2" xfId="32073"/>
    <cellStyle name="Note 6 11 2 5 2 3" xfId="46526"/>
    <cellStyle name="Note 6 11 2 5 3" xfId="17099"/>
    <cellStyle name="Note 6 11 2 5 3 2" xfId="34534"/>
    <cellStyle name="Note 6 11 2 5 3 3" xfId="48987"/>
    <cellStyle name="Note 6 11 2 5 4" xfId="22786"/>
    <cellStyle name="Note 6 11 2 5 5" xfId="37239"/>
    <cellStyle name="Note 6 11 2 6" xfId="7812"/>
    <cellStyle name="Note 6 11 2 6 2" xfId="25247"/>
    <cellStyle name="Note 6 11 2 6 3" xfId="39700"/>
    <cellStyle name="Note 6 11 2 7" xfId="10253"/>
    <cellStyle name="Note 6 11 2 7 2" xfId="27688"/>
    <cellStyle name="Note 6 11 2 7 3" xfId="42141"/>
    <cellStyle name="Note 6 11 2 8" xfId="12673"/>
    <cellStyle name="Note 6 11 2 8 2" xfId="30108"/>
    <cellStyle name="Note 6 11 2 8 3" xfId="44561"/>
    <cellStyle name="Note 6 11 2 9" xfId="19680"/>
    <cellStyle name="Note 6 11 3" xfId="2843"/>
    <cellStyle name="Note 6 11 3 2" xfId="2844"/>
    <cellStyle name="Note 6 11 3 2 2" xfId="5355"/>
    <cellStyle name="Note 6 11 3 2 2 2" xfId="14642"/>
    <cellStyle name="Note 6 11 3 2 2 2 2" xfId="32077"/>
    <cellStyle name="Note 6 11 3 2 2 2 3" xfId="46530"/>
    <cellStyle name="Note 6 11 3 2 2 3" xfId="17103"/>
    <cellStyle name="Note 6 11 3 2 2 3 2" xfId="34538"/>
    <cellStyle name="Note 6 11 3 2 2 3 3" xfId="48991"/>
    <cellStyle name="Note 6 11 3 2 2 4" xfId="22791"/>
    <cellStyle name="Note 6 11 3 2 2 5" xfId="37244"/>
    <cellStyle name="Note 6 11 3 2 3" xfId="7817"/>
    <cellStyle name="Note 6 11 3 2 3 2" xfId="25252"/>
    <cellStyle name="Note 6 11 3 2 3 3" xfId="39705"/>
    <cellStyle name="Note 6 11 3 2 4" xfId="10258"/>
    <cellStyle name="Note 6 11 3 2 4 2" xfId="27693"/>
    <cellStyle name="Note 6 11 3 2 4 3" xfId="42146"/>
    <cellStyle name="Note 6 11 3 2 5" xfId="12678"/>
    <cellStyle name="Note 6 11 3 2 5 2" xfId="30113"/>
    <cellStyle name="Note 6 11 3 2 5 3" xfId="44566"/>
    <cellStyle name="Note 6 11 3 2 6" xfId="19685"/>
    <cellStyle name="Note 6 11 3 3" xfId="2845"/>
    <cellStyle name="Note 6 11 3 3 2" xfId="5356"/>
    <cellStyle name="Note 6 11 3 3 2 2" xfId="14643"/>
    <cellStyle name="Note 6 11 3 3 2 2 2" xfId="32078"/>
    <cellStyle name="Note 6 11 3 3 2 2 3" xfId="46531"/>
    <cellStyle name="Note 6 11 3 3 2 3" xfId="17104"/>
    <cellStyle name="Note 6 11 3 3 2 3 2" xfId="34539"/>
    <cellStyle name="Note 6 11 3 3 2 3 3" xfId="48992"/>
    <cellStyle name="Note 6 11 3 3 2 4" xfId="22792"/>
    <cellStyle name="Note 6 11 3 3 2 5" xfId="37245"/>
    <cellStyle name="Note 6 11 3 3 3" xfId="7818"/>
    <cellStyle name="Note 6 11 3 3 3 2" xfId="25253"/>
    <cellStyle name="Note 6 11 3 3 3 3" xfId="39706"/>
    <cellStyle name="Note 6 11 3 3 4" xfId="10259"/>
    <cellStyle name="Note 6 11 3 3 4 2" xfId="27694"/>
    <cellStyle name="Note 6 11 3 3 4 3" xfId="42147"/>
    <cellStyle name="Note 6 11 3 3 5" xfId="12679"/>
    <cellStyle name="Note 6 11 3 3 5 2" xfId="30114"/>
    <cellStyle name="Note 6 11 3 3 5 3" xfId="44567"/>
    <cellStyle name="Note 6 11 3 3 6" xfId="19686"/>
    <cellStyle name="Note 6 11 3 4" xfId="2846"/>
    <cellStyle name="Note 6 11 3 4 2" xfId="5357"/>
    <cellStyle name="Note 6 11 3 4 2 2" xfId="22793"/>
    <cellStyle name="Note 6 11 3 4 2 3" xfId="37246"/>
    <cellStyle name="Note 6 11 3 4 3" xfId="7819"/>
    <cellStyle name="Note 6 11 3 4 3 2" xfId="25254"/>
    <cellStyle name="Note 6 11 3 4 3 3" xfId="39707"/>
    <cellStyle name="Note 6 11 3 4 4" xfId="10260"/>
    <cellStyle name="Note 6 11 3 4 4 2" xfId="27695"/>
    <cellStyle name="Note 6 11 3 4 4 3" xfId="42148"/>
    <cellStyle name="Note 6 11 3 4 5" xfId="12680"/>
    <cellStyle name="Note 6 11 3 4 5 2" xfId="30115"/>
    <cellStyle name="Note 6 11 3 4 5 3" xfId="44568"/>
    <cellStyle name="Note 6 11 3 4 6" xfId="15481"/>
    <cellStyle name="Note 6 11 3 4 6 2" xfId="32916"/>
    <cellStyle name="Note 6 11 3 4 6 3" xfId="47369"/>
    <cellStyle name="Note 6 11 3 4 7" xfId="19687"/>
    <cellStyle name="Note 6 11 3 4 8" xfId="20643"/>
    <cellStyle name="Note 6 11 3 5" xfId="5354"/>
    <cellStyle name="Note 6 11 3 5 2" xfId="14641"/>
    <cellStyle name="Note 6 11 3 5 2 2" xfId="32076"/>
    <cellStyle name="Note 6 11 3 5 2 3" xfId="46529"/>
    <cellStyle name="Note 6 11 3 5 3" xfId="17102"/>
    <cellStyle name="Note 6 11 3 5 3 2" xfId="34537"/>
    <cellStyle name="Note 6 11 3 5 3 3" xfId="48990"/>
    <cellStyle name="Note 6 11 3 5 4" xfId="22790"/>
    <cellStyle name="Note 6 11 3 5 5" xfId="37243"/>
    <cellStyle name="Note 6 11 3 6" xfId="7816"/>
    <cellStyle name="Note 6 11 3 6 2" xfId="25251"/>
    <cellStyle name="Note 6 11 3 6 3" xfId="39704"/>
    <cellStyle name="Note 6 11 3 7" xfId="10257"/>
    <cellStyle name="Note 6 11 3 7 2" xfId="27692"/>
    <cellStyle name="Note 6 11 3 7 3" xfId="42145"/>
    <cellStyle name="Note 6 11 3 8" xfId="12677"/>
    <cellStyle name="Note 6 11 3 8 2" xfId="30112"/>
    <cellStyle name="Note 6 11 3 8 3" xfId="44565"/>
    <cellStyle name="Note 6 11 3 9" xfId="19684"/>
    <cellStyle name="Note 6 11 4" xfId="2847"/>
    <cellStyle name="Note 6 11 4 2" xfId="2848"/>
    <cellStyle name="Note 6 11 4 2 2" xfId="5359"/>
    <cellStyle name="Note 6 11 4 2 2 2" xfId="14645"/>
    <cellStyle name="Note 6 11 4 2 2 2 2" xfId="32080"/>
    <cellStyle name="Note 6 11 4 2 2 2 3" xfId="46533"/>
    <cellStyle name="Note 6 11 4 2 2 3" xfId="17106"/>
    <cellStyle name="Note 6 11 4 2 2 3 2" xfId="34541"/>
    <cellStyle name="Note 6 11 4 2 2 3 3" xfId="48994"/>
    <cellStyle name="Note 6 11 4 2 2 4" xfId="22795"/>
    <cellStyle name="Note 6 11 4 2 2 5" xfId="37248"/>
    <cellStyle name="Note 6 11 4 2 3" xfId="7821"/>
    <cellStyle name="Note 6 11 4 2 3 2" xfId="25256"/>
    <cellStyle name="Note 6 11 4 2 3 3" xfId="39709"/>
    <cellStyle name="Note 6 11 4 2 4" xfId="10262"/>
    <cellStyle name="Note 6 11 4 2 4 2" xfId="27697"/>
    <cellStyle name="Note 6 11 4 2 4 3" xfId="42150"/>
    <cellStyle name="Note 6 11 4 2 5" xfId="12682"/>
    <cellStyle name="Note 6 11 4 2 5 2" xfId="30117"/>
    <cellStyle name="Note 6 11 4 2 5 3" xfId="44570"/>
    <cellStyle name="Note 6 11 4 2 6" xfId="19689"/>
    <cellStyle name="Note 6 11 4 3" xfId="2849"/>
    <cellStyle name="Note 6 11 4 3 2" xfId="5360"/>
    <cellStyle name="Note 6 11 4 3 2 2" xfId="14646"/>
    <cellStyle name="Note 6 11 4 3 2 2 2" xfId="32081"/>
    <cellStyle name="Note 6 11 4 3 2 2 3" xfId="46534"/>
    <cellStyle name="Note 6 11 4 3 2 3" xfId="17107"/>
    <cellStyle name="Note 6 11 4 3 2 3 2" xfId="34542"/>
    <cellStyle name="Note 6 11 4 3 2 3 3" xfId="48995"/>
    <cellStyle name="Note 6 11 4 3 2 4" xfId="22796"/>
    <cellStyle name="Note 6 11 4 3 2 5" xfId="37249"/>
    <cellStyle name="Note 6 11 4 3 3" xfId="7822"/>
    <cellStyle name="Note 6 11 4 3 3 2" xfId="25257"/>
    <cellStyle name="Note 6 11 4 3 3 3" xfId="39710"/>
    <cellStyle name="Note 6 11 4 3 4" xfId="10263"/>
    <cellStyle name="Note 6 11 4 3 4 2" xfId="27698"/>
    <cellStyle name="Note 6 11 4 3 4 3" xfId="42151"/>
    <cellStyle name="Note 6 11 4 3 5" xfId="12683"/>
    <cellStyle name="Note 6 11 4 3 5 2" xfId="30118"/>
    <cellStyle name="Note 6 11 4 3 5 3" xfId="44571"/>
    <cellStyle name="Note 6 11 4 3 6" xfId="19690"/>
    <cellStyle name="Note 6 11 4 4" xfId="2850"/>
    <cellStyle name="Note 6 11 4 4 2" xfId="5361"/>
    <cellStyle name="Note 6 11 4 4 2 2" xfId="22797"/>
    <cellStyle name="Note 6 11 4 4 2 3" xfId="37250"/>
    <cellStyle name="Note 6 11 4 4 3" xfId="7823"/>
    <cellStyle name="Note 6 11 4 4 3 2" xfId="25258"/>
    <cellStyle name="Note 6 11 4 4 3 3" xfId="39711"/>
    <cellStyle name="Note 6 11 4 4 4" xfId="10264"/>
    <cellStyle name="Note 6 11 4 4 4 2" xfId="27699"/>
    <cellStyle name="Note 6 11 4 4 4 3" xfId="42152"/>
    <cellStyle name="Note 6 11 4 4 5" xfId="12684"/>
    <cellStyle name="Note 6 11 4 4 5 2" xfId="30119"/>
    <cellStyle name="Note 6 11 4 4 5 3" xfId="44572"/>
    <cellStyle name="Note 6 11 4 4 6" xfId="15482"/>
    <cellStyle name="Note 6 11 4 4 6 2" xfId="32917"/>
    <cellStyle name="Note 6 11 4 4 6 3" xfId="47370"/>
    <cellStyle name="Note 6 11 4 4 7" xfId="19691"/>
    <cellStyle name="Note 6 11 4 4 8" xfId="20644"/>
    <cellStyle name="Note 6 11 4 5" xfId="5358"/>
    <cellStyle name="Note 6 11 4 5 2" xfId="14644"/>
    <cellStyle name="Note 6 11 4 5 2 2" xfId="32079"/>
    <cellStyle name="Note 6 11 4 5 2 3" xfId="46532"/>
    <cellStyle name="Note 6 11 4 5 3" xfId="17105"/>
    <cellStyle name="Note 6 11 4 5 3 2" xfId="34540"/>
    <cellStyle name="Note 6 11 4 5 3 3" xfId="48993"/>
    <cellStyle name="Note 6 11 4 5 4" xfId="22794"/>
    <cellStyle name="Note 6 11 4 5 5" xfId="37247"/>
    <cellStyle name="Note 6 11 4 6" xfId="7820"/>
    <cellStyle name="Note 6 11 4 6 2" xfId="25255"/>
    <cellStyle name="Note 6 11 4 6 3" xfId="39708"/>
    <cellStyle name="Note 6 11 4 7" xfId="10261"/>
    <cellStyle name="Note 6 11 4 7 2" xfId="27696"/>
    <cellStyle name="Note 6 11 4 7 3" xfId="42149"/>
    <cellStyle name="Note 6 11 4 8" xfId="12681"/>
    <cellStyle name="Note 6 11 4 8 2" xfId="30116"/>
    <cellStyle name="Note 6 11 4 8 3" xfId="44569"/>
    <cellStyle name="Note 6 11 4 9" xfId="19688"/>
    <cellStyle name="Note 6 11 5" xfId="2851"/>
    <cellStyle name="Note 6 11 5 2" xfId="2852"/>
    <cellStyle name="Note 6 11 5 2 2" xfId="5363"/>
    <cellStyle name="Note 6 11 5 2 2 2" xfId="14648"/>
    <cellStyle name="Note 6 11 5 2 2 2 2" xfId="32083"/>
    <cellStyle name="Note 6 11 5 2 2 2 3" xfId="46536"/>
    <cellStyle name="Note 6 11 5 2 2 3" xfId="17109"/>
    <cellStyle name="Note 6 11 5 2 2 3 2" xfId="34544"/>
    <cellStyle name="Note 6 11 5 2 2 3 3" xfId="48997"/>
    <cellStyle name="Note 6 11 5 2 2 4" xfId="22799"/>
    <cellStyle name="Note 6 11 5 2 2 5" xfId="37252"/>
    <cellStyle name="Note 6 11 5 2 3" xfId="7825"/>
    <cellStyle name="Note 6 11 5 2 3 2" xfId="25260"/>
    <cellStyle name="Note 6 11 5 2 3 3" xfId="39713"/>
    <cellStyle name="Note 6 11 5 2 4" xfId="10266"/>
    <cellStyle name="Note 6 11 5 2 4 2" xfId="27701"/>
    <cellStyle name="Note 6 11 5 2 4 3" xfId="42154"/>
    <cellStyle name="Note 6 11 5 2 5" xfId="12686"/>
    <cellStyle name="Note 6 11 5 2 5 2" xfId="30121"/>
    <cellStyle name="Note 6 11 5 2 5 3" xfId="44574"/>
    <cellStyle name="Note 6 11 5 2 6" xfId="19693"/>
    <cellStyle name="Note 6 11 5 3" xfId="2853"/>
    <cellStyle name="Note 6 11 5 3 2" xfId="5364"/>
    <cellStyle name="Note 6 11 5 3 2 2" xfId="14649"/>
    <cellStyle name="Note 6 11 5 3 2 2 2" xfId="32084"/>
    <cellStyle name="Note 6 11 5 3 2 2 3" xfId="46537"/>
    <cellStyle name="Note 6 11 5 3 2 3" xfId="17110"/>
    <cellStyle name="Note 6 11 5 3 2 3 2" xfId="34545"/>
    <cellStyle name="Note 6 11 5 3 2 3 3" xfId="48998"/>
    <cellStyle name="Note 6 11 5 3 2 4" xfId="22800"/>
    <cellStyle name="Note 6 11 5 3 2 5" xfId="37253"/>
    <cellStyle name="Note 6 11 5 3 3" xfId="7826"/>
    <cellStyle name="Note 6 11 5 3 3 2" xfId="25261"/>
    <cellStyle name="Note 6 11 5 3 3 3" xfId="39714"/>
    <cellStyle name="Note 6 11 5 3 4" xfId="10267"/>
    <cellStyle name="Note 6 11 5 3 4 2" xfId="27702"/>
    <cellStyle name="Note 6 11 5 3 4 3" xfId="42155"/>
    <cellStyle name="Note 6 11 5 3 5" xfId="12687"/>
    <cellStyle name="Note 6 11 5 3 5 2" xfId="30122"/>
    <cellStyle name="Note 6 11 5 3 5 3" xfId="44575"/>
    <cellStyle name="Note 6 11 5 3 6" xfId="19694"/>
    <cellStyle name="Note 6 11 5 4" xfId="2854"/>
    <cellStyle name="Note 6 11 5 4 2" xfId="5365"/>
    <cellStyle name="Note 6 11 5 4 2 2" xfId="22801"/>
    <cellStyle name="Note 6 11 5 4 2 3" xfId="37254"/>
    <cellStyle name="Note 6 11 5 4 3" xfId="7827"/>
    <cellStyle name="Note 6 11 5 4 3 2" xfId="25262"/>
    <cellStyle name="Note 6 11 5 4 3 3" xfId="39715"/>
    <cellStyle name="Note 6 11 5 4 4" xfId="10268"/>
    <cellStyle name="Note 6 11 5 4 4 2" xfId="27703"/>
    <cellStyle name="Note 6 11 5 4 4 3" xfId="42156"/>
    <cellStyle name="Note 6 11 5 4 5" xfId="12688"/>
    <cellStyle name="Note 6 11 5 4 5 2" xfId="30123"/>
    <cellStyle name="Note 6 11 5 4 5 3" xfId="44576"/>
    <cellStyle name="Note 6 11 5 4 6" xfId="15483"/>
    <cellStyle name="Note 6 11 5 4 6 2" xfId="32918"/>
    <cellStyle name="Note 6 11 5 4 6 3" xfId="47371"/>
    <cellStyle name="Note 6 11 5 4 7" xfId="19695"/>
    <cellStyle name="Note 6 11 5 4 8" xfId="20645"/>
    <cellStyle name="Note 6 11 5 5" xfId="5362"/>
    <cellStyle name="Note 6 11 5 5 2" xfId="14647"/>
    <cellStyle name="Note 6 11 5 5 2 2" xfId="32082"/>
    <cellStyle name="Note 6 11 5 5 2 3" xfId="46535"/>
    <cellStyle name="Note 6 11 5 5 3" xfId="17108"/>
    <cellStyle name="Note 6 11 5 5 3 2" xfId="34543"/>
    <cellStyle name="Note 6 11 5 5 3 3" xfId="48996"/>
    <cellStyle name="Note 6 11 5 5 4" xfId="22798"/>
    <cellStyle name="Note 6 11 5 5 5" xfId="37251"/>
    <cellStyle name="Note 6 11 5 6" xfId="7824"/>
    <cellStyle name="Note 6 11 5 6 2" xfId="25259"/>
    <cellStyle name="Note 6 11 5 6 3" xfId="39712"/>
    <cellStyle name="Note 6 11 5 7" xfId="10265"/>
    <cellStyle name="Note 6 11 5 7 2" xfId="27700"/>
    <cellStyle name="Note 6 11 5 7 3" xfId="42153"/>
    <cellStyle name="Note 6 11 5 8" xfId="12685"/>
    <cellStyle name="Note 6 11 5 8 2" xfId="30120"/>
    <cellStyle name="Note 6 11 5 8 3" xfId="44573"/>
    <cellStyle name="Note 6 11 5 9" xfId="19692"/>
    <cellStyle name="Note 6 11 6" xfId="2855"/>
    <cellStyle name="Note 6 11 6 2" xfId="5366"/>
    <cellStyle name="Note 6 11 6 2 2" xfId="14650"/>
    <cellStyle name="Note 6 11 6 2 2 2" xfId="32085"/>
    <cellStyle name="Note 6 11 6 2 2 3" xfId="46538"/>
    <cellStyle name="Note 6 11 6 2 3" xfId="17111"/>
    <cellStyle name="Note 6 11 6 2 3 2" xfId="34546"/>
    <cellStyle name="Note 6 11 6 2 3 3" xfId="48999"/>
    <cellStyle name="Note 6 11 6 2 4" xfId="22802"/>
    <cellStyle name="Note 6 11 6 2 5" xfId="37255"/>
    <cellStyle name="Note 6 11 6 3" xfId="7828"/>
    <cellStyle name="Note 6 11 6 3 2" xfId="25263"/>
    <cellStyle name="Note 6 11 6 3 3" xfId="39716"/>
    <cellStyle name="Note 6 11 6 4" xfId="10269"/>
    <cellStyle name="Note 6 11 6 4 2" xfId="27704"/>
    <cellStyle name="Note 6 11 6 4 3" xfId="42157"/>
    <cellStyle name="Note 6 11 6 5" xfId="12689"/>
    <cellStyle name="Note 6 11 6 5 2" xfId="30124"/>
    <cellStyle name="Note 6 11 6 5 3" xfId="44577"/>
    <cellStyle name="Note 6 11 6 6" xfId="19696"/>
    <cellStyle name="Note 6 11 7" xfId="2856"/>
    <cellStyle name="Note 6 11 7 2" xfId="5367"/>
    <cellStyle name="Note 6 11 7 2 2" xfId="14651"/>
    <cellStyle name="Note 6 11 7 2 2 2" xfId="32086"/>
    <cellStyle name="Note 6 11 7 2 2 3" xfId="46539"/>
    <cellStyle name="Note 6 11 7 2 3" xfId="17112"/>
    <cellStyle name="Note 6 11 7 2 3 2" xfId="34547"/>
    <cellStyle name="Note 6 11 7 2 3 3" xfId="49000"/>
    <cellStyle name="Note 6 11 7 2 4" xfId="22803"/>
    <cellStyle name="Note 6 11 7 2 5" xfId="37256"/>
    <cellStyle name="Note 6 11 7 3" xfId="7829"/>
    <cellStyle name="Note 6 11 7 3 2" xfId="25264"/>
    <cellStyle name="Note 6 11 7 3 3" xfId="39717"/>
    <cellStyle name="Note 6 11 7 4" xfId="10270"/>
    <cellStyle name="Note 6 11 7 4 2" xfId="27705"/>
    <cellStyle name="Note 6 11 7 4 3" xfId="42158"/>
    <cellStyle name="Note 6 11 7 5" xfId="12690"/>
    <cellStyle name="Note 6 11 7 5 2" xfId="30125"/>
    <cellStyle name="Note 6 11 7 5 3" xfId="44578"/>
    <cellStyle name="Note 6 11 7 6" xfId="19697"/>
    <cellStyle name="Note 6 11 8" xfId="2857"/>
    <cellStyle name="Note 6 11 8 2" xfId="5368"/>
    <cellStyle name="Note 6 11 8 2 2" xfId="22804"/>
    <cellStyle name="Note 6 11 8 2 3" xfId="37257"/>
    <cellStyle name="Note 6 11 8 3" xfId="7830"/>
    <cellStyle name="Note 6 11 8 3 2" xfId="25265"/>
    <cellStyle name="Note 6 11 8 3 3" xfId="39718"/>
    <cellStyle name="Note 6 11 8 4" xfId="10271"/>
    <cellStyle name="Note 6 11 8 4 2" xfId="27706"/>
    <cellStyle name="Note 6 11 8 4 3" xfId="42159"/>
    <cellStyle name="Note 6 11 8 5" xfId="12691"/>
    <cellStyle name="Note 6 11 8 5 2" xfId="30126"/>
    <cellStyle name="Note 6 11 8 5 3" xfId="44579"/>
    <cellStyle name="Note 6 11 8 6" xfId="15484"/>
    <cellStyle name="Note 6 11 8 6 2" xfId="32919"/>
    <cellStyle name="Note 6 11 8 6 3" xfId="47372"/>
    <cellStyle name="Note 6 11 8 7" xfId="19698"/>
    <cellStyle name="Note 6 11 8 8" xfId="20646"/>
    <cellStyle name="Note 6 11 9" xfId="5349"/>
    <cellStyle name="Note 6 11 9 2" xfId="14637"/>
    <cellStyle name="Note 6 11 9 2 2" xfId="32072"/>
    <cellStyle name="Note 6 11 9 2 3" xfId="46525"/>
    <cellStyle name="Note 6 11 9 3" xfId="17098"/>
    <cellStyle name="Note 6 11 9 3 2" xfId="34533"/>
    <cellStyle name="Note 6 11 9 3 3" xfId="48986"/>
    <cellStyle name="Note 6 11 9 4" xfId="22785"/>
    <cellStyle name="Note 6 11 9 5" xfId="37238"/>
    <cellStyle name="Note 6 12" xfId="2858"/>
    <cellStyle name="Note 6 12 10" xfId="7831"/>
    <cellStyle name="Note 6 12 10 2" xfId="25266"/>
    <cellStyle name="Note 6 12 10 3" xfId="39719"/>
    <cellStyle name="Note 6 12 11" xfId="10272"/>
    <cellStyle name="Note 6 12 11 2" xfId="27707"/>
    <cellStyle name="Note 6 12 11 3" xfId="42160"/>
    <cellStyle name="Note 6 12 12" xfId="12692"/>
    <cellStyle name="Note 6 12 12 2" xfId="30127"/>
    <cellStyle name="Note 6 12 12 3" xfId="44580"/>
    <cellStyle name="Note 6 12 13" xfId="19699"/>
    <cellStyle name="Note 6 12 2" xfId="2859"/>
    <cellStyle name="Note 6 12 2 2" xfId="2860"/>
    <cellStyle name="Note 6 12 2 2 2" xfId="5371"/>
    <cellStyle name="Note 6 12 2 2 2 2" xfId="14654"/>
    <cellStyle name="Note 6 12 2 2 2 2 2" xfId="32089"/>
    <cellStyle name="Note 6 12 2 2 2 2 3" xfId="46542"/>
    <cellStyle name="Note 6 12 2 2 2 3" xfId="17115"/>
    <cellStyle name="Note 6 12 2 2 2 3 2" xfId="34550"/>
    <cellStyle name="Note 6 12 2 2 2 3 3" xfId="49003"/>
    <cellStyle name="Note 6 12 2 2 2 4" xfId="22807"/>
    <cellStyle name="Note 6 12 2 2 2 5" xfId="37260"/>
    <cellStyle name="Note 6 12 2 2 3" xfId="7833"/>
    <cellStyle name="Note 6 12 2 2 3 2" xfId="25268"/>
    <cellStyle name="Note 6 12 2 2 3 3" xfId="39721"/>
    <cellStyle name="Note 6 12 2 2 4" xfId="10274"/>
    <cellStyle name="Note 6 12 2 2 4 2" xfId="27709"/>
    <cellStyle name="Note 6 12 2 2 4 3" xfId="42162"/>
    <cellStyle name="Note 6 12 2 2 5" xfId="12694"/>
    <cellStyle name="Note 6 12 2 2 5 2" xfId="30129"/>
    <cellStyle name="Note 6 12 2 2 5 3" xfId="44582"/>
    <cellStyle name="Note 6 12 2 2 6" xfId="19701"/>
    <cellStyle name="Note 6 12 2 3" xfId="2861"/>
    <cellStyle name="Note 6 12 2 3 2" xfId="5372"/>
    <cellStyle name="Note 6 12 2 3 2 2" xfId="14655"/>
    <cellStyle name="Note 6 12 2 3 2 2 2" xfId="32090"/>
    <cellStyle name="Note 6 12 2 3 2 2 3" xfId="46543"/>
    <cellStyle name="Note 6 12 2 3 2 3" xfId="17116"/>
    <cellStyle name="Note 6 12 2 3 2 3 2" xfId="34551"/>
    <cellStyle name="Note 6 12 2 3 2 3 3" xfId="49004"/>
    <cellStyle name="Note 6 12 2 3 2 4" xfId="22808"/>
    <cellStyle name="Note 6 12 2 3 2 5" xfId="37261"/>
    <cellStyle name="Note 6 12 2 3 3" xfId="7834"/>
    <cellStyle name="Note 6 12 2 3 3 2" xfId="25269"/>
    <cellStyle name="Note 6 12 2 3 3 3" xfId="39722"/>
    <cellStyle name="Note 6 12 2 3 4" xfId="10275"/>
    <cellStyle name="Note 6 12 2 3 4 2" xfId="27710"/>
    <cellStyle name="Note 6 12 2 3 4 3" xfId="42163"/>
    <cellStyle name="Note 6 12 2 3 5" xfId="12695"/>
    <cellStyle name="Note 6 12 2 3 5 2" xfId="30130"/>
    <cellStyle name="Note 6 12 2 3 5 3" xfId="44583"/>
    <cellStyle name="Note 6 12 2 3 6" xfId="19702"/>
    <cellStyle name="Note 6 12 2 4" xfId="2862"/>
    <cellStyle name="Note 6 12 2 4 2" xfId="5373"/>
    <cellStyle name="Note 6 12 2 4 2 2" xfId="22809"/>
    <cellStyle name="Note 6 12 2 4 2 3" xfId="37262"/>
    <cellStyle name="Note 6 12 2 4 3" xfId="7835"/>
    <cellStyle name="Note 6 12 2 4 3 2" xfId="25270"/>
    <cellStyle name="Note 6 12 2 4 3 3" xfId="39723"/>
    <cellStyle name="Note 6 12 2 4 4" xfId="10276"/>
    <cellStyle name="Note 6 12 2 4 4 2" xfId="27711"/>
    <cellStyle name="Note 6 12 2 4 4 3" xfId="42164"/>
    <cellStyle name="Note 6 12 2 4 5" xfId="12696"/>
    <cellStyle name="Note 6 12 2 4 5 2" xfId="30131"/>
    <cellStyle name="Note 6 12 2 4 5 3" xfId="44584"/>
    <cellStyle name="Note 6 12 2 4 6" xfId="15485"/>
    <cellStyle name="Note 6 12 2 4 6 2" xfId="32920"/>
    <cellStyle name="Note 6 12 2 4 6 3" xfId="47373"/>
    <cellStyle name="Note 6 12 2 4 7" xfId="19703"/>
    <cellStyle name="Note 6 12 2 4 8" xfId="20647"/>
    <cellStyle name="Note 6 12 2 5" xfId="5370"/>
    <cellStyle name="Note 6 12 2 5 2" xfId="14653"/>
    <cellStyle name="Note 6 12 2 5 2 2" xfId="32088"/>
    <cellStyle name="Note 6 12 2 5 2 3" xfId="46541"/>
    <cellStyle name="Note 6 12 2 5 3" xfId="17114"/>
    <cellStyle name="Note 6 12 2 5 3 2" xfId="34549"/>
    <cellStyle name="Note 6 12 2 5 3 3" xfId="49002"/>
    <cellStyle name="Note 6 12 2 5 4" xfId="22806"/>
    <cellStyle name="Note 6 12 2 5 5" xfId="37259"/>
    <cellStyle name="Note 6 12 2 6" xfId="7832"/>
    <cellStyle name="Note 6 12 2 6 2" xfId="25267"/>
    <cellStyle name="Note 6 12 2 6 3" xfId="39720"/>
    <cellStyle name="Note 6 12 2 7" xfId="10273"/>
    <cellStyle name="Note 6 12 2 7 2" xfId="27708"/>
    <cellStyle name="Note 6 12 2 7 3" xfId="42161"/>
    <cellStyle name="Note 6 12 2 8" xfId="12693"/>
    <cellStyle name="Note 6 12 2 8 2" xfId="30128"/>
    <cellStyle name="Note 6 12 2 8 3" xfId="44581"/>
    <cellStyle name="Note 6 12 2 9" xfId="19700"/>
    <cellStyle name="Note 6 12 3" xfId="2863"/>
    <cellStyle name="Note 6 12 3 2" xfId="2864"/>
    <cellStyle name="Note 6 12 3 2 2" xfId="5375"/>
    <cellStyle name="Note 6 12 3 2 2 2" xfId="14657"/>
    <cellStyle name="Note 6 12 3 2 2 2 2" xfId="32092"/>
    <cellStyle name="Note 6 12 3 2 2 2 3" xfId="46545"/>
    <cellStyle name="Note 6 12 3 2 2 3" xfId="17118"/>
    <cellStyle name="Note 6 12 3 2 2 3 2" xfId="34553"/>
    <cellStyle name="Note 6 12 3 2 2 3 3" xfId="49006"/>
    <cellStyle name="Note 6 12 3 2 2 4" xfId="22811"/>
    <cellStyle name="Note 6 12 3 2 2 5" xfId="37264"/>
    <cellStyle name="Note 6 12 3 2 3" xfId="7837"/>
    <cellStyle name="Note 6 12 3 2 3 2" xfId="25272"/>
    <cellStyle name="Note 6 12 3 2 3 3" xfId="39725"/>
    <cellStyle name="Note 6 12 3 2 4" xfId="10278"/>
    <cellStyle name="Note 6 12 3 2 4 2" xfId="27713"/>
    <cellStyle name="Note 6 12 3 2 4 3" xfId="42166"/>
    <cellStyle name="Note 6 12 3 2 5" xfId="12698"/>
    <cellStyle name="Note 6 12 3 2 5 2" xfId="30133"/>
    <cellStyle name="Note 6 12 3 2 5 3" xfId="44586"/>
    <cellStyle name="Note 6 12 3 2 6" xfId="19705"/>
    <cellStyle name="Note 6 12 3 3" xfId="2865"/>
    <cellStyle name="Note 6 12 3 3 2" xfId="5376"/>
    <cellStyle name="Note 6 12 3 3 2 2" xfId="14658"/>
    <cellStyle name="Note 6 12 3 3 2 2 2" xfId="32093"/>
    <cellStyle name="Note 6 12 3 3 2 2 3" xfId="46546"/>
    <cellStyle name="Note 6 12 3 3 2 3" xfId="17119"/>
    <cellStyle name="Note 6 12 3 3 2 3 2" xfId="34554"/>
    <cellStyle name="Note 6 12 3 3 2 3 3" xfId="49007"/>
    <cellStyle name="Note 6 12 3 3 2 4" xfId="22812"/>
    <cellStyle name="Note 6 12 3 3 2 5" xfId="37265"/>
    <cellStyle name="Note 6 12 3 3 3" xfId="7838"/>
    <cellStyle name="Note 6 12 3 3 3 2" xfId="25273"/>
    <cellStyle name="Note 6 12 3 3 3 3" xfId="39726"/>
    <cellStyle name="Note 6 12 3 3 4" xfId="10279"/>
    <cellStyle name="Note 6 12 3 3 4 2" xfId="27714"/>
    <cellStyle name="Note 6 12 3 3 4 3" xfId="42167"/>
    <cellStyle name="Note 6 12 3 3 5" xfId="12699"/>
    <cellStyle name="Note 6 12 3 3 5 2" xfId="30134"/>
    <cellStyle name="Note 6 12 3 3 5 3" xfId="44587"/>
    <cellStyle name="Note 6 12 3 3 6" xfId="19706"/>
    <cellStyle name="Note 6 12 3 4" xfId="2866"/>
    <cellStyle name="Note 6 12 3 4 2" xfId="5377"/>
    <cellStyle name="Note 6 12 3 4 2 2" xfId="22813"/>
    <cellStyle name="Note 6 12 3 4 2 3" xfId="37266"/>
    <cellStyle name="Note 6 12 3 4 3" xfId="7839"/>
    <cellStyle name="Note 6 12 3 4 3 2" xfId="25274"/>
    <cellStyle name="Note 6 12 3 4 3 3" xfId="39727"/>
    <cellStyle name="Note 6 12 3 4 4" xfId="10280"/>
    <cellStyle name="Note 6 12 3 4 4 2" xfId="27715"/>
    <cellStyle name="Note 6 12 3 4 4 3" xfId="42168"/>
    <cellStyle name="Note 6 12 3 4 5" xfId="12700"/>
    <cellStyle name="Note 6 12 3 4 5 2" xfId="30135"/>
    <cellStyle name="Note 6 12 3 4 5 3" xfId="44588"/>
    <cellStyle name="Note 6 12 3 4 6" xfId="15486"/>
    <cellStyle name="Note 6 12 3 4 6 2" xfId="32921"/>
    <cellStyle name="Note 6 12 3 4 6 3" xfId="47374"/>
    <cellStyle name="Note 6 12 3 4 7" xfId="19707"/>
    <cellStyle name="Note 6 12 3 4 8" xfId="20648"/>
    <cellStyle name="Note 6 12 3 5" xfId="5374"/>
    <cellStyle name="Note 6 12 3 5 2" xfId="14656"/>
    <cellStyle name="Note 6 12 3 5 2 2" xfId="32091"/>
    <cellStyle name="Note 6 12 3 5 2 3" xfId="46544"/>
    <cellStyle name="Note 6 12 3 5 3" xfId="17117"/>
    <cellStyle name="Note 6 12 3 5 3 2" xfId="34552"/>
    <cellStyle name="Note 6 12 3 5 3 3" xfId="49005"/>
    <cellStyle name="Note 6 12 3 5 4" xfId="22810"/>
    <cellStyle name="Note 6 12 3 5 5" xfId="37263"/>
    <cellStyle name="Note 6 12 3 6" xfId="7836"/>
    <cellStyle name="Note 6 12 3 6 2" xfId="25271"/>
    <cellStyle name="Note 6 12 3 6 3" xfId="39724"/>
    <cellStyle name="Note 6 12 3 7" xfId="10277"/>
    <cellStyle name="Note 6 12 3 7 2" xfId="27712"/>
    <cellStyle name="Note 6 12 3 7 3" xfId="42165"/>
    <cellStyle name="Note 6 12 3 8" xfId="12697"/>
    <cellStyle name="Note 6 12 3 8 2" xfId="30132"/>
    <cellStyle name="Note 6 12 3 8 3" xfId="44585"/>
    <cellStyle name="Note 6 12 3 9" xfId="19704"/>
    <cellStyle name="Note 6 12 4" xfId="2867"/>
    <cellStyle name="Note 6 12 4 2" xfId="2868"/>
    <cellStyle name="Note 6 12 4 2 2" xfId="5379"/>
    <cellStyle name="Note 6 12 4 2 2 2" xfId="14660"/>
    <cellStyle name="Note 6 12 4 2 2 2 2" xfId="32095"/>
    <cellStyle name="Note 6 12 4 2 2 2 3" xfId="46548"/>
    <cellStyle name="Note 6 12 4 2 2 3" xfId="17121"/>
    <cellStyle name="Note 6 12 4 2 2 3 2" xfId="34556"/>
    <cellStyle name="Note 6 12 4 2 2 3 3" xfId="49009"/>
    <cellStyle name="Note 6 12 4 2 2 4" xfId="22815"/>
    <cellStyle name="Note 6 12 4 2 2 5" xfId="37268"/>
    <cellStyle name="Note 6 12 4 2 3" xfId="7841"/>
    <cellStyle name="Note 6 12 4 2 3 2" xfId="25276"/>
    <cellStyle name="Note 6 12 4 2 3 3" xfId="39729"/>
    <cellStyle name="Note 6 12 4 2 4" xfId="10282"/>
    <cellStyle name="Note 6 12 4 2 4 2" xfId="27717"/>
    <cellStyle name="Note 6 12 4 2 4 3" xfId="42170"/>
    <cellStyle name="Note 6 12 4 2 5" xfId="12702"/>
    <cellStyle name="Note 6 12 4 2 5 2" xfId="30137"/>
    <cellStyle name="Note 6 12 4 2 5 3" xfId="44590"/>
    <cellStyle name="Note 6 12 4 2 6" xfId="19709"/>
    <cellStyle name="Note 6 12 4 3" xfId="2869"/>
    <cellStyle name="Note 6 12 4 3 2" xfId="5380"/>
    <cellStyle name="Note 6 12 4 3 2 2" xfId="14661"/>
    <cellStyle name="Note 6 12 4 3 2 2 2" xfId="32096"/>
    <cellStyle name="Note 6 12 4 3 2 2 3" xfId="46549"/>
    <cellStyle name="Note 6 12 4 3 2 3" xfId="17122"/>
    <cellStyle name="Note 6 12 4 3 2 3 2" xfId="34557"/>
    <cellStyle name="Note 6 12 4 3 2 3 3" xfId="49010"/>
    <cellStyle name="Note 6 12 4 3 2 4" xfId="22816"/>
    <cellStyle name="Note 6 12 4 3 2 5" xfId="37269"/>
    <cellStyle name="Note 6 12 4 3 3" xfId="7842"/>
    <cellStyle name="Note 6 12 4 3 3 2" xfId="25277"/>
    <cellStyle name="Note 6 12 4 3 3 3" xfId="39730"/>
    <cellStyle name="Note 6 12 4 3 4" xfId="10283"/>
    <cellStyle name="Note 6 12 4 3 4 2" xfId="27718"/>
    <cellStyle name="Note 6 12 4 3 4 3" xfId="42171"/>
    <cellStyle name="Note 6 12 4 3 5" xfId="12703"/>
    <cellStyle name="Note 6 12 4 3 5 2" xfId="30138"/>
    <cellStyle name="Note 6 12 4 3 5 3" xfId="44591"/>
    <cellStyle name="Note 6 12 4 3 6" xfId="19710"/>
    <cellStyle name="Note 6 12 4 4" xfId="2870"/>
    <cellStyle name="Note 6 12 4 4 2" xfId="5381"/>
    <cellStyle name="Note 6 12 4 4 2 2" xfId="22817"/>
    <cellStyle name="Note 6 12 4 4 2 3" xfId="37270"/>
    <cellStyle name="Note 6 12 4 4 3" xfId="7843"/>
    <cellStyle name="Note 6 12 4 4 3 2" xfId="25278"/>
    <cellStyle name="Note 6 12 4 4 3 3" xfId="39731"/>
    <cellStyle name="Note 6 12 4 4 4" xfId="10284"/>
    <cellStyle name="Note 6 12 4 4 4 2" xfId="27719"/>
    <cellStyle name="Note 6 12 4 4 4 3" xfId="42172"/>
    <cellStyle name="Note 6 12 4 4 5" xfId="12704"/>
    <cellStyle name="Note 6 12 4 4 5 2" xfId="30139"/>
    <cellStyle name="Note 6 12 4 4 5 3" xfId="44592"/>
    <cellStyle name="Note 6 12 4 4 6" xfId="15487"/>
    <cellStyle name="Note 6 12 4 4 6 2" xfId="32922"/>
    <cellStyle name="Note 6 12 4 4 6 3" xfId="47375"/>
    <cellStyle name="Note 6 12 4 4 7" xfId="19711"/>
    <cellStyle name="Note 6 12 4 4 8" xfId="20649"/>
    <cellStyle name="Note 6 12 4 5" xfId="5378"/>
    <cellStyle name="Note 6 12 4 5 2" xfId="14659"/>
    <cellStyle name="Note 6 12 4 5 2 2" xfId="32094"/>
    <cellStyle name="Note 6 12 4 5 2 3" xfId="46547"/>
    <cellStyle name="Note 6 12 4 5 3" xfId="17120"/>
    <cellStyle name="Note 6 12 4 5 3 2" xfId="34555"/>
    <cellStyle name="Note 6 12 4 5 3 3" xfId="49008"/>
    <cellStyle name="Note 6 12 4 5 4" xfId="22814"/>
    <cellStyle name="Note 6 12 4 5 5" xfId="37267"/>
    <cellStyle name="Note 6 12 4 6" xfId="7840"/>
    <cellStyle name="Note 6 12 4 6 2" xfId="25275"/>
    <cellStyle name="Note 6 12 4 6 3" xfId="39728"/>
    <cellStyle name="Note 6 12 4 7" xfId="10281"/>
    <cellStyle name="Note 6 12 4 7 2" xfId="27716"/>
    <cellStyle name="Note 6 12 4 7 3" xfId="42169"/>
    <cellStyle name="Note 6 12 4 8" xfId="12701"/>
    <cellStyle name="Note 6 12 4 8 2" xfId="30136"/>
    <cellStyle name="Note 6 12 4 8 3" xfId="44589"/>
    <cellStyle name="Note 6 12 4 9" xfId="19708"/>
    <cellStyle name="Note 6 12 5" xfId="2871"/>
    <cellStyle name="Note 6 12 5 2" xfId="2872"/>
    <cellStyle name="Note 6 12 5 2 2" xfId="5383"/>
    <cellStyle name="Note 6 12 5 2 2 2" xfId="14663"/>
    <cellStyle name="Note 6 12 5 2 2 2 2" xfId="32098"/>
    <cellStyle name="Note 6 12 5 2 2 2 3" xfId="46551"/>
    <cellStyle name="Note 6 12 5 2 2 3" xfId="17124"/>
    <cellStyle name="Note 6 12 5 2 2 3 2" xfId="34559"/>
    <cellStyle name="Note 6 12 5 2 2 3 3" xfId="49012"/>
    <cellStyle name="Note 6 12 5 2 2 4" xfId="22819"/>
    <cellStyle name="Note 6 12 5 2 2 5" xfId="37272"/>
    <cellStyle name="Note 6 12 5 2 3" xfId="7845"/>
    <cellStyle name="Note 6 12 5 2 3 2" xfId="25280"/>
    <cellStyle name="Note 6 12 5 2 3 3" xfId="39733"/>
    <cellStyle name="Note 6 12 5 2 4" xfId="10286"/>
    <cellStyle name="Note 6 12 5 2 4 2" xfId="27721"/>
    <cellStyle name="Note 6 12 5 2 4 3" xfId="42174"/>
    <cellStyle name="Note 6 12 5 2 5" xfId="12706"/>
    <cellStyle name="Note 6 12 5 2 5 2" xfId="30141"/>
    <cellStyle name="Note 6 12 5 2 5 3" xfId="44594"/>
    <cellStyle name="Note 6 12 5 2 6" xfId="19713"/>
    <cellStyle name="Note 6 12 5 3" xfId="2873"/>
    <cellStyle name="Note 6 12 5 3 2" xfId="5384"/>
    <cellStyle name="Note 6 12 5 3 2 2" xfId="14664"/>
    <cellStyle name="Note 6 12 5 3 2 2 2" xfId="32099"/>
    <cellStyle name="Note 6 12 5 3 2 2 3" xfId="46552"/>
    <cellStyle name="Note 6 12 5 3 2 3" xfId="17125"/>
    <cellStyle name="Note 6 12 5 3 2 3 2" xfId="34560"/>
    <cellStyle name="Note 6 12 5 3 2 3 3" xfId="49013"/>
    <cellStyle name="Note 6 12 5 3 2 4" xfId="22820"/>
    <cellStyle name="Note 6 12 5 3 2 5" xfId="37273"/>
    <cellStyle name="Note 6 12 5 3 3" xfId="7846"/>
    <cellStyle name="Note 6 12 5 3 3 2" xfId="25281"/>
    <cellStyle name="Note 6 12 5 3 3 3" xfId="39734"/>
    <cellStyle name="Note 6 12 5 3 4" xfId="10287"/>
    <cellStyle name="Note 6 12 5 3 4 2" xfId="27722"/>
    <cellStyle name="Note 6 12 5 3 4 3" xfId="42175"/>
    <cellStyle name="Note 6 12 5 3 5" xfId="12707"/>
    <cellStyle name="Note 6 12 5 3 5 2" xfId="30142"/>
    <cellStyle name="Note 6 12 5 3 5 3" xfId="44595"/>
    <cellStyle name="Note 6 12 5 3 6" xfId="19714"/>
    <cellStyle name="Note 6 12 5 4" xfId="2874"/>
    <cellStyle name="Note 6 12 5 4 2" xfId="5385"/>
    <cellStyle name="Note 6 12 5 4 2 2" xfId="22821"/>
    <cellStyle name="Note 6 12 5 4 2 3" xfId="37274"/>
    <cellStyle name="Note 6 12 5 4 3" xfId="7847"/>
    <cellStyle name="Note 6 12 5 4 3 2" xfId="25282"/>
    <cellStyle name="Note 6 12 5 4 3 3" xfId="39735"/>
    <cellStyle name="Note 6 12 5 4 4" xfId="10288"/>
    <cellStyle name="Note 6 12 5 4 4 2" xfId="27723"/>
    <cellStyle name="Note 6 12 5 4 4 3" xfId="42176"/>
    <cellStyle name="Note 6 12 5 4 5" xfId="12708"/>
    <cellStyle name="Note 6 12 5 4 5 2" xfId="30143"/>
    <cellStyle name="Note 6 12 5 4 5 3" xfId="44596"/>
    <cellStyle name="Note 6 12 5 4 6" xfId="15488"/>
    <cellStyle name="Note 6 12 5 4 6 2" xfId="32923"/>
    <cellStyle name="Note 6 12 5 4 6 3" xfId="47376"/>
    <cellStyle name="Note 6 12 5 4 7" xfId="19715"/>
    <cellStyle name="Note 6 12 5 4 8" xfId="20650"/>
    <cellStyle name="Note 6 12 5 5" xfId="5382"/>
    <cellStyle name="Note 6 12 5 5 2" xfId="14662"/>
    <cellStyle name="Note 6 12 5 5 2 2" xfId="32097"/>
    <cellStyle name="Note 6 12 5 5 2 3" xfId="46550"/>
    <cellStyle name="Note 6 12 5 5 3" xfId="17123"/>
    <cellStyle name="Note 6 12 5 5 3 2" xfId="34558"/>
    <cellStyle name="Note 6 12 5 5 3 3" xfId="49011"/>
    <cellStyle name="Note 6 12 5 5 4" xfId="22818"/>
    <cellStyle name="Note 6 12 5 5 5" xfId="37271"/>
    <cellStyle name="Note 6 12 5 6" xfId="7844"/>
    <cellStyle name="Note 6 12 5 6 2" xfId="25279"/>
    <cellStyle name="Note 6 12 5 6 3" xfId="39732"/>
    <cellStyle name="Note 6 12 5 7" xfId="10285"/>
    <cellStyle name="Note 6 12 5 7 2" xfId="27720"/>
    <cellStyle name="Note 6 12 5 7 3" xfId="42173"/>
    <cellStyle name="Note 6 12 5 8" xfId="12705"/>
    <cellStyle name="Note 6 12 5 8 2" xfId="30140"/>
    <cellStyle name="Note 6 12 5 8 3" xfId="44593"/>
    <cellStyle name="Note 6 12 5 9" xfId="19712"/>
    <cellStyle name="Note 6 12 6" xfId="2875"/>
    <cellStyle name="Note 6 12 6 2" xfId="5386"/>
    <cellStyle name="Note 6 12 6 2 2" xfId="14665"/>
    <cellStyle name="Note 6 12 6 2 2 2" xfId="32100"/>
    <cellStyle name="Note 6 12 6 2 2 3" xfId="46553"/>
    <cellStyle name="Note 6 12 6 2 3" xfId="17126"/>
    <cellStyle name="Note 6 12 6 2 3 2" xfId="34561"/>
    <cellStyle name="Note 6 12 6 2 3 3" xfId="49014"/>
    <cellStyle name="Note 6 12 6 2 4" xfId="22822"/>
    <cellStyle name="Note 6 12 6 2 5" xfId="37275"/>
    <cellStyle name="Note 6 12 6 3" xfId="7848"/>
    <cellStyle name="Note 6 12 6 3 2" xfId="25283"/>
    <cellStyle name="Note 6 12 6 3 3" xfId="39736"/>
    <cellStyle name="Note 6 12 6 4" xfId="10289"/>
    <cellStyle name="Note 6 12 6 4 2" xfId="27724"/>
    <cellStyle name="Note 6 12 6 4 3" xfId="42177"/>
    <cellStyle name="Note 6 12 6 5" xfId="12709"/>
    <cellStyle name="Note 6 12 6 5 2" xfId="30144"/>
    <cellStyle name="Note 6 12 6 5 3" xfId="44597"/>
    <cellStyle name="Note 6 12 6 6" xfId="19716"/>
    <cellStyle name="Note 6 12 7" xfId="2876"/>
    <cellStyle name="Note 6 12 7 2" xfId="5387"/>
    <cellStyle name="Note 6 12 7 2 2" xfId="14666"/>
    <cellStyle name="Note 6 12 7 2 2 2" xfId="32101"/>
    <cellStyle name="Note 6 12 7 2 2 3" xfId="46554"/>
    <cellStyle name="Note 6 12 7 2 3" xfId="17127"/>
    <cellStyle name="Note 6 12 7 2 3 2" xfId="34562"/>
    <cellStyle name="Note 6 12 7 2 3 3" xfId="49015"/>
    <cellStyle name="Note 6 12 7 2 4" xfId="22823"/>
    <cellStyle name="Note 6 12 7 2 5" xfId="37276"/>
    <cellStyle name="Note 6 12 7 3" xfId="7849"/>
    <cellStyle name="Note 6 12 7 3 2" xfId="25284"/>
    <cellStyle name="Note 6 12 7 3 3" xfId="39737"/>
    <cellStyle name="Note 6 12 7 4" xfId="10290"/>
    <cellStyle name="Note 6 12 7 4 2" xfId="27725"/>
    <cellStyle name="Note 6 12 7 4 3" xfId="42178"/>
    <cellStyle name="Note 6 12 7 5" xfId="12710"/>
    <cellStyle name="Note 6 12 7 5 2" xfId="30145"/>
    <cellStyle name="Note 6 12 7 5 3" xfId="44598"/>
    <cellStyle name="Note 6 12 7 6" xfId="19717"/>
    <cellStyle name="Note 6 12 8" xfId="2877"/>
    <cellStyle name="Note 6 12 8 2" xfId="5388"/>
    <cellStyle name="Note 6 12 8 2 2" xfId="22824"/>
    <cellStyle name="Note 6 12 8 2 3" xfId="37277"/>
    <cellStyle name="Note 6 12 8 3" xfId="7850"/>
    <cellStyle name="Note 6 12 8 3 2" xfId="25285"/>
    <cellStyle name="Note 6 12 8 3 3" xfId="39738"/>
    <cellStyle name="Note 6 12 8 4" xfId="10291"/>
    <cellStyle name="Note 6 12 8 4 2" xfId="27726"/>
    <cellStyle name="Note 6 12 8 4 3" xfId="42179"/>
    <cellStyle name="Note 6 12 8 5" xfId="12711"/>
    <cellStyle name="Note 6 12 8 5 2" xfId="30146"/>
    <cellStyle name="Note 6 12 8 5 3" xfId="44599"/>
    <cellStyle name="Note 6 12 8 6" xfId="15489"/>
    <cellStyle name="Note 6 12 8 6 2" xfId="32924"/>
    <cellStyle name="Note 6 12 8 6 3" xfId="47377"/>
    <cellStyle name="Note 6 12 8 7" xfId="19718"/>
    <cellStyle name="Note 6 12 8 8" xfId="20651"/>
    <cellStyle name="Note 6 12 9" xfId="5369"/>
    <cellStyle name="Note 6 12 9 2" xfId="14652"/>
    <cellStyle name="Note 6 12 9 2 2" xfId="32087"/>
    <cellStyle name="Note 6 12 9 2 3" xfId="46540"/>
    <cellStyle name="Note 6 12 9 3" xfId="17113"/>
    <cellStyle name="Note 6 12 9 3 2" xfId="34548"/>
    <cellStyle name="Note 6 12 9 3 3" xfId="49001"/>
    <cellStyle name="Note 6 12 9 4" xfId="22805"/>
    <cellStyle name="Note 6 12 9 5" xfId="37258"/>
    <cellStyle name="Note 6 13" xfId="2878"/>
    <cellStyle name="Note 6 13 10" xfId="7851"/>
    <cellStyle name="Note 6 13 10 2" xfId="25286"/>
    <cellStyle name="Note 6 13 10 3" xfId="39739"/>
    <cellStyle name="Note 6 13 11" xfId="10292"/>
    <cellStyle name="Note 6 13 11 2" xfId="27727"/>
    <cellStyle name="Note 6 13 11 3" xfId="42180"/>
    <cellStyle name="Note 6 13 12" xfId="12712"/>
    <cellStyle name="Note 6 13 12 2" xfId="30147"/>
    <cellStyle name="Note 6 13 12 3" xfId="44600"/>
    <cellStyle name="Note 6 13 13" xfId="19719"/>
    <cellStyle name="Note 6 13 2" xfId="2879"/>
    <cellStyle name="Note 6 13 2 2" xfId="2880"/>
    <cellStyle name="Note 6 13 2 2 2" xfId="5391"/>
    <cellStyle name="Note 6 13 2 2 2 2" xfId="14669"/>
    <cellStyle name="Note 6 13 2 2 2 2 2" xfId="32104"/>
    <cellStyle name="Note 6 13 2 2 2 2 3" xfId="46557"/>
    <cellStyle name="Note 6 13 2 2 2 3" xfId="17130"/>
    <cellStyle name="Note 6 13 2 2 2 3 2" xfId="34565"/>
    <cellStyle name="Note 6 13 2 2 2 3 3" xfId="49018"/>
    <cellStyle name="Note 6 13 2 2 2 4" xfId="22827"/>
    <cellStyle name="Note 6 13 2 2 2 5" xfId="37280"/>
    <cellStyle name="Note 6 13 2 2 3" xfId="7853"/>
    <cellStyle name="Note 6 13 2 2 3 2" xfId="25288"/>
    <cellStyle name="Note 6 13 2 2 3 3" xfId="39741"/>
    <cellStyle name="Note 6 13 2 2 4" xfId="10294"/>
    <cellStyle name="Note 6 13 2 2 4 2" xfId="27729"/>
    <cellStyle name="Note 6 13 2 2 4 3" xfId="42182"/>
    <cellStyle name="Note 6 13 2 2 5" xfId="12714"/>
    <cellStyle name="Note 6 13 2 2 5 2" xfId="30149"/>
    <cellStyle name="Note 6 13 2 2 5 3" xfId="44602"/>
    <cellStyle name="Note 6 13 2 2 6" xfId="19721"/>
    <cellStyle name="Note 6 13 2 3" xfId="2881"/>
    <cellStyle name="Note 6 13 2 3 2" xfId="5392"/>
    <cellStyle name="Note 6 13 2 3 2 2" xfId="14670"/>
    <cellStyle name="Note 6 13 2 3 2 2 2" xfId="32105"/>
    <cellStyle name="Note 6 13 2 3 2 2 3" xfId="46558"/>
    <cellStyle name="Note 6 13 2 3 2 3" xfId="17131"/>
    <cellStyle name="Note 6 13 2 3 2 3 2" xfId="34566"/>
    <cellStyle name="Note 6 13 2 3 2 3 3" xfId="49019"/>
    <cellStyle name="Note 6 13 2 3 2 4" xfId="22828"/>
    <cellStyle name="Note 6 13 2 3 2 5" xfId="37281"/>
    <cellStyle name="Note 6 13 2 3 3" xfId="7854"/>
    <cellStyle name="Note 6 13 2 3 3 2" xfId="25289"/>
    <cellStyle name="Note 6 13 2 3 3 3" xfId="39742"/>
    <cellStyle name="Note 6 13 2 3 4" xfId="10295"/>
    <cellStyle name="Note 6 13 2 3 4 2" xfId="27730"/>
    <cellStyle name="Note 6 13 2 3 4 3" xfId="42183"/>
    <cellStyle name="Note 6 13 2 3 5" xfId="12715"/>
    <cellStyle name="Note 6 13 2 3 5 2" xfId="30150"/>
    <cellStyle name="Note 6 13 2 3 5 3" xfId="44603"/>
    <cellStyle name="Note 6 13 2 3 6" xfId="19722"/>
    <cellStyle name="Note 6 13 2 4" xfId="2882"/>
    <cellStyle name="Note 6 13 2 4 2" xfId="5393"/>
    <cellStyle name="Note 6 13 2 4 2 2" xfId="22829"/>
    <cellStyle name="Note 6 13 2 4 2 3" xfId="37282"/>
    <cellStyle name="Note 6 13 2 4 3" xfId="7855"/>
    <cellStyle name="Note 6 13 2 4 3 2" xfId="25290"/>
    <cellStyle name="Note 6 13 2 4 3 3" xfId="39743"/>
    <cellStyle name="Note 6 13 2 4 4" xfId="10296"/>
    <cellStyle name="Note 6 13 2 4 4 2" xfId="27731"/>
    <cellStyle name="Note 6 13 2 4 4 3" xfId="42184"/>
    <cellStyle name="Note 6 13 2 4 5" xfId="12716"/>
    <cellStyle name="Note 6 13 2 4 5 2" xfId="30151"/>
    <cellStyle name="Note 6 13 2 4 5 3" xfId="44604"/>
    <cellStyle name="Note 6 13 2 4 6" xfId="15490"/>
    <cellStyle name="Note 6 13 2 4 6 2" xfId="32925"/>
    <cellStyle name="Note 6 13 2 4 6 3" xfId="47378"/>
    <cellStyle name="Note 6 13 2 4 7" xfId="19723"/>
    <cellStyle name="Note 6 13 2 4 8" xfId="20652"/>
    <cellStyle name="Note 6 13 2 5" xfId="5390"/>
    <cellStyle name="Note 6 13 2 5 2" xfId="14668"/>
    <cellStyle name="Note 6 13 2 5 2 2" xfId="32103"/>
    <cellStyle name="Note 6 13 2 5 2 3" xfId="46556"/>
    <cellStyle name="Note 6 13 2 5 3" xfId="17129"/>
    <cellStyle name="Note 6 13 2 5 3 2" xfId="34564"/>
    <cellStyle name="Note 6 13 2 5 3 3" xfId="49017"/>
    <cellStyle name="Note 6 13 2 5 4" xfId="22826"/>
    <cellStyle name="Note 6 13 2 5 5" xfId="37279"/>
    <cellStyle name="Note 6 13 2 6" xfId="7852"/>
    <cellStyle name="Note 6 13 2 6 2" xfId="25287"/>
    <cellStyle name="Note 6 13 2 6 3" xfId="39740"/>
    <cellStyle name="Note 6 13 2 7" xfId="10293"/>
    <cellStyle name="Note 6 13 2 7 2" xfId="27728"/>
    <cellStyle name="Note 6 13 2 7 3" xfId="42181"/>
    <cellStyle name="Note 6 13 2 8" xfId="12713"/>
    <cellStyle name="Note 6 13 2 8 2" xfId="30148"/>
    <cellStyle name="Note 6 13 2 8 3" xfId="44601"/>
    <cellStyle name="Note 6 13 2 9" xfId="19720"/>
    <cellStyle name="Note 6 13 3" xfId="2883"/>
    <cellStyle name="Note 6 13 3 2" xfId="2884"/>
    <cellStyle name="Note 6 13 3 2 2" xfId="5395"/>
    <cellStyle name="Note 6 13 3 2 2 2" xfId="14672"/>
    <cellStyle name="Note 6 13 3 2 2 2 2" xfId="32107"/>
    <cellStyle name="Note 6 13 3 2 2 2 3" xfId="46560"/>
    <cellStyle name="Note 6 13 3 2 2 3" xfId="17133"/>
    <cellStyle name="Note 6 13 3 2 2 3 2" xfId="34568"/>
    <cellStyle name="Note 6 13 3 2 2 3 3" xfId="49021"/>
    <cellStyle name="Note 6 13 3 2 2 4" xfId="22831"/>
    <cellStyle name="Note 6 13 3 2 2 5" xfId="37284"/>
    <cellStyle name="Note 6 13 3 2 3" xfId="7857"/>
    <cellStyle name="Note 6 13 3 2 3 2" xfId="25292"/>
    <cellStyle name="Note 6 13 3 2 3 3" xfId="39745"/>
    <cellStyle name="Note 6 13 3 2 4" xfId="10298"/>
    <cellStyle name="Note 6 13 3 2 4 2" xfId="27733"/>
    <cellStyle name="Note 6 13 3 2 4 3" xfId="42186"/>
    <cellStyle name="Note 6 13 3 2 5" xfId="12718"/>
    <cellStyle name="Note 6 13 3 2 5 2" xfId="30153"/>
    <cellStyle name="Note 6 13 3 2 5 3" xfId="44606"/>
    <cellStyle name="Note 6 13 3 2 6" xfId="19725"/>
    <cellStyle name="Note 6 13 3 3" xfId="2885"/>
    <cellStyle name="Note 6 13 3 3 2" xfId="5396"/>
    <cellStyle name="Note 6 13 3 3 2 2" xfId="14673"/>
    <cellStyle name="Note 6 13 3 3 2 2 2" xfId="32108"/>
    <cellStyle name="Note 6 13 3 3 2 2 3" xfId="46561"/>
    <cellStyle name="Note 6 13 3 3 2 3" xfId="17134"/>
    <cellStyle name="Note 6 13 3 3 2 3 2" xfId="34569"/>
    <cellStyle name="Note 6 13 3 3 2 3 3" xfId="49022"/>
    <cellStyle name="Note 6 13 3 3 2 4" xfId="22832"/>
    <cellStyle name="Note 6 13 3 3 2 5" xfId="37285"/>
    <cellStyle name="Note 6 13 3 3 3" xfId="7858"/>
    <cellStyle name="Note 6 13 3 3 3 2" xfId="25293"/>
    <cellStyle name="Note 6 13 3 3 3 3" xfId="39746"/>
    <cellStyle name="Note 6 13 3 3 4" xfId="10299"/>
    <cellStyle name="Note 6 13 3 3 4 2" xfId="27734"/>
    <cellStyle name="Note 6 13 3 3 4 3" xfId="42187"/>
    <cellStyle name="Note 6 13 3 3 5" xfId="12719"/>
    <cellStyle name="Note 6 13 3 3 5 2" xfId="30154"/>
    <cellStyle name="Note 6 13 3 3 5 3" xfId="44607"/>
    <cellStyle name="Note 6 13 3 3 6" xfId="19726"/>
    <cellStyle name="Note 6 13 3 4" xfId="2886"/>
    <cellStyle name="Note 6 13 3 4 2" xfId="5397"/>
    <cellStyle name="Note 6 13 3 4 2 2" xfId="22833"/>
    <cellStyle name="Note 6 13 3 4 2 3" xfId="37286"/>
    <cellStyle name="Note 6 13 3 4 3" xfId="7859"/>
    <cellStyle name="Note 6 13 3 4 3 2" xfId="25294"/>
    <cellStyle name="Note 6 13 3 4 3 3" xfId="39747"/>
    <cellStyle name="Note 6 13 3 4 4" xfId="10300"/>
    <cellStyle name="Note 6 13 3 4 4 2" xfId="27735"/>
    <cellStyle name="Note 6 13 3 4 4 3" xfId="42188"/>
    <cellStyle name="Note 6 13 3 4 5" xfId="12720"/>
    <cellStyle name="Note 6 13 3 4 5 2" xfId="30155"/>
    <cellStyle name="Note 6 13 3 4 5 3" xfId="44608"/>
    <cellStyle name="Note 6 13 3 4 6" xfId="15491"/>
    <cellStyle name="Note 6 13 3 4 6 2" xfId="32926"/>
    <cellStyle name="Note 6 13 3 4 6 3" xfId="47379"/>
    <cellStyle name="Note 6 13 3 4 7" xfId="19727"/>
    <cellStyle name="Note 6 13 3 4 8" xfId="20653"/>
    <cellStyle name="Note 6 13 3 5" xfId="5394"/>
    <cellStyle name="Note 6 13 3 5 2" xfId="14671"/>
    <cellStyle name="Note 6 13 3 5 2 2" xfId="32106"/>
    <cellStyle name="Note 6 13 3 5 2 3" xfId="46559"/>
    <cellStyle name="Note 6 13 3 5 3" xfId="17132"/>
    <cellStyle name="Note 6 13 3 5 3 2" xfId="34567"/>
    <cellStyle name="Note 6 13 3 5 3 3" xfId="49020"/>
    <cellStyle name="Note 6 13 3 5 4" xfId="22830"/>
    <cellStyle name="Note 6 13 3 5 5" xfId="37283"/>
    <cellStyle name="Note 6 13 3 6" xfId="7856"/>
    <cellStyle name="Note 6 13 3 6 2" xfId="25291"/>
    <cellStyle name="Note 6 13 3 6 3" xfId="39744"/>
    <cellStyle name="Note 6 13 3 7" xfId="10297"/>
    <cellStyle name="Note 6 13 3 7 2" xfId="27732"/>
    <cellStyle name="Note 6 13 3 7 3" xfId="42185"/>
    <cellStyle name="Note 6 13 3 8" xfId="12717"/>
    <cellStyle name="Note 6 13 3 8 2" xfId="30152"/>
    <cellStyle name="Note 6 13 3 8 3" xfId="44605"/>
    <cellStyle name="Note 6 13 3 9" xfId="19724"/>
    <cellStyle name="Note 6 13 4" xfId="2887"/>
    <cellStyle name="Note 6 13 4 2" xfId="2888"/>
    <cellStyle name="Note 6 13 4 2 2" xfId="5399"/>
    <cellStyle name="Note 6 13 4 2 2 2" xfId="14675"/>
    <cellStyle name="Note 6 13 4 2 2 2 2" xfId="32110"/>
    <cellStyle name="Note 6 13 4 2 2 2 3" xfId="46563"/>
    <cellStyle name="Note 6 13 4 2 2 3" xfId="17136"/>
    <cellStyle name="Note 6 13 4 2 2 3 2" xfId="34571"/>
    <cellStyle name="Note 6 13 4 2 2 3 3" xfId="49024"/>
    <cellStyle name="Note 6 13 4 2 2 4" xfId="22835"/>
    <cellStyle name="Note 6 13 4 2 2 5" xfId="37288"/>
    <cellStyle name="Note 6 13 4 2 3" xfId="7861"/>
    <cellStyle name="Note 6 13 4 2 3 2" xfId="25296"/>
    <cellStyle name="Note 6 13 4 2 3 3" xfId="39749"/>
    <cellStyle name="Note 6 13 4 2 4" xfId="10302"/>
    <cellStyle name="Note 6 13 4 2 4 2" xfId="27737"/>
    <cellStyle name="Note 6 13 4 2 4 3" xfId="42190"/>
    <cellStyle name="Note 6 13 4 2 5" xfId="12722"/>
    <cellStyle name="Note 6 13 4 2 5 2" xfId="30157"/>
    <cellStyle name="Note 6 13 4 2 5 3" xfId="44610"/>
    <cellStyle name="Note 6 13 4 2 6" xfId="19729"/>
    <cellStyle name="Note 6 13 4 3" xfId="2889"/>
    <cellStyle name="Note 6 13 4 3 2" xfId="5400"/>
    <cellStyle name="Note 6 13 4 3 2 2" xfId="14676"/>
    <cellStyle name="Note 6 13 4 3 2 2 2" xfId="32111"/>
    <cellStyle name="Note 6 13 4 3 2 2 3" xfId="46564"/>
    <cellStyle name="Note 6 13 4 3 2 3" xfId="17137"/>
    <cellStyle name="Note 6 13 4 3 2 3 2" xfId="34572"/>
    <cellStyle name="Note 6 13 4 3 2 3 3" xfId="49025"/>
    <cellStyle name="Note 6 13 4 3 2 4" xfId="22836"/>
    <cellStyle name="Note 6 13 4 3 2 5" xfId="37289"/>
    <cellStyle name="Note 6 13 4 3 3" xfId="7862"/>
    <cellStyle name="Note 6 13 4 3 3 2" xfId="25297"/>
    <cellStyle name="Note 6 13 4 3 3 3" xfId="39750"/>
    <cellStyle name="Note 6 13 4 3 4" xfId="10303"/>
    <cellStyle name="Note 6 13 4 3 4 2" xfId="27738"/>
    <cellStyle name="Note 6 13 4 3 4 3" xfId="42191"/>
    <cellStyle name="Note 6 13 4 3 5" xfId="12723"/>
    <cellStyle name="Note 6 13 4 3 5 2" xfId="30158"/>
    <cellStyle name="Note 6 13 4 3 5 3" xfId="44611"/>
    <cellStyle name="Note 6 13 4 3 6" xfId="19730"/>
    <cellStyle name="Note 6 13 4 4" xfId="2890"/>
    <cellStyle name="Note 6 13 4 4 2" xfId="5401"/>
    <cellStyle name="Note 6 13 4 4 2 2" xfId="22837"/>
    <cellStyle name="Note 6 13 4 4 2 3" xfId="37290"/>
    <cellStyle name="Note 6 13 4 4 3" xfId="7863"/>
    <cellStyle name="Note 6 13 4 4 3 2" xfId="25298"/>
    <cellStyle name="Note 6 13 4 4 3 3" xfId="39751"/>
    <cellStyle name="Note 6 13 4 4 4" xfId="10304"/>
    <cellStyle name="Note 6 13 4 4 4 2" xfId="27739"/>
    <cellStyle name="Note 6 13 4 4 4 3" xfId="42192"/>
    <cellStyle name="Note 6 13 4 4 5" xfId="12724"/>
    <cellStyle name="Note 6 13 4 4 5 2" xfId="30159"/>
    <cellStyle name="Note 6 13 4 4 5 3" xfId="44612"/>
    <cellStyle name="Note 6 13 4 4 6" xfId="15492"/>
    <cellStyle name="Note 6 13 4 4 6 2" xfId="32927"/>
    <cellStyle name="Note 6 13 4 4 6 3" xfId="47380"/>
    <cellStyle name="Note 6 13 4 4 7" xfId="19731"/>
    <cellStyle name="Note 6 13 4 4 8" xfId="20654"/>
    <cellStyle name="Note 6 13 4 5" xfId="5398"/>
    <cellStyle name="Note 6 13 4 5 2" xfId="14674"/>
    <cellStyle name="Note 6 13 4 5 2 2" xfId="32109"/>
    <cellStyle name="Note 6 13 4 5 2 3" xfId="46562"/>
    <cellStyle name="Note 6 13 4 5 3" xfId="17135"/>
    <cellStyle name="Note 6 13 4 5 3 2" xfId="34570"/>
    <cellStyle name="Note 6 13 4 5 3 3" xfId="49023"/>
    <cellStyle name="Note 6 13 4 5 4" xfId="22834"/>
    <cellStyle name="Note 6 13 4 5 5" xfId="37287"/>
    <cellStyle name="Note 6 13 4 6" xfId="7860"/>
    <cellStyle name="Note 6 13 4 6 2" xfId="25295"/>
    <cellStyle name="Note 6 13 4 6 3" xfId="39748"/>
    <cellStyle name="Note 6 13 4 7" xfId="10301"/>
    <cellStyle name="Note 6 13 4 7 2" xfId="27736"/>
    <cellStyle name="Note 6 13 4 7 3" xfId="42189"/>
    <cellStyle name="Note 6 13 4 8" xfId="12721"/>
    <cellStyle name="Note 6 13 4 8 2" xfId="30156"/>
    <cellStyle name="Note 6 13 4 8 3" xfId="44609"/>
    <cellStyle name="Note 6 13 4 9" xfId="19728"/>
    <cellStyle name="Note 6 13 5" xfId="2891"/>
    <cellStyle name="Note 6 13 5 2" xfId="2892"/>
    <cellStyle name="Note 6 13 5 2 2" xfId="5403"/>
    <cellStyle name="Note 6 13 5 2 2 2" xfId="14678"/>
    <cellStyle name="Note 6 13 5 2 2 2 2" xfId="32113"/>
    <cellStyle name="Note 6 13 5 2 2 2 3" xfId="46566"/>
    <cellStyle name="Note 6 13 5 2 2 3" xfId="17139"/>
    <cellStyle name="Note 6 13 5 2 2 3 2" xfId="34574"/>
    <cellStyle name="Note 6 13 5 2 2 3 3" xfId="49027"/>
    <cellStyle name="Note 6 13 5 2 2 4" xfId="22839"/>
    <cellStyle name="Note 6 13 5 2 2 5" xfId="37292"/>
    <cellStyle name="Note 6 13 5 2 3" xfId="7865"/>
    <cellStyle name="Note 6 13 5 2 3 2" xfId="25300"/>
    <cellStyle name="Note 6 13 5 2 3 3" xfId="39753"/>
    <cellStyle name="Note 6 13 5 2 4" xfId="10306"/>
    <cellStyle name="Note 6 13 5 2 4 2" xfId="27741"/>
    <cellStyle name="Note 6 13 5 2 4 3" xfId="42194"/>
    <cellStyle name="Note 6 13 5 2 5" xfId="12726"/>
    <cellStyle name="Note 6 13 5 2 5 2" xfId="30161"/>
    <cellStyle name="Note 6 13 5 2 5 3" xfId="44614"/>
    <cellStyle name="Note 6 13 5 2 6" xfId="19733"/>
    <cellStyle name="Note 6 13 5 3" xfId="2893"/>
    <cellStyle name="Note 6 13 5 3 2" xfId="5404"/>
    <cellStyle name="Note 6 13 5 3 2 2" xfId="14679"/>
    <cellStyle name="Note 6 13 5 3 2 2 2" xfId="32114"/>
    <cellStyle name="Note 6 13 5 3 2 2 3" xfId="46567"/>
    <cellStyle name="Note 6 13 5 3 2 3" xfId="17140"/>
    <cellStyle name="Note 6 13 5 3 2 3 2" xfId="34575"/>
    <cellStyle name="Note 6 13 5 3 2 3 3" xfId="49028"/>
    <cellStyle name="Note 6 13 5 3 2 4" xfId="22840"/>
    <cellStyle name="Note 6 13 5 3 2 5" xfId="37293"/>
    <cellStyle name="Note 6 13 5 3 3" xfId="7866"/>
    <cellStyle name="Note 6 13 5 3 3 2" xfId="25301"/>
    <cellStyle name="Note 6 13 5 3 3 3" xfId="39754"/>
    <cellStyle name="Note 6 13 5 3 4" xfId="10307"/>
    <cellStyle name="Note 6 13 5 3 4 2" xfId="27742"/>
    <cellStyle name="Note 6 13 5 3 4 3" xfId="42195"/>
    <cellStyle name="Note 6 13 5 3 5" xfId="12727"/>
    <cellStyle name="Note 6 13 5 3 5 2" xfId="30162"/>
    <cellStyle name="Note 6 13 5 3 5 3" xfId="44615"/>
    <cellStyle name="Note 6 13 5 3 6" xfId="19734"/>
    <cellStyle name="Note 6 13 5 4" xfId="2894"/>
    <cellStyle name="Note 6 13 5 4 2" xfId="5405"/>
    <cellStyle name="Note 6 13 5 4 2 2" xfId="22841"/>
    <cellStyle name="Note 6 13 5 4 2 3" xfId="37294"/>
    <cellStyle name="Note 6 13 5 4 3" xfId="7867"/>
    <cellStyle name="Note 6 13 5 4 3 2" xfId="25302"/>
    <cellStyle name="Note 6 13 5 4 3 3" xfId="39755"/>
    <cellStyle name="Note 6 13 5 4 4" xfId="10308"/>
    <cellStyle name="Note 6 13 5 4 4 2" xfId="27743"/>
    <cellStyle name="Note 6 13 5 4 4 3" xfId="42196"/>
    <cellStyle name="Note 6 13 5 4 5" xfId="12728"/>
    <cellStyle name="Note 6 13 5 4 5 2" xfId="30163"/>
    <cellStyle name="Note 6 13 5 4 5 3" xfId="44616"/>
    <cellStyle name="Note 6 13 5 4 6" xfId="15493"/>
    <cellStyle name="Note 6 13 5 4 6 2" xfId="32928"/>
    <cellStyle name="Note 6 13 5 4 6 3" xfId="47381"/>
    <cellStyle name="Note 6 13 5 4 7" xfId="19735"/>
    <cellStyle name="Note 6 13 5 4 8" xfId="20655"/>
    <cellStyle name="Note 6 13 5 5" xfId="5402"/>
    <cellStyle name="Note 6 13 5 5 2" xfId="14677"/>
    <cellStyle name="Note 6 13 5 5 2 2" xfId="32112"/>
    <cellStyle name="Note 6 13 5 5 2 3" xfId="46565"/>
    <cellStyle name="Note 6 13 5 5 3" xfId="17138"/>
    <cellStyle name="Note 6 13 5 5 3 2" xfId="34573"/>
    <cellStyle name="Note 6 13 5 5 3 3" xfId="49026"/>
    <cellStyle name="Note 6 13 5 5 4" xfId="22838"/>
    <cellStyle name="Note 6 13 5 5 5" xfId="37291"/>
    <cellStyle name="Note 6 13 5 6" xfId="7864"/>
    <cellStyle name="Note 6 13 5 6 2" xfId="25299"/>
    <cellStyle name="Note 6 13 5 6 3" xfId="39752"/>
    <cellStyle name="Note 6 13 5 7" xfId="10305"/>
    <cellStyle name="Note 6 13 5 7 2" xfId="27740"/>
    <cellStyle name="Note 6 13 5 7 3" xfId="42193"/>
    <cellStyle name="Note 6 13 5 8" xfId="12725"/>
    <cellStyle name="Note 6 13 5 8 2" xfId="30160"/>
    <cellStyle name="Note 6 13 5 8 3" xfId="44613"/>
    <cellStyle name="Note 6 13 5 9" xfId="19732"/>
    <cellStyle name="Note 6 13 6" xfId="2895"/>
    <cellStyle name="Note 6 13 6 2" xfId="5406"/>
    <cellStyle name="Note 6 13 6 2 2" xfId="14680"/>
    <cellStyle name="Note 6 13 6 2 2 2" xfId="32115"/>
    <cellStyle name="Note 6 13 6 2 2 3" xfId="46568"/>
    <cellStyle name="Note 6 13 6 2 3" xfId="17141"/>
    <cellStyle name="Note 6 13 6 2 3 2" xfId="34576"/>
    <cellStyle name="Note 6 13 6 2 3 3" xfId="49029"/>
    <cellStyle name="Note 6 13 6 2 4" xfId="22842"/>
    <cellStyle name="Note 6 13 6 2 5" xfId="37295"/>
    <cellStyle name="Note 6 13 6 3" xfId="7868"/>
    <cellStyle name="Note 6 13 6 3 2" xfId="25303"/>
    <cellStyle name="Note 6 13 6 3 3" xfId="39756"/>
    <cellStyle name="Note 6 13 6 4" xfId="10309"/>
    <cellStyle name="Note 6 13 6 4 2" xfId="27744"/>
    <cellStyle name="Note 6 13 6 4 3" xfId="42197"/>
    <cellStyle name="Note 6 13 6 5" xfId="12729"/>
    <cellStyle name="Note 6 13 6 5 2" xfId="30164"/>
    <cellStyle name="Note 6 13 6 5 3" xfId="44617"/>
    <cellStyle name="Note 6 13 6 6" xfId="19736"/>
    <cellStyle name="Note 6 13 7" xfId="2896"/>
    <cellStyle name="Note 6 13 7 2" xfId="5407"/>
    <cellStyle name="Note 6 13 7 2 2" xfId="14681"/>
    <cellStyle name="Note 6 13 7 2 2 2" xfId="32116"/>
    <cellStyle name="Note 6 13 7 2 2 3" xfId="46569"/>
    <cellStyle name="Note 6 13 7 2 3" xfId="17142"/>
    <cellStyle name="Note 6 13 7 2 3 2" xfId="34577"/>
    <cellStyle name="Note 6 13 7 2 3 3" xfId="49030"/>
    <cellStyle name="Note 6 13 7 2 4" xfId="22843"/>
    <cellStyle name="Note 6 13 7 2 5" xfId="37296"/>
    <cellStyle name="Note 6 13 7 3" xfId="7869"/>
    <cellStyle name="Note 6 13 7 3 2" xfId="25304"/>
    <cellStyle name="Note 6 13 7 3 3" xfId="39757"/>
    <cellStyle name="Note 6 13 7 4" xfId="10310"/>
    <cellStyle name="Note 6 13 7 4 2" xfId="27745"/>
    <cellStyle name="Note 6 13 7 4 3" xfId="42198"/>
    <cellStyle name="Note 6 13 7 5" xfId="12730"/>
    <cellStyle name="Note 6 13 7 5 2" xfId="30165"/>
    <cellStyle name="Note 6 13 7 5 3" xfId="44618"/>
    <cellStyle name="Note 6 13 7 6" xfId="19737"/>
    <cellStyle name="Note 6 13 8" xfId="2897"/>
    <cellStyle name="Note 6 13 8 2" xfId="5408"/>
    <cellStyle name="Note 6 13 8 2 2" xfId="22844"/>
    <cellStyle name="Note 6 13 8 2 3" xfId="37297"/>
    <cellStyle name="Note 6 13 8 3" xfId="7870"/>
    <cellStyle name="Note 6 13 8 3 2" xfId="25305"/>
    <cellStyle name="Note 6 13 8 3 3" xfId="39758"/>
    <cellStyle name="Note 6 13 8 4" xfId="10311"/>
    <cellStyle name="Note 6 13 8 4 2" xfId="27746"/>
    <cellStyle name="Note 6 13 8 4 3" xfId="42199"/>
    <cellStyle name="Note 6 13 8 5" xfId="12731"/>
    <cellStyle name="Note 6 13 8 5 2" xfId="30166"/>
    <cellStyle name="Note 6 13 8 5 3" xfId="44619"/>
    <cellStyle name="Note 6 13 8 6" xfId="15494"/>
    <cellStyle name="Note 6 13 8 6 2" xfId="32929"/>
    <cellStyle name="Note 6 13 8 6 3" xfId="47382"/>
    <cellStyle name="Note 6 13 8 7" xfId="19738"/>
    <cellStyle name="Note 6 13 8 8" xfId="20656"/>
    <cellStyle name="Note 6 13 9" xfId="5389"/>
    <cellStyle name="Note 6 13 9 2" xfId="14667"/>
    <cellStyle name="Note 6 13 9 2 2" xfId="32102"/>
    <cellStyle name="Note 6 13 9 2 3" xfId="46555"/>
    <cellStyle name="Note 6 13 9 3" xfId="17128"/>
    <cellStyle name="Note 6 13 9 3 2" xfId="34563"/>
    <cellStyle name="Note 6 13 9 3 3" xfId="49016"/>
    <cellStyle name="Note 6 13 9 4" xfId="22825"/>
    <cellStyle name="Note 6 13 9 5" xfId="37278"/>
    <cellStyle name="Note 6 14" xfId="2898"/>
    <cellStyle name="Note 6 14 10" xfId="7871"/>
    <cellStyle name="Note 6 14 10 2" xfId="25306"/>
    <cellStyle name="Note 6 14 10 3" xfId="39759"/>
    <cellStyle name="Note 6 14 11" xfId="10312"/>
    <cellStyle name="Note 6 14 11 2" xfId="27747"/>
    <cellStyle name="Note 6 14 11 3" xfId="42200"/>
    <cellStyle name="Note 6 14 12" xfId="12732"/>
    <cellStyle name="Note 6 14 12 2" xfId="30167"/>
    <cellStyle name="Note 6 14 12 3" xfId="44620"/>
    <cellStyle name="Note 6 14 13" xfId="19739"/>
    <cellStyle name="Note 6 14 2" xfId="2899"/>
    <cellStyle name="Note 6 14 2 2" xfId="2900"/>
    <cellStyle name="Note 6 14 2 2 2" xfId="5411"/>
    <cellStyle name="Note 6 14 2 2 2 2" xfId="14684"/>
    <cellStyle name="Note 6 14 2 2 2 2 2" xfId="32119"/>
    <cellStyle name="Note 6 14 2 2 2 2 3" xfId="46572"/>
    <cellStyle name="Note 6 14 2 2 2 3" xfId="17145"/>
    <cellStyle name="Note 6 14 2 2 2 3 2" xfId="34580"/>
    <cellStyle name="Note 6 14 2 2 2 3 3" xfId="49033"/>
    <cellStyle name="Note 6 14 2 2 2 4" xfId="22847"/>
    <cellStyle name="Note 6 14 2 2 2 5" xfId="37300"/>
    <cellStyle name="Note 6 14 2 2 3" xfId="7873"/>
    <cellStyle name="Note 6 14 2 2 3 2" xfId="25308"/>
    <cellStyle name="Note 6 14 2 2 3 3" xfId="39761"/>
    <cellStyle name="Note 6 14 2 2 4" xfId="10314"/>
    <cellStyle name="Note 6 14 2 2 4 2" xfId="27749"/>
    <cellStyle name="Note 6 14 2 2 4 3" xfId="42202"/>
    <cellStyle name="Note 6 14 2 2 5" xfId="12734"/>
    <cellStyle name="Note 6 14 2 2 5 2" xfId="30169"/>
    <cellStyle name="Note 6 14 2 2 5 3" xfId="44622"/>
    <cellStyle name="Note 6 14 2 2 6" xfId="19741"/>
    <cellStyle name="Note 6 14 2 3" xfId="2901"/>
    <cellStyle name="Note 6 14 2 3 2" xfId="5412"/>
    <cellStyle name="Note 6 14 2 3 2 2" xfId="14685"/>
    <cellStyle name="Note 6 14 2 3 2 2 2" xfId="32120"/>
    <cellStyle name="Note 6 14 2 3 2 2 3" xfId="46573"/>
    <cellStyle name="Note 6 14 2 3 2 3" xfId="17146"/>
    <cellStyle name="Note 6 14 2 3 2 3 2" xfId="34581"/>
    <cellStyle name="Note 6 14 2 3 2 3 3" xfId="49034"/>
    <cellStyle name="Note 6 14 2 3 2 4" xfId="22848"/>
    <cellStyle name="Note 6 14 2 3 2 5" xfId="37301"/>
    <cellStyle name="Note 6 14 2 3 3" xfId="7874"/>
    <cellStyle name="Note 6 14 2 3 3 2" xfId="25309"/>
    <cellStyle name="Note 6 14 2 3 3 3" xfId="39762"/>
    <cellStyle name="Note 6 14 2 3 4" xfId="10315"/>
    <cellStyle name="Note 6 14 2 3 4 2" xfId="27750"/>
    <cellStyle name="Note 6 14 2 3 4 3" xfId="42203"/>
    <cellStyle name="Note 6 14 2 3 5" xfId="12735"/>
    <cellStyle name="Note 6 14 2 3 5 2" xfId="30170"/>
    <cellStyle name="Note 6 14 2 3 5 3" xfId="44623"/>
    <cellStyle name="Note 6 14 2 3 6" xfId="19742"/>
    <cellStyle name="Note 6 14 2 4" xfId="2902"/>
    <cellStyle name="Note 6 14 2 4 2" xfId="5413"/>
    <cellStyle name="Note 6 14 2 4 2 2" xfId="22849"/>
    <cellStyle name="Note 6 14 2 4 2 3" xfId="37302"/>
    <cellStyle name="Note 6 14 2 4 3" xfId="7875"/>
    <cellStyle name="Note 6 14 2 4 3 2" xfId="25310"/>
    <cellStyle name="Note 6 14 2 4 3 3" xfId="39763"/>
    <cellStyle name="Note 6 14 2 4 4" xfId="10316"/>
    <cellStyle name="Note 6 14 2 4 4 2" xfId="27751"/>
    <cellStyle name="Note 6 14 2 4 4 3" xfId="42204"/>
    <cellStyle name="Note 6 14 2 4 5" xfId="12736"/>
    <cellStyle name="Note 6 14 2 4 5 2" xfId="30171"/>
    <cellStyle name="Note 6 14 2 4 5 3" xfId="44624"/>
    <cellStyle name="Note 6 14 2 4 6" xfId="15495"/>
    <cellStyle name="Note 6 14 2 4 6 2" xfId="32930"/>
    <cellStyle name="Note 6 14 2 4 6 3" xfId="47383"/>
    <cellStyle name="Note 6 14 2 4 7" xfId="19743"/>
    <cellStyle name="Note 6 14 2 4 8" xfId="20657"/>
    <cellStyle name="Note 6 14 2 5" xfId="5410"/>
    <cellStyle name="Note 6 14 2 5 2" xfId="14683"/>
    <cellStyle name="Note 6 14 2 5 2 2" xfId="32118"/>
    <cellStyle name="Note 6 14 2 5 2 3" xfId="46571"/>
    <cellStyle name="Note 6 14 2 5 3" xfId="17144"/>
    <cellStyle name="Note 6 14 2 5 3 2" xfId="34579"/>
    <cellStyle name="Note 6 14 2 5 3 3" xfId="49032"/>
    <cellStyle name="Note 6 14 2 5 4" xfId="22846"/>
    <cellStyle name="Note 6 14 2 5 5" xfId="37299"/>
    <cellStyle name="Note 6 14 2 6" xfId="7872"/>
    <cellStyle name="Note 6 14 2 6 2" xfId="25307"/>
    <cellStyle name="Note 6 14 2 6 3" xfId="39760"/>
    <cellStyle name="Note 6 14 2 7" xfId="10313"/>
    <cellStyle name="Note 6 14 2 7 2" xfId="27748"/>
    <cellStyle name="Note 6 14 2 7 3" xfId="42201"/>
    <cellStyle name="Note 6 14 2 8" xfId="12733"/>
    <cellStyle name="Note 6 14 2 8 2" xfId="30168"/>
    <cellStyle name="Note 6 14 2 8 3" xfId="44621"/>
    <cellStyle name="Note 6 14 2 9" xfId="19740"/>
    <cellStyle name="Note 6 14 3" xfId="2903"/>
    <cellStyle name="Note 6 14 3 2" xfId="2904"/>
    <cellStyle name="Note 6 14 3 2 2" xfId="5415"/>
    <cellStyle name="Note 6 14 3 2 2 2" xfId="14687"/>
    <cellStyle name="Note 6 14 3 2 2 2 2" xfId="32122"/>
    <cellStyle name="Note 6 14 3 2 2 2 3" xfId="46575"/>
    <cellStyle name="Note 6 14 3 2 2 3" xfId="17148"/>
    <cellStyle name="Note 6 14 3 2 2 3 2" xfId="34583"/>
    <cellStyle name="Note 6 14 3 2 2 3 3" xfId="49036"/>
    <cellStyle name="Note 6 14 3 2 2 4" xfId="22851"/>
    <cellStyle name="Note 6 14 3 2 2 5" xfId="37304"/>
    <cellStyle name="Note 6 14 3 2 3" xfId="7877"/>
    <cellStyle name="Note 6 14 3 2 3 2" xfId="25312"/>
    <cellStyle name="Note 6 14 3 2 3 3" xfId="39765"/>
    <cellStyle name="Note 6 14 3 2 4" xfId="10318"/>
    <cellStyle name="Note 6 14 3 2 4 2" xfId="27753"/>
    <cellStyle name="Note 6 14 3 2 4 3" xfId="42206"/>
    <cellStyle name="Note 6 14 3 2 5" xfId="12738"/>
    <cellStyle name="Note 6 14 3 2 5 2" xfId="30173"/>
    <cellStyle name="Note 6 14 3 2 5 3" xfId="44626"/>
    <cellStyle name="Note 6 14 3 2 6" xfId="19745"/>
    <cellStyle name="Note 6 14 3 3" xfId="2905"/>
    <cellStyle name="Note 6 14 3 3 2" xfId="5416"/>
    <cellStyle name="Note 6 14 3 3 2 2" xfId="14688"/>
    <cellStyle name="Note 6 14 3 3 2 2 2" xfId="32123"/>
    <cellStyle name="Note 6 14 3 3 2 2 3" xfId="46576"/>
    <cellStyle name="Note 6 14 3 3 2 3" xfId="17149"/>
    <cellStyle name="Note 6 14 3 3 2 3 2" xfId="34584"/>
    <cellStyle name="Note 6 14 3 3 2 3 3" xfId="49037"/>
    <cellStyle name="Note 6 14 3 3 2 4" xfId="22852"/>
    <cellStyle name="Note 6 14 3 3 2 5" xfId="37305"/>
    <cellStyle name="Note 6 14 3 3 3" xfId="7878"/>
    <cellStyle name="Note 6 14 3 3 3 2" xfId="25313"/>
    <cellStyle name="Note 6 14 3 3 3 3" xfId="39766"/>
    <cellStyle name="Note 6 14 3 3 4" xfId="10319"/>
    <cellStyle name="Note 6 14 3 3 4 2" xfId="27754"/>
    <cellStyle name="Note 6 14 3 3 4 3" xfId="42207"/>
    <cellStyle name="Note 6 14 3 3 5" xfId="12739"/>
    <cellStyle name="Note 6 14 3 3 5 2" xfId="30174"/>
    <cellStyle name="Note 6 14 3 3 5 3" xfId="44627"/>
    <cellStyle name="Note 6 14 3 3 6" xfId="19746"/>
    <cellStyle name="Note 6 14 3 4" xfId="2906"/>
    <cellStyle name="Note 6 14 3 4 2" xfId="5417"/>
    <cellStyle name="Note 6 14 3 4 2 2" xfId="22853"/>
    <cellStyle name="Note 6 14 3 4 2 3" xfId="37306"/>
    <cellStyle name="Note 6 14 3 4 3" xfId="7879"/>
    <cellStyle name="Note 6 14 3 4 3 2" xfId="25314"/>
    <cellStyle name="Note 6 14 3 4 3 3" xfId="39767"/>
    <cellStyle name="Note 6 14 3 4 4" xfId="10320"/>
    <cellStyle name="Note 6 14 3 4 4 2" xfId="27755"/>
    <cellStyle name="Note 6 14 3 4 4 3" xfId="42208"/>
    <cellStyle name="Note 6 14 3 4 5" xfId="12740"/>
    <cellStyle name="Note 6 14 3 4 5 2" xfId="30175"/>
    <cellStyle name="Note 6 14 3 4 5 3" xfId="44628"/>
    <cellStyle name="Note 6 14 3 4 6" xfId="15496"/>
    <cellStyle name="Note 6 14 3 4 6 2" xfId="32931"/>
    <cellStyle name="Note 6 14 3 4 6 3" xfId="47384"/>
    <cellStyle name="Note 6 14 3 4 7" xfId="19747"/>
    <cellStyle name="Note 6 14 3 4 8" xfId="20658"/>
    <cellStyle name="Note 6 14 3 5" xfId="5414"/>
    <cellStyle name="Note 6 14 3 5 2" xfId="14686"/>
    <cellStyle name="Note 6 14 3 5 2 2" xfId="32121"/>
    <cellStyle name="Note 6 14 3 5 2 3" xfId="46574"/>
    <cellStyle name="Note 6 14 3 5 3" xfId="17147"/>
    <cellStyle name="Note 6 14 3 5 3 2" xfId="34582"/>
    <cellStyle name="Note 6 14 3 5 3 3" xfId="49035"/>
    <cellStyle name="Note 6 14 3 5 4" xfId="22850"/>
    <cellStyle name="Note 6 14 3 5 5" xfId="37303"/>
    <cellStyle name="Note 6 14 3 6" xfId="7876"/>
    <cellStyle name="Note 6 14 3 6 2" xfId="25311"/>
    <cellStyle name="Note 6 14 3 6 3" xfId="39764"/>
    <cellStyle name="Note 6 14 3 7" xfId="10317"/>
    <cellStyle name="Note 6 14 3 7 2" xfId="27752"/>
    <cellStyle name="Note 6 14 3 7 3" xfId="42205"/>
    <cellStyle name="Note 6 14 3 8" xfId="12737"/>
    <cellStyle name="Note 6 14 3 8 2" xfId="30172"/>
    <cellStyle name="Note 6 14 3 8 3" xfId="44625"/>
    <cellStyle name="Note 6 14 3 9" xfId="19744"/>
    <cellStyle name="Note 6 14 4" xfId="2907"/>
    <cellStyle name="Note 6 14 4 2" xfId="2908"/>
    <cellStyle name="Note 6 14 4 2 2" xfId="5419"/>
    <cellStyle name="Note 6 14 4 2 2 2" xfId="14690"/>
    <cellStyle name="Note 6 14 4 2 2 2 2" xfId="32125"/>
    <cellStyle name="Note 6 14 4 2 2 2 3" xfId="46578"/>
    <cellStyle name="Note 6 14 4 2 2 3" xfId="17151"/>
    <cellStyle name="Note 6 14 4 2 2 3 2" xfId="34586"/>
    <cellStyle name="Note 6 14 4 2 2 3 3" xfId="49039"/>
    <cellStyle name="Note 6 14 4 2 2 4" xfId="22855"/>
    <cellStyle name="Note 6 14 4 2 2 5" xfId="37308"/>
    <cellStyle name="Note 6 14 4 2 3" xfId="7881"/>
    <cellStyle name="Note 6 14 4 2 3 2" xfId="25316"/>
    <cellStyle name="Note 6 14 4 2 3 3" xfId="39769"/>
    <cellStyle name="Note 6 14 4 2 4" xfId="10322"/>
    <cellStyle name="Note 6 14 4 2 4 2" xfId="27757"/>
    <cellStyle name="Note 6 14 4 2 4 3" xfId="42210"/>
    <cellStyle name="Note 6 14 4 2 5" xfId="12742"/>
    <cellStyle name="Note 6 14 4 2 5 2" xfId="30177"/>
    <cellStyle name="Note 6 14 4 2 5 3" xfId="44630"/>
    <cellStyle name="Note 6 14 4 2 6" xfId="19749"/>
    <cellStyle name="Note 6 14 4 3" xfId="2909"/>
    <cellStyle name="Note 6 14 4 3 2" xfId="5420"/>
    <cellStyle name="Note 6 14 4 3 2 2" xfId="14691"/>
    <cellStyle name="Note 6 14 4 3 2 2 2" xfId="32126"/>
    <cellStyle name="Note 6 14 4 3 2 2 3" xfId="46579"/>
    <cellStyle name="Note 6 14 4 3 2 3" xfId="17152"/>
    <cellStyle name="Note 6 14 4 3 2 3 2" xfId="34587"/>
    <cellStyle name="Note 6 14 4 3 2 3 3" xfId="49040"/>
    <cellStyle name="Note 6 14 4 3 2 4" xfId="22856"/>
    <cellStyle name="Note 6 14 4 3 2 5" xfId="37309"/>
    <cellStyle name="Note 6 14 4 3 3" xfId="7882"/>
    <cellStyle name="Note 6 14 4 3 3 2" xfId="25317"/>
    <cellStyle name="Note 6 14 4 3 3 3" xfId="39770"/>
    <cellStyle name="Note 6 14 4 3 4" xfId="10323"/>
    <cellStyle name="Note 6 14 4 3 4 2" xfId="27758"/>
    <cellStyle name="Note 6 14 4 3 4 3" xfId="42211"/>
    <cellStyle name="Note 6 14 4 3 5" xfId="12743"/>
    <cellStyle name="Note 6 14 4 3 5 2" xfId="30178"/>
    <cellStyle name="Note 6 14 4 3 5 3" xfId="44631"/>
    <cellStyle name="Note 6 14 4 3 6" xfId="19750"/>
    <cellStyle name="Note 6 14 4 4" xfId="2910"/>
    <cellStyle name="Note 6 14 4 4 2" xfId="5421"/>
    <cellStyle name="Note 6 14 4 4 2 2" xfId="22857"/>
    <cellStyle name="Note 6 14 4 4 2 3" xfId="37310"/>
    <cellStyle name="Note 6 14 4 4 3" xfId="7883"/>
    <cellStyle name="Note 6 14 4 4 3 2" xfId="25318"/>
    <cellStyle name="Note 6 14 4 4 3 3" xfId="39771"/>
    <cellStyle name="Note 6 14 4 4 4" xfId="10324"/>
    <cellStyle name="Note 6 14 4 4 4 2" xfId="27759"/>
    <cellStyle name="Note 6 14 4 4 4 3" xfId="42212"/>
    <cellStyle name="Note 6 14 4 4 5" xfId="12744"/>
    <cellStyle name="Note 6 14 4 4 5 2" xfId="30179"/>
    <cellStyle name="Note 6 14 4 4 5 3" xfId="44632"/>
    <cellStyle name="Note 6 14 4 4 6" xfId="15497"/>
    <cellStyle name="Note 6 14 4 4 6 2" xfId="32932"/>
    <cellStyle name="Note 6 14 4 4 6 3" xfId="47385"/>
    <cellStyle name="Note 6 14 4 4 7" xfId="19751"/>
    <cellStyle name="Note 6 14 4 4 8" xfId="20659"/>
    <cellStyle name="Note 6 14 4 5" xfId="5418"/>
    <cellStyle name="Note 6 14 4 5 2" xfId="14689"/>
    <cellStyle name="Note 6 14 4 5 2 2" xfId="32124"/>
    <cellStyle name="Note 6 14 4 5 2 3" xfId="46577"/>
    <cellStyle name="Note 6 14 4 5 3" xfId="17150"/>
    <cellStyle name="Note 6 14 4 5 3 2" xfId="34585"/>
    <cellStyle name="Note 6 14 4 5 3 3" xfId="49038"/>
    <cellStyle name="Note 6 14 4 5 4" xfId="22854"/>
    <cellStyle name="Note 6 14 4 5 5" xfId="37307"/>
    <cellStyle name="Note 6 14 4 6" xfId="7880"/>
    <cellStyle name="Note 6 14 4 6 2" xfId="25315"/>
    <cellStyle name="Note 6 14 4 6 3" xfId="39768"/>
    <cellStyle name="Note 6 14 4 7" xfId="10321"/>
    <cellStyle name="Note 6 14 4 7 2" xfId="27756"/>
    <cellStyle name="Note 6 14 4 7 3" xfId="42209"/>
    <cellStyle name="Note 6 14 4 8" xfId="12741"/>
    <cellStyle name="Note 6 14 4 8 2" xfId="30176"/>
    <cellStyle name="Note 6 14 4 8 3" xfId="44629"/>
    <cellStyle name="Note 6 14 4 9" xfId="19748"/>
    <cellStyle name="Note 6 14 5" xfId="2911"/>
    <cellStyle name="Note 6 14 5 2" xfId="2912"/>
    <cellStyle name="Note 6 14 5 2 2" xfId="5423"/>
    <cellStyle name="Note 6 14 5 2 2 2" xfId="14693"/>
    <cellStyle name="Note 6 14 5 2 2 2 2" xfId="32128"/>
    <cellStyle name="Note 6 14 5 2 2 2 3" xfId="46581"/>
    <cellStyle name="Note 6 14 5 2 2 3" xfId="17154"/>
    <cellStyle name="Note 6 14 5 2 2 3 2" xfId="34589"/>
    <cellStyle name="Note 6 14 5 2 2 3 3" xfId="49042"/>
    <cellStyle name="Note 6 14 5 2 2 4" xfId="22859"/>
    <cellStyle name="Note 6 14 5 2 2 5" xfId="37312"/>
    <cellStyle name="Note 6 14 5 2 3" xfId="7885"/>
    <cellStyle name="Note 6 14 5 2 3 2" xfId="25320"/>
    <cellStyle name="Note 6 14 5 2 3 3" xfId="39773"/>
    <cellStyle name="Note 6 14 5 2 4" xfId="10326"/>
    <cellStyle name="Note 6 14 5 2 4 2" xfId="27761"/>
    <cellStyle name="Note 6 14 5 2 4 3" xfId="42214"/>
    <cellStyle name="Note 6 14 5 2 5" xfId="12746"/>
    <cellStyle name="Note 6 14 5 2 5 2" xfId="30181"/>
    <cellStyle name="Note 6 14 5 2 5 3" xfId="44634"/>
    <cellStyle name="Note 6 14 5 2 6" xfId="19753"/>
    <cellStyle name="Note 6 14 5 3" xfId="2913"/>
    <cellStyle name="Note 6 14 5 3 2" xfId="5424"/>
    <cellStyle name="Note 6 14 5 3 2 2" xfId="14694"/>
    <cellStyle name="Note 6 14 5 3 2 2 2" xfId="32129"/>
    <cellStyle name="Note 6 14 5 3 2 2 3" xfId="46582"/>
    <cellStyle name="Note 6 14 5 3 2 3" xfId="17155"/>
    <cellStyle name="Note 6 14 5 3 2 3 2" xfId="34590"/>
    <cellStyle name="Note 6 14 5 3 2 3 3" xfId="49043"/>
    <cellStyle name="Note 6 14 5 3 2 4" xfId="22860"/>
    <cellStyle name="Note 6 14 5 3 2 5" xfId="37313"/>
    <cellStyle name="Note 6 14 5 3 3" xfId="7886"/>
    <cellStyle name="Note 6 14 5 3 3 2" xfId="25321"/>
    <cellStyle name="Note 6 14 5 3 3 3" xfId="39774"/>
    <cellStyle name="Note 6 14 5 3 4" xfId="10327"/>
    <cellStyle name="Note 6 14 5 3 4 2" xfId="27762"/>
    <cellStyle name="Note 6 14 5 3 4 3" xfId="42215"/>
    <cellStyle name="Note 6 14 5 3 5" xfId="12747"/>
    <cellStyle name="Note 6 14 5 3 5 2" xfId="30182"/>
    <cellStyle name="Note 6 14 5 3 5 3" xfId="44635"/>
    <cellStyle name="Note 6 14 5 3 6" xfId="19754"/>
    <cellStyle name="Note 6 14 5 4" xfId="2914"/>
    <cellStyle name="Note 6 14 5 4 2" xfId="5425"/>
    <cellStyle name="Note 6 14 5 4 2 2" xfId="22861"/>
    <cellStyle name="Note 6 14 5 4 2 3" xfId="37314"/>
    <cellStyle name="Note 6 14 5 4 3" xfId="7887"/>
    <cellStyle name="Note 6 14 5 4 3 2" xfId="25322"/>
    <cellStyle name="Note 6 14 5 4 3 3" xfId="39775"/>
    <cellStyle name="Note 6 14 5 4 4" xfId="10328"/>
    <cellStyle name="Note 6 14 5 4 4 2" xfId="27763"/>
    <cellStyle name="Note 6 14 5 4 4 3" xfId="42216"/>
    <cellStyle name="Note 6 14 5 4 5" xfId="12748"/>
    <cellStyle name="Note 6 14 5 4 5 2" xfId="30183"/>
    <cellStyle name="Note 6 14 5 4 5 3" xfId="44636"/>
    <cellStyle name="Note 6 14 5 4 6" xfId="15498"/>
    <cellStyle name="Note 6 14 5 4 6 2" xfId="32933"/>
    <cellStyle name="Note 6 14 5 4 6 3" xfId="47386"/>
    <cellStyle name="Note 6 14 5 4 7" xfId="19755"/>
    <cellStyle name="Note 6 14 5 4 8" xfId="20660"/>
    <cellStyle name="Note 6 14 5 5" xfId="5422"/>
    <cellStyle name="Note 6 14 5 5 2" xfId="14692"/>
    <cellStyle name="Note 6 14 5 5 2 2" xfId="32127"/>
    <cellStyle name="Note 6 14 5 5 2 3" xfId="46580"/>
    <cellStyle name="Note 6 14 5 5 3" xfId="17153"/>
    <cellStyle name="Note 6 14 5 5 3 2" xfId="34588"/>
    <cellStyle name="Note 6 14 5 5 3 3" xfId="49041"/>
    <cellStyle name="Note 6 14 5 5 4" xfId="22858"/>
    <cellStyle name="Note 6 14 5 5 5" xfId="37311"/>
    <cellStyle name="Note 6 14 5 6" xfId="7884"/>
    <cellStyle name="Note 6 14 5 6 2" xfId="25319"/>
    <cellStyle name="Note 6 14 5 6 3" xfId="39772"/>
    <cellStyle name="Note 6 14 5 7" xfId="10325"/>
    <cellStyle name="Note 6 14 5 7 2" xfId="27760"/>
    <cellStyle name="Note 6 14 5 7 3" xfId="42213"/>
    <cellStyle name="Note 6 14 5 8" xfId="12745"/>
    <cellStyle name="Note 6 14 5 8 2" xfId="30180"/>
    <cellStyle name="Note 6 14 5 8 3" xfId="44633"/>
    <cellStyle name="Note 6 14 5 9" xfId="19752"/>
    <cellStyle name="Note 6 14 6" xfId="2915"/>
    <cellStyle name="Note 6 14 6 2" xfId="5426"/>
    <cellStyle name="Note 6 14 6 2 2" xfId="14695"/>
    <cellStyle name="Note 6 14 6 2 2 2" xfId="32130"/>
    <cellStyle name="Note 6 14 6 2 2 3" xfId="46583"/>
    <cellStyle name="Note 6 14 6 2 3" xfId="17156"/>
    <cellStyle name="Note 6 14 6 2 3 2" xfId="34591"/>
    <cellStyle name="Note 6 14 6 2 3 3" xfId="49044"/>
    <cellStyle name="Note 6 14 6 2 4" xfId="22862"/>
    <cellStyle name="Note 6 14 6 2 5" xfId="37315"/>
    <cellStyle name="Note 6 14 6 3" xfId="7888"/>
    <cellStyle name="Note 6 14 6 3 2" xfId="25323"/>
    <cellStyle name="Note 6 14 6 3 3" xfId="39776"/>
    <cellStyle name="Note 6 14 6 4" xfId="10329"/>
    <cellStyle name="Note 6 14 6 4 2" xfId="27764"/>
    <cellStyle name="Note 6 14 6 4 3" xfId="42217"/>
    <cellStyle name="Note 6 14 6 5" xfId="12749"/>
    <cellStyle name="Note 6 14 6 5 2" xfId="30184"/>
    <cellStyle name="Note 6 14 6 5 3" xfId="44637"/>
    <cellStyle name="Note 6 14 6 6" xfId="19756"/>
    <cellStyle name="Note 6 14 7" xfId="2916"/>
    <cellStyle name="Note 6 14 7 2" xfId="5427"/>
    <cellStyle name="Note 6 14 7 2 2" xfId="14696"/>
    <cellStyle name="Note 6 14 7 2 2 2" xfId="32131"/>
    <cellStyle name="Note 6 14 7 2 2 3" xfId="46584"/>
    <cellStyle name="Note 6 14 7 2 3" xfId="17157"/>
    <cellStyle name="Note 6 14 7 2 3 2" xfId="34592"/>
    <cellStyle name="Note 6 14 7 2 3 3" xfId="49045"/>
    <cellStyle name="Note 6 14 7 2 4" xfId="22863"/>
    <cellStyle name="Note 6 14 7 2 5" xfId="37316"/>
    <cellStyle name="Note 6 14 7 3" xfId="7889"/>
    <cellStyle name="Note 6 14 7 3 2" xfId="25324"/>
    <cellStyle name="Note 6 14 7 3 3" xfId="39777"/>
    <cellStyle name="Note 6 14 7 4" xfId="10330"/>
    <cellStyle name="Note 6 14 7 4 2" xfId="27765"/>
    <cellStyle name="Note 6 14 7 4 3" xfId="42218"/>
    <cellStyle name="Note 6 14 7 5" xfId="12750"/>
    <cellStyle name="Note 6 14 7 5 2" xfId="30185"/>
    <cellStyle name="Note 6 14 7 5 3" xfId="44638"/>
    <cellStyle name="Note 6 14 7 6" xfId="19757"/>
    <cellStyle name="Note 6 14 8" xfId="2917"/>
    <cellStyle name="Note 6 14 8 2" xfId="5428"/>
    <cellStyle name="Note 6 14 8 2 2" xfId="22864"/>
    <cellStyle name="Note 6 14 8 2 3" xfId="37317"/>
    <cellStyle name="Note 6 14 8 3" xfId="7890"/>
    <cellStyle name="Note 6 14 8 3 2" xfId="25325"/>
    <cellStyle name="Note 6 14 8 3 3" xfId="39778"/>
    <cellStyle name="Note 6 14 8 4" xfId="10331"/>
    <cellStyle name="Note 6 14 8 4 2" xfId="27766"/>
    <cellStyle name="Note 6 14 8 4 3" xfId="42219"/>
    <cellStyle name="Note 6 14 8 5" xfId="12751"/>
    <cellStyle name="Note 6 14 8 5 2" xfId="30186"/>
    <cellStyle name="Note 6 14 8 5 3" xfId="44639"/>
    <cellStyle name="Note 6 14 8 6" xfId="15499"/>
    <cellStyle name="Note 6 14 8 6 2" xfId="32934"/>
    <cellStyle name="Note 6 14 8 6 3" xfId="47387"/>
    <cellStyle name="Note 6 14 8 7" xfId="19758"/>
    <cellStyle name="Note 6 14 8 8" xfId="20661"/>
    <cellStyle name="Note 6 14 9" xfId="5409"/>
    <cellStyle name="Note 6 14 9 2" xfId="14682"/>
    <cellStyle name="Note 6 14 9 2 2" xfId="32117"/>
    <cellStyle name="Note 6 14 9 2 3" xfId="46570"/>
    <cellStyle name="Note 6 14 9 3" xfId="17143"/>
    <cellStyle name="Note 6 14 9 3 2" xfId="34578"/>
    <cellStyle name="Note 6 14 9 3 3" xfId="49031"/>
    <cellStyle name="Note 6 14 9 4" xfId="22845"/>
    <cellStyle name="Note 6 14 9 5" xfId="37298"/>
    <cellStyle name="Note 6 15" xfId="2918"/>
    <cellStyle name="Note 6 15 10" xfId="7891"/>
    <cellStyle name="Note 6 15 10 2" xfId="25326"/>
    <cellStyle name="Note 6 15 10 3" xfId="39779"/>
    <cellStyle name="Note 6 15 11" xfId="10332"/>
    <cellStyle name="Note 6 15 11 2" xfId="27767"/>
    <cellStyle name="Note 6 15 11 3" xfId="42220"/>
    <cellStyle name="Note 6 15 12" xfId="12752"/>
    <cellStyle name="Note 6 15 12 2" xfId="30187"/>
    <cellStyle name="Note 6 15 12 3" xfId="44640"/>
    <cellStyle name="Note 6 15 13" xfId="19759"/>
    <cellStyle name="Note 6 15 2" xfId="2919"/>
    <cellStyle name="Note 6 15 2 2" xfId="2920"/>
    <cellStyle name="Note 6 15 2 2 2" xfId="5431"/>
    <cellStyle name="Note 6 15 2 2 2 2" xfId="14699"/>
    <cellStyle name="Note 6 15 2 2 2 2 2" xfId="32134"/>
    <cellStyle name="Note 6 15 2 2 2 2 3" xfId="46587"/>
    <cellStyle name="Note 6 15 2 2 2 3" xfId="17160"/>
    <cellStyle name="Note 6 15 2 2 2 3 2" xfId="34595"/>
    <cellStyle name="Note 6 15 2 2 2 3 3" xfId="49048"/>
    <cellStyle name="Note 6 15 2 2 2 4" xfId="22867"/>
    <cellStyle name="Note 6 15 2 2 2 5" xfId="37320"/>
    <cellStyle name="Note 6 15 2 2 3" xfId="7893"/>
    <cellStyle name="Note 6 15 2 2 3 2" xfId="25328"/>
    <cellStyle name="Note 6 15 2 2 3 3" xfId="39781"/>
    <cellStyle name="Note 6 15 2 2 4" xfId="10334"/>
    <cellStyle name="Note 6 15 2 2 4 2" xfId="27769"/>
    <cellStyle name="Note 6 15 2 2 4 3" xfId="42222"/>
    <cellStyle name="Note 6 15 2 2 5" xfId="12754"/>
    <cellStyle name="Note 6 15 2 2 5 2" xfId="30189"/>
    <cellStyle name="Note 6 15 2 2 5 3" xfId="44642"/>
    <cellStyle name="Note 6 15 2 2 6" xfId="19761"/>
    <cellStyle name="Note 6 15 2 3" xfId="2921"/>
    <cellStyle name="Note 6 15 2 3 2" xfId="5432"/>
    <cellStyle name="Note 6 15 2 3 2 2" xfId="14700"/>
    <cellStyle name="Note 6 15 2 3 2 2 2" xfId="32135"/>
    <cellStyle name="Note 6 15 2 3 2 2 3" xfId="46588"/>
    <cellStyle name="Note 6 15 2 3 2 3" xfId="17161"/>
    <cellStyle name="Note 6 15 2 3 2 3 2" xfId="34596"/>
    <cellStyle name="Note 6 15 2 3 2 3 3" xfId="49049"/>
    <cellStyle name="Note 6 15 2 3 2 4" xfId="22868"/>
    <cellStyle name="Note 6 15 2 3 2 5" xfId="37321"/>
    <cellStyle name="Note 6 15 2 3 3" xfId="7894"/>
    <cellStyle name="Note 6 15 2 3 3 2" xfId="25329"/>
    <cellStyle name="Note 6 15 2 3 3 3" xfId="39782"/>
    <cellStyle name="Note 6 15 2 3 4" xfId="10335"/>
    <cellStyle name="Note 6 15 2 3 4 2" xfId="27770"/>
    <cellStyle name="Note 6 15 2 3 4 3" xfId="42223"/>
    <cellStyle name="Note 6 15 2 3 5" xfId="12755"/>
    <cellStyle name="Note 6 15 2 3 5 2" xfId="30190"/>
    <cellStyle name="Note 6 15 2 3 5 3" xfId="44643"/>
    <cellStyle name="Note 6 15 2 3 6" xfId="19762"/>
    <cellStyle name="Note 6 15 2 4" xfId="2922"/>
    <cellStyle name="Note 6 15 2 4 2" xfId="5433"/>
    <cellStyle name="Note 6 15 2 4 2 2" xfId="22869"/>
    <cellStyle name="Note 6 15 2 4 2 3" xfId="37322"/>
    <cellStyle name="Note 6 15 2 4 3" xfId="7895"/>
    <cellStyle name="Note 6 15 2 4 3 2" xfId="25330"/>
    <cellStyle name="Note 6 15 2 4 3 3" xfId="39783"/>
    <cellStyle name="Note 6 15 2 4 4" xfId="10336"/>
    <cellStyle name="Note 6 15 2 4 4 2" xfId="27771"/>
    <cellStyle name="Note 6 15 2 4 4 3" xfId="42224"/>
    <cellStyle name="Note 6 15 2 4 5" xfId="12756"/>
    <cellStyle name="Note 6 15 2 4 5 2" xfId="30191"/>
    <cellStyle name="Note 6 15 2 4 5 3" xfId="44644"/>
    <cellStyle name="Note 6 15 2 4 6" xfId="15500"/>
    <cellStyle name="Note 6 15 2 4 6 2" xfId="32935"/>
    <cellStyle name="Note 6 15 2 4 6 3" xfId="47388"/>
    <cellStyle name="Note 6 15 2 4 7" xfId="19763"/>
    <cellStyle name="Note 6 15 2 4 8" xfId="20662"/>
    <cellStyle name="Note 6 15 2 5" xfId="5430"/>
    <cellStyle name="Note 6 15 2 5 2" xfId="14698"/>
    <cellStyle name="Note 6 15 2 5 2 2" xfId="32133"/>
    <cellStyle name="Note 6 15 2 5 2 3" xfId="46586"/>
    <cellStyle name="Note 6 15 2 5 3" xfId="17159"/>
    <cellStyle name="Note 6 15 2 5 3 2" xfId="34594"/>
    <cellStyle name="Note 6 15 2 5 3 3" xfId="49047"/>
    <cellStyle name="Note 6 15 2 5 4" xfId="22866"/>
    <cellStyle name="Note 6 15 2 5 5" xfId="37319"/>
    <cellStyle name="Note 6 15 2 6" xfId="7892"/>
    <cellStyle name="Note 6 15 2 6 2" xfId="25327"/>
    <cellStyle name="Note 6 15 2 6 3" xfId="39780"/>
    <cellStyle name="Note 6 15 2 7" xfId="10333"/>
    <cellStyle name="Note 6 15 2 7 2" xfId="27768"/>
    <cellStyle name="Note 6 15 2 7 3" xfId="42221"/>
    <cellStyle name="Note 6 15 2 8" xfId="12753"/>
    <cellStyle name="Note 6 15 2 8 2" xfId="30188"/>
    <cellStyle name="Note 6 15 2 8 3" xfId="44641"/>
    <cellStyle name="Note 6 15 2 9" xfId="19760"/>
    <cellStyle name="Note 6 15 3" xfId="2923"/>
    <cellStyle name="Note 6 15 3 2" xfId="2924"/>
    <cellStyle name="Note 6 15 3 2 2" xfId="5435"/>
    <cellStyle name="Note 6 15 3 2 2 2" xfId="14702"/>
    <cellStyle name="Note 6 15 3 2 2 2 2" xfId="32137"/>
    <cellStyle name="Note 6 15 3 2 2 2 3" xfId="46590"/>
    <cellStyle name="Note 6 15 3 2 2 3" xfId="17163"/>
    <cellStyle name="Note 6 15 3 2 2 3 2" xfId="34598"/>
    <cellStyle name="Note 6 15 3 2 2 3 3" xfId="49051"/>
    <cellStyle name="Note 6 15 3 2 2 4" xfId="22871"/>
    <cellStyle name="Note 6 15 3 2 2 5" xfId="37324"/>
    <cellStyle name="Note 6 15 3 2 3" xfId="7897"/>
    <cellStyle name="Note 6 15 3 2 3 2" xfId="25332"/>
    <cellStyle name="Note 6 15 3 2 3 3" xfId="39785"/>
    <cellStyle name="Note 6 15 3 2 4" xfId="10338"/>
    <cellStyle name="Note 6 15 3 2 4 2" xfId="27773"/>
    <cellStyle name="Note 6 15 3 2 4 3" xfId="42226"/>
    <cellStyle name="Note 6 15 3 2 5" xfId="12758"/>
    <cellStyle name="Note 6 15 3 2 5 2" xfId="30193"/>
    <cellStyle name="Note 6 15 3 2 5 3" xfId="44646"/>
    <cellStyle name="Note 6 15 3 2 6" xfId="19765"/>
    <cellStyle name="Note 6 15 3 3" xfId="2925"/>
    <cellStyle name="Note 6 15 3 3 2" xfId="5436"/>
    <cellStyle name="Note 6 15 3 3 2 2" xfId="14703"/>
    <cellStyle name="Note 6 15 3 3 2 2 2" xfId="32138"/>
    <cellStyle name="Note 6 15 3 3 2 2 3" xfId="46591"/>
    <cellStyle name="Note 6 15 3 3 2 3" xfId="17164"/>
    <cellStyle name="Note 6 15 3 3 2 3 2" xfId="34599"/>
    <cellStyle name="Note 6 15 3 3 2 3 3" xfId="49052"/>
    <cellStyle name="Note 6 15 3 3 2 4" xfId="22872"/>
    <cellStyle name="Note 6 15 3 3 2 5" xfId="37325"/>
    <cellStyle name="Note 6 15 3 3 3" xfId="7898"/>
    <cellStyle name="Note 6 15 3 3 3 2" xfId="25333"/>
    <cellStyle name="Note 6 15 3 3 3 3" xfId="39786"/>
    <cellStyle name="Note 6 15 3 3 4" xfId="10339"/>
    <cellStyle name="Note 6 15 3 3 4 2" xfId="27774"/>
    <cellStyle name="Note 6 15 3 3 4 3" xfId="42227"/>
    <cellStyle name="Note 6 15 3 3 5" xfId="12759"/>
    <cellStyle name="Note 6 15 3 3 5 2" xfId="30194"/>
    <cellStyle name="Note 6 15 3 3 5 3" xfId="44647"/>
    <cellStyle name="Note 6 15 3 3 6" xfId="19766"/>
    <cellStyle name="Note 6 15 3 4" xfId="2926"/>
    <cellStyle name="Note 6 15 3 4 2" xfId="5437"/>
    <cellStyle name="Note 6 15 3 4 2 2" xfId="22873"/>
    <cellStyle name="Note 6 15 3 4 2 3" xfId="37326"/>
    <cellStyle name="Note 6 15 3 4 3" xfId="7899"/>
    <cellStyle name="Note 6 15 3 4 3 2" xfId="25334"/>
    <cellStyle name="Note 6 15 3 4 3 3" xfId="39787"/>
    <cellStyle name="Note 6 15 3 4 4" xfId="10340"/>
    <cellStyle name="Note 6 15 3 4 4 2" xfId="27775"/>
    <cellStyle name="Note 6 15 3 4 4 3" xfId="42228"/>
    <cellStyle name="Note 6 15 3 4 5" xfId="12760"/>
    <cellStyle name="Note 6 15 3 4 5 2" xfId="30195"/>
    <cellStyle name="Note 6 15 3 4 5 3" xfId="44648"/>
    <cellStyle name="Note 6 15 3 4 6" xfId="15501"/>
    <cellStyle name="Note 6 15 3 4 6 2" xfId="32936"/>
    <cellStyle name="Note 6 15 3 4 6 3" xfId="47389"/>
    <cellStyle name="Note 6 15 3 4 7" xfId="19767"/>
    <cellStyle name="Note 6 15 3 4 8" xfId="20663"/>
    <cellStyle name="Note 6 15 3 5" xfId="5434"/>
    <cellStyle name="Note 6 15 3 5 2" xfId="14701"/>
    <cellStyle name="Note 6 15 3 5 2 2" xfId="32136"/>
    <cellStyle name="Note 6 15 3 5 2 3" xfId="46589"/>
    <cellStyle name="Note 6 15 3 5 3" xfId="17162"/>
    <cellStyle name="Note 6 15 3 5 3 2" xfId="34597"/>
    <cellStyle name="Note 6 15 3 5 3 3" xfId="49050"/>
    <cellStyle name="Note 6 15 3 5 4" xfId="22870"/>
    <cellStyle name="Note 6 15 3 5 5" xfId="37323"/>
    <cellStyle name="Note 6 15 3 6" xfId="7896"/>
    <cellStyle name="Note 6 15 3 6 2" xfId="25331"/>
    <cellStyle name="Note 6 15 3 6 3" xfId="39784"/>
    <cellStyle name="Note 6 15 3 7" xfId="10337"/>
    <cellStyle name="Note 6 15 3 7 2" xfId="27772"/>
    <cellStyle name="Note 6 15 3 7 3" xfId="42225"/>
    <cellStyle name="Note 6 15 3 8" xfId="12757"/>
    <cellStyle name="Note 6 15 3 8 2" xfId="30192"/>
    <cellStyle name="Note 6 15 3 8 3" xfId="44645"/>
    <cellStyle name="Note 6 15 3 9" xfId="19764"/>
    <cellStyle name="Note 6 15 4" xfId="2927"/>
    <cellStyle name="Note 6 15 4 2" xfId="2928"/>
    <cellStyle name="Note 6 15 4 2 2" xfId="5439"/>
    <cellStyle name="Note 6 15 4 2 2 2" xfId="14705"/>
    <cellStyle name="Note 6 15 4 2 2 2 2" xfId="32140"/>
    <cellStyle name="Note 6 15 4 2 2 2 3" xfId="46593"/>
    <cellStyle name="Note 6 15 4 2 2 3" xfId="17166"/>
    <cellStyle name="Note 6 15 4 2 2 3 2" xfId="34601"/>
    <cellStyle name="Note 6 15 4 2 2 3 3" xfId="49054"/>
    <cellStyle name="Note 6 15 4 2 2 4" xfId="22875"/>
    <cellStyle name="Note 6 15 4 2 2 5" xfId="37328"/>
    <cellStyle name="Note 6 15 4 2 3" xfId="7901"/>
    <cellStyle name="Note 6 15 4 2 3 2" xfId="25336"/>
    <cellStyle name="Note 6 15 4 2 3 3" xfId="39789"/>
    <cellStyle name="Note 6 15 4 2 4" xfId="10342"/>
    <cellStyle name="Note 6 15 4 2 4 2" xfId="27777"/>
    <cellStyle name="Note 6 15 4 2 4 3" xfId="42230"/>
    <cellStyle name="Note 6 15 4 2 5" xfId="12762"/>
    <cellStyle name="Note 6 15 4 2 5 2" xfId="30197"/>
    <cellStyle name="Note 6 15 4 2 5 3" xfId="44650"/>
    <cellStyle name="Note 6 15 4 2 6" xfId="19769"/>
    <cellStyle name="Note 6 15 4 3" xfId="2929"/>
    <cellStyle name="Note 6 15 4 3 2" xfId="5440"/>
    <cellStyle name="Note 6 15 4 3 2 2" xfId="14706"/>
    <cellStyle name="Note 6 15 4 3 2 2 2" xfId="32141"/>
    <cellStyle name="Note 6 15 4 3 2 2 3" xfId="46594"/>
    <cellStyle name="Note 6 15 4 3 2 3" xfId="17167"/>
    <cellStyle name="Note 6 15 4 3 2 3 2" xfId="34602"/>
    <cellStyle name="Note 6 15 4 3 2 3 3" xfId="49055"/>
    <cellStyle name="Note 6 15 4 3 2 4" xfId="22876"/>
    <cellStyle name="Note 6 15 4 3 2 5" xfId="37329"/>
    <cellStyle name="Note 6 15 4 3 3" xfId="7902"/>
    <cellStyle name="Note 6 15 4 3 3 2" xfId="25337"/>
    <cellStyle name="Note 6 15 4 3 3 3" xfId="39790"/>
    <cellStyle name="Note 6 15 4 3 4" xfId="10343"/>
    <cellStyle name="Note 6 15 4 3 4 2" xfId="27778"/>
    <cellStyle name="Note 6 15 4 3 4 3" xfId="42231"/>
    <cellStyle name="Note 6 15 4 3 5" xfId="12763"/>
    <cellStyle name="Note 6 15 4 3 5 2" xfId="30198"/>
    <cellStyle name="Note 6 15 4 3 5 3" xfId="44651"/>
    <cellStyle name="Note 6 15 4 3 6" xfId="19770"/>
    <cellStyle name="Note 6 15 4 4" xfId="2930"/>
    <cellStyle name="Note 6 15 4 4 2" xfId="5441"/>
    <cellStyle name="Note 6 15 4 4 2 2" xfId="22877"/>
    <cellStyle name="Note 6 15 4 4 2 3" xfId="37330"/>
    <cellStyle name="Note 6 15 4 4 3" xfId="7903"/>
    <cellStyle name="Note 6 15 4 4 3 2" xfId="25338"/>
    <cellStyle name="Note 6 15 4 4 3 3" xfId="39791"/>
    <cellStyle name="Note 6 15 4 4 4" xfId="10344"/>
    <cellStyle name="Note 6 15 4 4 4 2" xfId="27779"/>
    <cellStyle name="Note 6 15 4 4 4 3" xfId="42232"/>
    <cellStyle name="Note 6 15 4 4 5" xfId="12764"/>
    <cellStyle name="Note 6 15 4 4 5 2" xfId="30199"/>
    <cellStyle name="Note 6 15 4 4 5 3" xfId="44652"/>
    <cellStyle name="Note 6 15 4 4 6" xfId="15502"/>
    <cellStyle name="Note 6 15 4 4 6 2" xfId="32937"/>
    <cellStyle name="Note 6 15 4 4 6 3" xfId="47390"/>
    <cellStyle name="Note 6 15 4 4 7" xfId="19771"/>
    <cellStyle name="Note 6 15 4 4 8" xfId="20664"/>
    <cellStyle name="Note 6 15 4 5" xfId="5438"/>
    <cellStyle name="Note 6 15 4 5 2" xfId="14704"/>
    <cellStyle name="Note 6 15 4 5 2 2" xfId="32139"/>
    <cellStyle name="Note 6 15 4 5 2 3" xfId="46592"/>
    <cellStyle name="Note 6 15 4 5 3" xfId="17165"/>
    <cellStyle name="Note 6 15 4 5 3 2" xfId="34600"/>
    <cellStyle name="Note 6 15 4 5 3 3" xfId="49053"/>
    <cellStyle name="Note 6 15 4 5 4" xfId="22874"/>
    <cellStyle name="Note 6 15 4 5 5" xfId="37327"/>
    <cellStyle name="Note 6 15 4 6" xfId="7900"/>
    <cellStyle name="Note 6 15 4 6 2" xfId="25335"/>
    <cellStyle name="Note 6 15 4 6 3" xfId="39788"/>
    <cellStyle name="Note 6 15 4 7" xfId="10341"/>
    <cellStyle name="Note 6 15 4 7 2" xfId="27776"/>
    <cellStyle name="Note 6 15 4 7 3" xfId="42229"/>
    <cellStyle name="Note 6 15 4 8" xfId="12761"/>
    <cellStyle name="Note 6 15 4 8 2" xfId="30196"/>
    <cellStyle name="Note 6 15 4 8 3" xfId="44649"/>
    <cellStyle name="Note 6 15 4 9" xfId="19768"/>
    <cellStyle name="Note 6 15 5" xfId="2931"/>
    <cellStyle name="Note 6 15 5 2" xfId="2932"/>
    <cellStyle name="Note 6 15 5 2 2" xfId="5443"/>
    <cellStyle name="Note 6 15 5 2 2 2" xfId="14708"/>
    <cellStyle name="Note 6 15 5 2 2 2 2" xfId="32143"/>
    <cellStyle name="Note 6 15 5 2 2 2 3" xfId="46596"/>
    <cellStyle name="Note 6 15 5 2 2 3" xfId="17169"/>
    <cellStyle name="Note 6 15 5 2 2 3 2" xfId="34604"/>
    <cellStyle name="Note 6 15 5 2 2 3 3" xfId="49057"/>
    <cellStyle name="Note 6 15 5 2 2 4" xfId="22879"/>
    <cellStyle name="Note 6 15 5 2 2 5" xfId="37332"/>
    <cellStyle name="Note 6 15 5 2 3" xfId="7905"/>
    <cellStyle name="Note 6 15 5 2 3 2" xfId="25340"/>
    <cellStyle name="Note 6 15 5 2 3 3" xfId="39793"/>
    <cellStyle name="Note 6 15 5 2 4" xfId="10346"/>
    <cellStyle name="Note 6 15 5 2 4 2" xfId="27781"/>
    <cellStyle name="Note 6 15 5 2 4 3" xfId="42234"/>
    <cellStyle name="Note 6 15 5 2 5" xfId="12766"/>
    <cellStyle name="Note 6 15 5 2 5 2" xfId="30201"/>
    <cellStyle name="Note 6 15 5 2 5 3" xfId="44654"/>
    <cellStyle name="Note 6 15 5 2 6" xfId="19773"/>
    <cellStyle name="Note 6 15 5 3" xfId="2933"/>
    <cellStyle name="Note 6 15 5 3 2" xfId="5444"/>
    <cellStyle name="Note 6 15 5 3 2 2" xfId="14709"/>
    <cellStyle name="Note 6 15 5 3 2 2 2" xfId="32144"/>
    <cellStyle name="Note 6 15 5 3 2 2 3" xfId="46597"/>
    <cellStyle name="Note 6 15 5 3 2 3" xfId="17170"/>
    <cellStyle name="Note 6 15 5 3 2 3 2" xfId="34605"/>
    <cellStyle name="Note 6 15 5 3 2 3 3" xfId="49058"/>
    <cellStyle name="Note 6 15 5 3 2 4" xfId="22880"/>
    <cellStyle name="Note 6 15 5 3 2 5" xfId="37333"/>
    <cellStyle name="Note 6 15 5 3 3" xfId="7906"/>
    <cellStyle name="Note 6 15 5 3 3 2" xfId="25341"/>
    <cellStyle name="Note 6 15 5 3 3 3" xfId="39794"/>
    <cellStyle name="Note 6 15 5 3 4" xfId="10347"/>
    <cellStyle name="Note 6 15 5 3 4 2" xfId="27782"/>
    <cellStyle name="Note 6 15 5 3 4 3" xfId="42235"/>
    <cellStyle name="Note 6 15 5 3 5" xfId="12767"/>
    <cellStyle name="Note 6 15 5 3 5 2" xfId="30202"/>
    <cellStyle name="Note 6 15 5 3 5 3" xfId="44655"/>
    <cellStyle name="Note 6 15 5 3 6" xfId="19774"/>
    <cellStyle name="Note 6 15 5 4" xfId="2934"/>
    <cellStyle name="Note 6 15 5 4 2" xfId="5445"/>
    <cellStyle name="Note 6 15 5 4 2 2" xfId="22881"/>
    <cellStyle name="Note 6 15 5 4 2 3" xfId="37334"/>
    <cellStyle name="Note 6 15 5 4 3" xfId="7907"/>
    <cellStyle name="Note 6 15 5 4 3 2" xfId="25342"/>
    <cellStyle name="Note 6 15 5 4 3 3" xfId="39795"/>
    <cellStyle name="Note 6 15 5 4 4" xfId="10348"/>
    <cellStyle name="Note 6 15 5 4 4 2" xfId="27783"/>
    <cellStyle name="Note 6 15 5 4 4 3" xfId="42236"/>
    <cellStyle name="Note 6 15 5 4 5" xfId="12768"/>
    <cellStyle name="Note 6 15 5 4 5 2" xfId="30203"/>
    <cellStyle name="Note 6 15 5 4 5 3" xfId="44656"/>
    <cellStyle name="Note 6 15 5 4 6" xfId="15503"/>
    <cellStyle name="Note 6 15 5 4 6 2" xfId="32938"/>
    <cellStyle name="Note 6 15 5 4 6 3" xfId="47391"/>
    <cellStyle name="Note 6 15 5 4 7" xfId="19775"/>
    <cellStyle name="Note 6 15 5 4 8" xfId="20665"/>
    <cellStyle name="Note 6 15 5 5" xfId="5442"/>
    <cellStyle name="Note 6 15 5 5 2" xfId="14707"/>
    <cellStyle name="Note 6 15 5 5 2 2" xfId="32142"/>
    <cellStyle name="Note 6 15 5 5 2 3" xfId="46595"/>
    <cellStyle name="Note 6 15 5 5 3" xfId="17168"/>
    <cellStyle name="Note 6 15 5 5 3 2" xfId="34603"/>
    <cellStyle name="Note 6 15 5 5 3 3" xfId="49056"/>
    <cellStyle name="Note 6 15 5 5 4" xfId="22878"/>
    <cellStyle name="Note 6 15 5 5 5" xfId="37331"/>
    <cellStyle name="Note 6 15 5 6" xfId="7904"/>
    <cellStyle name="Note 6 15 5 6 2" xfId="25339"/>
    <cellStyle name="Note 6 15 5 6 3" xfId="39792"/>
    <cellStyle name="Note 6 15 5 7" xfId="10345"/>
    <cellStyle name="Note 6 15 5 7 2" xfId="27780"/>
    <cellStyle name="Note 6 15 5 7 3" xfId="42233"/>
    <cellStyle name="Note 6 15 5 8" xfId="12765"/>
    <cellStyle name="Note 6 15 5 8 2" xfId="30200"/>
    <cellStyle name="Note 6 15 5 8 3" xfId="44653"/>
    <cellStyle name="Note 6 15 5 9" xfId="19772"/>
    <cellStyle name="Note 6 15 6" xfId="2935"/>
    <cellStyle name="Note 6 15 6 2" xfId="5446"/>
    <cellStyle name="Note 6 15 6 2 2" xfId="14710"/>
    <cellStyle name="Note 6 15 6 2 2 2" xfId="32145"/>
    <cellStyle name="Note 6 15 6 2 2 3" xfId="46598"/>
    <cellStyle name="Note 6 15 6 2 3" xfId="17171"/>
    <cellStyle name="Note 6 15 6 2 3 2" xfId="34606"/>
    <cellStyle name="Note 6 15 6 2 3 3" xfId="49059"/>
    <cellStyle name="Note 6 15 6 2 4" xfId="22882"/>
    <cellStyle name="Note 6 15 6 2 5" xfId="37335"/>
    <cellStyle name="Note 6 15 6 3" xfId="7908"/>
    <cellStyle name="Note 6 15 6 3 2" xfId="25343"/>
    <cellStyle name="Note 6 15 6 3 3" xfId="39796"/>
    <cellStyle name="Note 6 15 6 4" xfId="10349"/>
    <cellStyle name="Note 6 15 6 4 2" xfId="27784"/>
    <cellStyle name="Note 6 15 6 4 3" xfId="42237"/>
    <cellStyle name="Note 6 15 6 5" xfId="12769"/>
    <cellStyle name="Note 6 15 6 5 2" xfId="30204"/>
    <cellStyle name="Note 6 15 6 5 3" xfId="44657"/>
    <cellStyle name="Note 6 15 6 6" xfId="19776"/>
    <cellStyle name="Note 6 15 7" xfId="2936"/>
    <cellStyle name="Note 6 15 7 2" xfId="5447"/>
    <cellStyle name="Note 6 15 7 2 2" xfId="14711"/>
    <cellStyle name="Note 6 15 7 2 2 2" xfId="32146"/>
    <cellStyle name="Note 6 15 7 2 2 3" xfId="46599"/>
    <cellStyle name="Note 6 15 7 2 3" xfId="17172"/>
    <cellStyle name="Note 6 15 7 2 3 2" xfId="34607"/>
    <cellStyle name="Note 6 15 7 2 3 3" xfId="49060"/>
    <cellStyle name="Note 6 15 7 2 4" xfId="22883"/>
    <cellStyle name="Note 6 15 7 2 5" xfId="37336"/>
    <cellStyle name="Note 6 15 7 3" xfId="7909"/>
    <cellStyle name="Note 6 15 7 3 2" xfId="25344"/>
    <cellStyle name="Note 6 15 7 3 3" xfId="39797"/>
    <cellStyle name="Note 6 15 7 4" xfId="10350"/>
    <cellStyle name="Note 6 15 7 4 2" xfId="27785"/>
    <cellStyle name="Note 6 15 7 4 3" xfId="42238"/>
    <cellStyle name="Note 6 15 7 5" xfId="12770"/>
    <cellStyle name="Note 6 15 7 5 2" xfId="30205"/>
    <cellStyle name="Note 6 15 7 5 3" xfId="44658"/>
    <cellStyle name="Note 6 15 7 6" xfId="19777"/>
    <cellStyle name="Note 6 15 8" xfId="2937"/>
    <cellStyle name="Note 6 15 8 2" xfId="5448"/>
    <cellStyle name="Note 6 15 8 2 2" xfId="22884"/>
    <cellStyle name="Note 6 15 8 2 3" xfId="37337"/>
    <cellStyle name="Note 6 15 8 3" xfId="7910"/>
    <cellStyle name="Note 6 15 8 3 2" xfId="25345"/>
    <cellStyle name="Note 6 15 8 3 3" xfId="39798"/>
    <cellStyle name="Note 6 15 8 4" xfId="10351"/>
    <cellStyle name="Note 6 15 8 4 2" xfId="27786"/>
    <cellStyle name="Note 6 15 8 4 3" xfId="42239"/>
    <cellStyle name="Note 6 15 8 5" xfId="12771"/>
    <cellStyle name="Note 6 15 8 5 2" xfId="30206"/>
    <cellStyle name="Note 6 15 8 5 3" xfId="44659"/>
    <cellStyle name="Note 6 15 8 6" xfId="15504"/>
    <cellStyle name="Note 6 15 8 6 2" xfId="32939"/>
    <cellStyle name="Note 6 15 8 6 3" xfId="47392"/>
    <cellStyle name="Note 6 15 8 7" xfId="19778"/>
    <cellStyle name="Note 6 15 8 8" xfId="20666"/>
    <cellStyle name="Note 6 15 9" xfId="5429"/>
    <cellStyle name="Note 6 15 9 2" xfId="14697"/>
    <cellStyle name="Note 6 15 9 2 2" xfId="32132"/>
    <cellStyle name="Note 6 15 9 2 3" xfId="46585"/>
    <cellStyle name="Note 6 15 9 3" xfId="17158"/>
    <cellStyle name="Note 6 15 9 3 2" xfId="34593"/>
    <cellStyle name="Note 6 15 9 3 3" xfId="49046"/>
    <cellStyle name="Note 6 15 9 4" xfId="22865"/>
    <cellStyle name="Note 6 15 9 5" xfId="37318"/>
    <cellStyle name="Note 6 16" xfId="2938"/>
    <cellStyle name="Note 6 16 10" xfId="7911"/>
    <cellStyle name="Note 6 16 10 2" xfId="25346"/>
    <cellStyle name="Note 6 16 10 3" xfId="39799"/>
    <cellStyle name="Note 6 16 11" xfId="10352"/>
    <cellStyle name="Note 6 16 11 2" xfId="27787"/>
    <cellStyle name="Note 6 16 11 3" xfId="42240"/>
    <cellStyle name="Note 6 16 12" xfId="12772"/>
    <cellStyle name="Note 6 16 12 2" xfId="30207"/>
    <cellStyle name="Note 6 16 12 3" xfId="44660"/>
    <cellStyle name="Note 6 16 13" xfId="19779"/>
    <cellStyle name="Note 6 16 2" xfId="2939"/>
    <cellStyle name="Note 6 16 2 2" xfId="2940"/>
    <cellStyle name="Note 6 16 2 2 2" xfId="5451"/>
    <cellStyle name="Note 6 16 2 2 2 2" xfId="14714"/>
    <cellStyle name="Note 6 16 2 2 2 2 2" xfId="32149"/>
    <cellStyle name="Note 6 16 2 2 2 2 3" xfId="46602"/>
    <cellStyle name="Note 6 16 2 2 2 3" xfId="17175"/>
    <cellStyle name="Note 6 16 2 2 2 3 2" xfId="34610"/>
    <cellStyle name="Note 6 16 2 2 2 3 3" xfId="49063"/>
    <cellStyle name="Note 6 16 2 2 2 4" xfId="22887"/>
    <cellStyle name="Note 6 16 2 2 2 5" xfId="37340"/>
    <cellStyle name="Note 6 16 2 2 3" xfId="7913"/>
    <cellStyle name="Note 6 16 2 2 3 2" xfId="25348"/>
    <cellStyle name="Note 6 16 2 2 3 3" xfId="39801"/>
    <cellStyle name="Note 6 16 2 2 4" xfId="10354"/>
    <cellStyle name="Note 6 16 2 2 4 2" xfId="27789"/>
    <cellStyle name="Note 6 16 2 2 4 3" xfId="42242"/>
    <cellStyle name="Note 6 16 2 2 5" xfId="12774"/>
    <cellStyle name="Note 6 16 2 2 5 2" xfId="30209"/>
    <cellStyle name="Note 6 16 2 2 5 3" xfId="44662"/>
    <cellStyle name="Note 6 16 2 2 6" xfId="19781"/>
    <cellStyle name="Note 6 16 2 3" xfId="2941"/>
    <cellStyle name="Note 6 16 2 3 2" xfId="5452"/>
    <cellStyle name="Note 6 16 2 3 2 2" xfId="14715"/>
    <cellStyle name="Note 6 16 2 3 2 2 2" xfId="32150"/>
    <cellStyle name="Note 6 16 2 3 2 2 3" xfId="46603"/>
    <cellStyle name="Note 6 16 2 3 2 3" xfId="17176"/>
    <cellStyle name="Note 6 16 2 3 2 3 2" xfId="34611"/>
    <cellStyle name="Note 6 16 2 3 2 3 3" xfId="49064"/>
    <cellStyle name="Note 6 16 2 3 2 4" xfId="22888"/>
    <cellStyle name="Note 6 16 2 3 2 5" xfId="37341"/>
    <cellStyle name="Note 6 16 2 3 3" xfId="7914"/>
    <cellStyle name="Note 6 16 2 3 3 2" xfId="25349"/>
    <cellStyle name="Note 6 16 2 3 3 3" xfId="39802"/>
    <cellStyle name="Note 6 16 2 3 4" xfId="10355"/>
    <cellStyle name="Note 6 16 2 3 4 2" xfId="27790"/>
    <cellStyle name="Note 6 16 2 3 4 3" xfId="42243"/>
    <cellStyle name="Note 6 16 2 3 5" xfId="12775"/>
    <cellStyle name="Note 6 16 2 3 5 2" xfId="30210"/>
    <cellStyle name="Note 6 16 2 3 5 3" xfId="44663"/>
    <cellStyle name="Note 6 16 2 3 6" xfId="19782"/>
    <cellStyle name="Note 6 16 2 4" xfId="2942"/>
    <cellStyle name="Note 6 16 2 4 2" xfId="5453"/>
    <cellStyle name="Note 6 16 2 4 2 2" xfId="22889"/>
    <cellStyle name="Note 6 16 2 4 2 3" xfId="37342"/>
    <cellStyle name="Note 6 16 2 4 3" xfId="7915"/>
    <cellStyle name="Note 6 16 2 4 3 2" xfId="25350"/>
    <cellStyle name="Note 6 16 2 4 3 3" xfId="39803"/>
    <cellStyle name="Note 6 16 2 4 4" xfId="10356"/>
    <cellStyle name="Note 6 16 2 4 4 2" xfId="27791"/>
    <cellStyle name="Note 6 16 2 4 4 3" xfId="42244"/>
    <cellStyle name="Note 6 16 2 4 5" xfId="12776"/>
    <cellStyle name="Note 6 16 2 4 5 2" xfId="30211"/>
    <cellStyle name="Note 6 16 2 4 5 3" xfId="44664"/>
    <cellStyle name="Note 6 16 2 4 6" xfId="15505"/>
    <cellStyle name="Note 6 16 2 4 6 2" xfId="32940"/>
    <cellStyle name="Note 6 16 2 4 6 3" xfId="47393"/>
    <cellStyle name="Note 6 16 2 4 7" xfId="19783"/>
    <cellStyle name="Note 6 16 2 4 8" xfId="20667"/>
    <cellStyle name="Note 6 16 2 5" xfId="5450"/>
    <cellStyle name="Note 6 16 2 5 2" xfId="14713"/>
    <cellStyle name="Note 6 16 2 5 2 2" xfId="32148"/>
    <cellStyle name="Note 6 16 2 5 2 3" xfId="46601"/>
    <cellStyle name="Note 6 16 2 5 3" xfId="17174"/>
    <cellStyle name="Note 6 16 2 5 3 2" xfId="34609"/>
    <cellStyle name="Note 6 16 2 5 3 3" xfId="49062"/>
    <cellStyle name="Note 6 16 2 5 4" xfId="22886"/>
    <cellStyle name="Note 6 16 2 5 5" xfId="37339"/>
    <cellStyle name="Note 6 16 2 6" xfId="7912"/>
    <cellStyle name="Note 6 16 2 6 2" xfId="25347"/>
    <cellStyle name="Note 6 16 2 6 3" xfId="39800"/>
    <cellStyle name="Note 6 16 2 7" xfId="10353"/>
    <cellStyle name="Note 6 16 2 7 2" xfId="27788"/>
    <cellStyle name="Note 6 16 2 7 3" xfId="42241"/>
    <cellStyle name="Note 6 16 2 8" xfId="12773"/>
    <cellStyle name="Note 6 16 2 8 2" xfId="30208"/>
    <cellStyle name="Note 6 16 2 8 3" xfId="44661"/>
    <cellStyle name="Note 6 16 2 9" xfId="19780"/>
    <cellStyle name="Note 6 16 3" xfId="2943"/>
    <cellStyle name="Note 6 16 3 2" xfId="2944"/>
    <cellStyle name="Note 6 16 3 2 2" xfId="5455"/>
    <cellStyle name="Note 6 16 3 2 2 2" xfId="14717"/>
    <cellStyle name="Note 6 16 3 2 2 2 2" xfId="32152"/>
    <cellStyle name="Note 6 16 3 2 2 2 3" xfId="46605"/>
    <cellStyle name="Note 6 16 3 2 2 3" xfId="17178"/>
    <cellStyle name="Note 6 16 3 2 2 3 2" xfId="34613"/>
    <cellStyle name="Note 6 16 3 2 2 3 3" xfId="49066"/>
    <cellStyle name="Note 6 16 3 2 2 4" xfId="22891"/>
    <cellStyle name="Note 6 16 3 2 2 5" xfId="37344"/>
    <cellStyle name="Note 6 16 3 2 3" xfId="7917"/>
    <cellStyle name="Note 6 16 3 2 3 2" xfId="25352"/>
    <cellStyle name="Note 6 16 3 2 3 3" xfId="39805"/>
    <cellStyle name="Note 6 16 3 2 4" xfId="10358"/>
    <cellStyle name="Note 6 16 3 2 4 2" xfId="27793"/>
    <cellStyle name="Note 6 16 3 2 4 3" xfId="42246"/>
    <cellStyle name="Note 6 16 3 2 5" xfId="12778"/>
    <cellStyle name="Note 6 16 3 2 5 2" xfId="30213"/>
    <cellStyle name="Note 6 16 3 2 5 3" xfId="44666"/>
    <cellStyle name="Note 6 16 3 2 6" xfId="19785"/>
    <cellStyle name="Note 6 16 3 3" xfId="2945"/>
    <cellStyle name="Note 6 16 3 3 2" xfId="5456"/>
    <cellStyle name="Note 6 16 3 3 2 2" xfId="14718"/>
    <cellStyle name="Note 6 16 3 3 2 2 2" xfId="32153"/>
    <cellStyle name="Note 6 16 3 3 2 2 3" xfId="46606"/>
    <cellStyle name="Note 6 16 3 3 2 3" xfId="17179"/>
    <cellStyle name="Note 6 16 3 3 2 3 2" xfId="34614"/>
    <cellStyle name="Note 6 16 3 3 2 3 3" xfId="49067"/>
    <cellStyle name="Note 6 16 3 3 2 4" xfId="22892"/>
    <cellStyle name="Note 6 16 3 3 2 5" xfId="37345"/>
    <cellStyle name="Note 6 16 3 3 3" xfId="7918"/>
    <cellStyle name="Note 6 16 3 3 3 2" xfId="25353"/>
    <cellStyle name="Note 6 16 3 3 3 3" xfId="39806"/>
    <cellStyle name="Note 6 16 3 3 4" xfId="10359"/>
    <cellStyle name="Note 6 16 3 3 4 2" xfId="27794"/>
    <cellStyle name="Note 6 16 3 3 4 3" xfId="42247"/>
    <cellStyle name="Note 6 16 3 3 5" xfId="12779"/>
    <cellStyle name="Note 6 16 3 3 5 2" xfId="30214"/>
    <cellStyle name="Note 6 16 3 3 5 3" xfId="44667"/>
    <cellStyle name="Note 6 16 3 3 6" xfId="19786"/>
    <cellStyle name="Note 6 16 3 4" xfId="2946"/>
    <cellStyle name="Note 6 16 3 4 2" xfId="5457"/>
    <cellStyle name="Note 6 16 3 4 2 2" xfId="22893"/>
    <cellStyle name="Note 6 16 3 4 2 3" xfId="37346"/>
    <cellStyle name="Note 6 16 3 4 3" xfId="7919"/>
    <cellStyle name="Note 6 16 3 4 3 2" xfId="25354"/>
    <cellStyle name="Note 6 16 3 4 3 3" xfId="39807"/>
    <cellStyle name="Note 6 16 3 4 4" xfId="10360"/>
    <cellStyle name="Note 6 16 3 4 4 2" xfId="27795"/>
    <cellStyle name="Note 6 16 3 4 4 3" xfId="42248"/>
    <cellStyle name="Note 6 16 3 4 5" xfId="12780"/>
    <cellStyle name="Note 6 16 3 4 5 2" xfId="30215"/>
    <cellStyle name="Note 6 16 3 4 5 3" xfId="44668"/>
    <cellStyle name="Note 6 16 3 4 6" xfId="15506"/>
    <cellStyle name="Note 6 16 3 4 6 2" xfId="32941"/>
    <cellStyle name="Note 6 16 3 4 6 3" xfId="47394"/>
    <cellStyle name="Note 6 16 3 4 7" xfId="19787"/>
    <cellStyle name="Note 6 16 3 4 8" xfId="20668"/>
    <cellStyle name="Note 6 16 3 5" xfId="5454"/>
    <cellStyle name="Note 6 16 3 5 2" xfId="14716"/>
    <cellStyle name="Note 6 16 3 5 2 2" xfId="32151"/>
    <cellStyle name="Note 6 16 3 5 2 3" xfId="46604"/>
    <cellStyle name="Note 6 16 3 5 3" xfId="17177"/>
    <cellStyle name="Note 6 16 3 5 3 2" xfId="34612"/>
    <cellStyle name="Note 6 16 3 5 3 3" xfId="49065"/>
    <cellStyle name="Note 6 16 3 5 4" xfId="22890"/>
    <cellStyle name="Note 6 16 3 5 5" xfId="37343"/>
    <cellStyle name="Note 6 16 3 6" xfId="7916"/>
    <cellStyle name="Note 6 16 3 6 2" xfId="25351"/>
    <cellStyle name="Note 6 16 3 6 3" xfId="39804"/>
    <cellStyle name="Note 6 16 3 7" xfId="10357"/>
    <cellStyle name="Note 6 16 3 7 2" xfId="27792"/>
    <cellStyle name="Note 6 16 3 7 3" xfId="42245"/>
    <cellStyle name="Note 6 16 3 8" xfId="12777"/>
    <cellStyle name="Note 6 16 3 8 2" xfId="30212"/>
    <cellStyle name="Note 6 16 3 8 3" xfId="44665"/>
    <cellStyle name="Note 6 16 3 9" xfId="19784"/>
    <cellStyle name="Note 6 16 4" xfId="2947"/>
    <cellStyle name="Note 6 16 4 2" xfId="2948"/>
    <cellStyle name="Note 6 16 4 2 2" xfId="5459"/>
    <cellStyle name="Note 6 16 4 2 2 2" xfId="14720"/>
    <cellStyle name="Note 6 16 4 2 2 2 2" xfId="32155"/>
    <cellStyle name="Note 6 16 4 2 2 2 3" xfId="46608"/>
    <cellStyle name="Note 6 16 4 2 2 3" xfId="17181"/>
    <cellStyle name="Note 6 16 4 2 2 3 2" xfId="34616"/>
    <cellStyle name="Note 6 16 4 2 2 3 3" xfId="49069"/>
    <cellStyle name="Note 6 16 4 2 2 4" xfId="22895"/>
    <cellStyle name="Note 6 16 4 2 2 5" xfId="37348"/>
    <cellStyle name="Note 6 16 4 2 3" xfId="7921"/>
    <cellStyle name="Note 6 16 4 2 3 2" xfId="25356"/>
    <cellStyle name="Note 6 16 4 2 3 3" xfId="39809"/>
    <cellStyle name="Note 6 16 4 2 4" xfId="10362"/>
    <cellStyle name="Note 6 16 4 2 4 2" xfId="27797"/>
    <cellStyle name="Note 6 16 4 2 4 3" xfId="42250"/>
    <cellStyle name="Note 6 16 4 2 5" xfId="12782"/>
    <cellStyle name="Note 6 16 4 2 5 2" xfId="30217"/>
    <cellStyle name="Note 6 16 4 2 5 3" xfId="44670"/>
    <cellStyle name="Note 6 16 4 2 6" xfId="19789"/>
    <cellStyle name="Note 6 16 4 3" xfId="2949"/>
    <cellStyle name="Note 6 16 4 3 2" xfId="5460"/>
    <cellStyle name="Note 6 16 4 3 2 2" xfId="14721"/>
    <cellStyle name="Note 6 16 4 3 2 2 2" xfId="32156"/>
    <cellStyle name="Note 6 16 4 3 2 2 3" xfId="46609"/>
    <cellStyle name="Note 6 16 4 3 2 3" xfId="17182"/>
    <cellStyle name="Note 6 16 4 3 2 3 2" xfId="34617"/>
    <cellStyle name="Note 6 16 4 3 2 3 3" xfId="49070"/>
    <cellStyle name="Note 6 16 4 3 2 4" xfId="22896"/>
    <cellStyle name="Note 6 16 4 3 2 5" xfId="37349"/>
    <cellStyle name="Note 6 16 4 3 3" xfId="7922"/>
    <cellStyle name="Note 6 16 4 3 3 2" xfId="25357"/>
    <cellStyle name="Note 6 16 4 3 3 3" xfId="39810"/>
    <cellStyle name="Note 6 16 4 3 4" xfId="10363"/>
    <cellStyle name="Note 6 16 4 3 4 2" xfId="27798"/>
    <cellStyle name="Note 6 16 4 3 4 3" xfId="42251"/>
    <cellStyle name="Note 6 16 4 3 5" xfId="12783"/>
    <cellStyle name="Note 6 16 4 3 5 2" xfId="30218"/>
    <cellStyle name="Note 6 16 4 3 5 3" xfId="44671"/>
    <cellStyle name="Note 6 16 4 3 6" xfId="19790"/>
    <cellStyle name="Note 6 16 4 4" xfId="2950"/>
    <cellStyle name="Note 6 16 4 4 2" xfId="5461"/>
    <cellStyle name="Note 6 16 4 4 2 2" xfId="22897"/>
    <cellStyle name="Note 6 16 4 4 2 3" xfId="37350"/>
    <cellStyle name="Note 6 16 4 4 3" xfId="7923"/>
    <cellStyle name="Note 6 16 4 4 3 2" xfId="25358"/>
    <cellStyle name="Note 6 16 4 4 3 3" xfId="39811"/>
    <cellStyle name="Note 6 16 4 4 4" xfId="10364"/>
    <cellStyle name="Note 6 16 4 4 4 2" xfId="27799"/>
    <cellStyle name="Note 6 16 4 4 4 3" xfId="42252"/>
    <cellStyle name="Note 6 16 4 4 5" xfId="12784"/>
    <cellStyle name="Note 6 16 4 4 5 2" xfId="30219"/>
    <cellStyle name="Note 6 16 4 4 5 3" xfId="44672"/>
    <cellStyle name="Note 6 16 4 4 6" xfId="15507"/>
    <cellStyle name="Note 6 16 4 4 6 2" xfId="32942"/>
    <cellStyle name="Note 6 16 4 4 6 3" xfId="47395"/>
    <cellStyle name="Note 6 16 4 4 7" xfId="19791"/>
    <cellStyle name="Note 6 16 4 4 8" xfId="20669"/>
    <cellStyle name="Note 6 16 4 5" xfId="5458"/>
    <cellStyle name="Note 6 16 4 5 2" xfId="14719"/>
    <cellStyle name="Note 6 16 4 5 2 2" xfId="32154"/>
    <cellStyle name="Note 6 16 4 5 2 3" xfId="46607"/>
    <cellStyle name="Note 6 16 4 5 3" xfId="17180"/>
    <cellStyle name="Note 6 16 4 5 3 2" xfId="34615"/>
    <cellStyle name="Note 6 16 4 5 3 3" xfId="49068"/>
    <cellStyle name="Note 6 16 4 5 4" xfId="22894"/>
    <cellStyle name="Note 6 16 4 5 5" xfId="37347"/>
    <cellStyle name="Note 6 16 4 6" xfId="7920"/>
    <cellStyle name="Note 6 16 4 6 2" xfId="25355"/>
    <cellStyle name="Note 6 16 4 6 3" xfId="39808"/>
    <cellStyle name="Note 6 16 4 7" xfId="10361"/>
    <cellStyle name="Note 6 16 4 7 2" xfId="27796"/>
    <cellStyle name="Note 6 16 4 7 3" xfId="42249"/>
    <cellStyle name="Note 6 16 4 8" xfId="12781"/>
    <cellStyle name="Note 6 16 4 8 2" xfId="30216"/>
    <cellStyle name="Note 6 16 4 8 3" xfId="44669"/>
    <cellStyle name="Note 6 16 4 9" xfId="19788"/>
    <cellStyle name="Note 6 16 5" xfId="2951"/>
    <cellStyle name="Note 6 16 5 2" xfId="2952"/>
    <cellStyle name="Note 6 16 5 2 2" xfId="5463"/>
    <cellStyle name="Note 6 16 5 2 2 2" xfId="14723"/>
    <cellStyle name="Note 6 16 5 2 2 2 2" xfId="32158"/>
    <cellStyle name="Note 6 16 5 2 2 2 3" xfId="46611"/>
    <cellStyle name="Note 6 16 5 2 2 3" xfId="17184"/>
    <cellStyle name="Note 6 16 5 2 2 3 2" xfId="34619"/>
    <cellStyle name="Note 6 16 5 2 2 3 3" xfId="49072"/>
    <cellStyle name="Note 6 16 5 2 2 4" xfId="22899"/>
    <cellStyle name="Note 6 16 5 2 2 5" xfId="37352"/>
    <cellStyle name="Note 6 16 5 2 3" xfId="7925"/>
    <cellStyle name="Note 6 16 5 2 3 2" xfId="25360"/>
    <cellStyle name="Note 6 16 5 2 3 3" xfId="39813"/>
    <cellStyle name="Note 6 16 5 2 4" xfId="10366"/>
    <cellStyle name="Note 6 16 5 2 4 2" xfId="27801"/>
    <cellStyle name="Note 6 16 5 2 4 3" xfId="42254"/>
    <cellStyle name="Note 6 16 5 2 5" xfId="12786"/>
    <cellStyle name="Note 6 16 5 2 5 2" xfId="30221"/>
    <cellStyle name="Note 6 16 5 2 5 3" xfId="44674"/>
    <cellStyle name="Note 6 16 5 2 6" xfId="19793"/>
    <cellStyle name="Note 6 16 5 3" xfId="2953"/>
    <cellStyle name="Note 6 16 5 3 2" xfId="5464"/>
    <cellStyle name="Note 6 16 5 3 2 2" xfId="14724"/>
    <cellStyle name="Note 6 16 5 3 2 2 2" xfId="32159"/>
    <cellStyle name="Note 6 16 5 3 2 2 3" xfId="46612"/>
    <cellStyle name="Note 6 16 5 3 2 3" xfId="17185"/>
    <cellStyle name="Note 6 16 5 3 2 3 2" xfId="34620"/>
    <cellStyle name="Note 6 16 5 3 2 3 3" xfId="49073"/>
    <cellStyle name="Note 6 16 5 3 2 4" xfId="22900"/>
    <cellStyle name="Note 6 16 5 3 2 5" xfId="37353"/>
    <cellStyle name="Note 6 16 5 3 3" xfId="7926"/>
    <cellStyle name="Note 6 16 5 3 3 2" xfId="25361"/>
    <cellStyle name="Note 6 16 5 3 3 3" xfId="39814"/>
    <cellStyle name="Note 6 16 5 3 4" xfId="10367"/>
    <cellStyle name="Note 6 16 5 3 4 2" xfId="27802"/>
    <cellStyle name="Note 6 16 5 3 4 3" xfId="42255"/>
    <cellStyle name="Note 6 16 5 3 5" xfId="12787"/>
    <cellStyle name="Note 6 16 5 3 5 2" xfId="30222"/>
    <cellStyle name="Note 6 16 5 3 5 3" xfId="44675"/>
    <cellStyle name="Note 6 16 5 3 6" xfId="19794"/>
    <cellStyle name="Note 6 16 5 4" xfId="2954"/>
    <cellStyle name="Note 6 16 5 4 2" xfId="5465"/>
    <cellStyle name="Note 6 16 5 4 2 2" xfId="22901"/>
    <cellStyle name="Note 6 16 5 4 2 3" xfId="37354"/>
    <cellStyle name="Note 6 16 5 4 3" xfId="7927"/>
    <cellStyle name="Note 6 16 5 4 3 2" xfId="25362"/>
    <cellStyle name="Note 6 16 5 4 3 3" xfId="39815"/>
    <cellStyle name="Note 6 16 5 4 4" xfId="10368"/>
    <cellStyle name="Note 6 16 5 4 4 2" xfId="27803"/>
    <cellStyle name="Note 6 16 5 4 4 3" xfId="42256"/>
    <cellStyle name="Note 6 16 5 4 5" xfId="12788"/>
    <cellStyle name="Note 6 16 5 4 5 2" xfId="30223"/>
    <cellStyle name="Note 6 16 5 4 5 3" xfId="44676"/>
    <cellStyle name="Note 6 16 5 4 6" xfId="15508"/>
    <cellStyle name="Note 6 16 5 4 6 2" xfId="32943"/>
    <cellStyle name="Note 6 16 5 4 6 3" xfId="47396"/>
    <cellStyle name="Note 6 16 5 4 7" xfId="19795"/>
    <cellStyle name="Note 6 16 5 4 8" xfId="20670"/>
    <cellStyle name="Note 6 16 5 5" xfId="5462"/>
    <cellStyle name="Note 6 16 5 5 2" xfId="14722"/>
    <cellStyle name="Note 6 16 5 5 2 2" xfId="32157"/>
    <cellStyle name="Note 6 16 5 5 2 3" xfId="46610"/>
    <cellStyle name="Note 6 16 5 5 3" xfId="17183"/>
    <cellStyle name="Note 6 16 5 5 3 2" xfId="34618"/>
    <cellStyle name="Note 6 16 5 5 3 3" xfId="49071"/>
    <cellStyle name="Note 6 16 5 5 4" xfId="22898"/>
    <cellStyle name="Note 6 16 5 5 5" xfId="37351"/>
    <cellStyle name="Note 6 16 5 6" xfId="7924"/>
    <cellStyle name="Note 6 16 5 6 2" xfId="25359"/>
    <cellStyle name="Note 6 16 5 6 3" xfId="39812"/>
    <cellStyle name="Note 6 16 5 7" xfId="10365"/>
    <cellStyle name="Note 6 16 5 7 2" xfId="27800"/>
    <cellStyle name="Note 6 16 5 7 3" xfId="42253"/>
    <cellStyle name="Note 6 16 5 8" xfId="12785"/>
    <cellStyle name="Note 6 16 5 8 2" xfId="30220"/>
    <cellStyle name="Note 6 16 5 8 3" xfId="44673"/>
    <cellStyle name="Note 6 16 5 9" xfId="19792"/>
    <cellStyle name="Note 6 16 6" xfId="2955"/>
    <cellStyle name="Note 6 16 6 2" xfId="5466"/>
    <cellStyle name="Note 6 16 6 2 2" xfId="14725"/>
    <cellStyle name="Note 6 16 6 2 2 2" xfId="32160"/>
    <cellStyle name="Note 6 16 6 2 2 3" xfId="46613"/>
    <cellStyle name="Note 6 16 6 2 3" xfId="17186"/>
    <cellStyle name="Note 6 16 6 2 3 2" xfId="34621"/>
    <cellStyle name="Note 6 16 6 2 3 3" xfId="49074"/>
    <cellStyle name="Note 6 16 6 2 4" xfId="22902"/>
    <cellStyle name="Note 6 16 6 2 5" xfId="37355"/>
    <cellStyle name="Note 6 16 6 3" xfId="7928"/>
    <cellStyle name="Note 6 16 6 3 2" xfId="25363"/>
    <cellStyle name="Note 6 16 6 3 3" xfId="39816"/>
    <cellStyle name="Note 6 16 6 4" xfId="10369"/>
    <cellStyle name="Note 6 16 6 4 2" xfId="27804"/>
    <cellStyle name="Note 6 16 6 4 3" xfId="42257"/>
    <cellStyle name="Note 6 16 6 5" xfId="12789"/>
    <cellStyle name="Note 6 16 6 5 2" xfId="30224"/>
    <cellStyle name="Note 6 16 6 5 3" xfId="44677"/>
    <cellStyle name="Note 6 16 6 6" xfId="19796"/>
    <cellStyle name="Note 6 16 7" xfId="2956"/>
    <cellStyle name="Note 6 16 7 2" xfId="5467"/>
    <cellStyle name="Note 6 16 7 2 2" xfId="14726"/>
    <cellStyle name="Note 6 16 7 2 2 2" xfId="32161"/>
    <cellStyle name="Note 6 16 7 2 2 3" xfId="46614"/>
    <cellStyle name="Note 6 16 7 2 3" xfId="17187"/>
    <cellStyle name="Note 6 16 7 2 3 2" xfId="34622"/>
    <cellStyle name="Note 6 16 7 2 3 3" xfId="49075"/>
    <cellStyle name="Note 6 16 7 2 4" xfId="22903"/>
    <cellStyle name="Note 6 16 7 2 5" xfId="37356"/>
    <cellStyle name="Note 6 16 7 3" xfId="7929"/>
    <cellStyle name="Note 6 16 7 3 2" xfId="25364"/>
    <cellStyle name="Note 6 16 7 3 3" xfId="39817"/>
    <cellStyle name="Note 6 16 7 4" xfId="10370"/>
    <cellStyle name="Note 6 16 7 4 2" xfId="27805"/>
    <cellStyle name="Note 6 16 7 4 3" xfId="42258"/>
    <cellStyle name="Note 6 16 7 5" xfId="12790"/>
    <cellStyle name="Note 6 16 7 5 2" xfId="30225"/>
    <cellStyle name="Note 6 16 7 5 3" xfId="44678"/>
    <cellStyle name="Note 6 16 7 6" xfId="19797"/>
    <cellStyle name="Note 6 16 8" xfId="2957"/>
    <cellStyle name="Note 6 16 8 2" xfId="5468"/>
    <cellStyle name="Note 6 16 8 2 2" xfId="22904"/>
    <cellStyle name="Note 6 16 8 2 3" xfId="37357"/>
    <cellStyle name="Note 6 16 8 3" xfId="7930"/>
    <cellStyle name="Note 6 16 8 3 2" xfId="25365"/>
    <cellStyle name="Note 6 16 8 3 3" xfId="39818"/>
    <cellStyle name="Note 6 16 8 4" xfId="10371"/>
    <cellStyle name="Note 6 16 8 4 2" xfId="27806"/>
    <cellStyle name="Note 6 16 8 4 3" xfId="42259"/>
    <cellStyle name="Note 6 16 8 5" xfId="12791"/>
    <cellStyle name="Note 6 16 8 5 2" xfId="30226"/>
    <cellStyle name="Note 6 16 8 5 3" xfId="44679"/>
    <cellStyle name="Note 6 16 8 6" xfId="15509"/>
    <cellStyle name="Note 6 16 8 6 2" xfId="32944"/>
    <cellStyle name="Note 6 16 8 6 3" xfId="47397"/>
    <cellStyle name="Note 6 16 8 7" xfId="19798"/>
    <cellStyle name="Note 6 16 8 8" xfId="20671"/>
    <cellStyle name="Note 6 16 9" xfId="5449"/>
    <cellStyle name="Note 6 16 9 2" xfId="14712"/>
    <cellStyle name="Note 6 16 9 2 2" xfId="32147"/>
    <cellStyle name="Note 6 16 9 2 3" xfId="46600"/>
    <cellStyle name="Note 6 16 9 3" xfId="17173"/>
    <cellStyle name="Note 6 16 9 3 2" xfId="34608"/>
    <cellStyle name="Note 6 16 9 3 3" xfId="49061"/>
    <cellStyle name="Note 6 16 9 4" xfId="22885"/>
    <cellStyle name="Note 6 16 9 5" xfId="37338"/>
    <cellStyle name="Note 6 17" xfId="2958"/>
    <cellStyle name="Note 6 17 10" xfId="7931"/>
    <cellStyle name="Note 6 17 10 2" xfId="25366"/>
    <cellStyle name="Note 6 17 10 3" xfId="39819"/>
    <cellStyle name="Note 6 17 11" xfId="10372"/>
    <cellStyle name="Note 6 17 11 2" xfId="27807"/>
    <cellStyle name="Note 6 17 11 3" xfId="42260"/>
    <cellStyle name="Note 6 17 12" xfId="12792"/>
    <cellStyle name="Note 6 17 12 2" xfId="30227"/>
    <cellStyle name="Note 6 17 12 3" xfId="44680"/>
    <cellStyle name="Note 6 17 13" xfId="19799"/>
    <cellStyle name="Note 6 17 2" xfId="2959"/>
    <cellStyle name="Note 6 17 2 2" xfId="2960"/>
    <cellStyle name="Note 6 17 2 2 2" xfId="5471"/>
    <cellStyle name="Note 6 17 2 2 2 2" xfId="14729"/>
    <cellStyle name="Note 6 17 2 2 2 2 2" xfId="32164"/>
    <cellStyle name="Note 6 17 2 2 2 2 3" xfId="46617"/>
    <cellStyle name="Note 6 17 2 2 2 3" xfId="17190"/>
    <cellStyle name="Note 6 17 2 2 2 3 2" xfId="34625"/>
    <cellStyle name="Note 6 17 2 2 2 3 3" xfId="49078"/>
    <cellStyle name="Note 6 17 2 2 2 4" xfId="22907"/>
    <cellStyle name="Note 6 17 2 2 2 5" xfId="37360"/>
    <cellStyle name="Note 6 17 2 2 3" xfId="7933"/>
    <cellStyle name="Note 6 17 2 2 3 2" xfId="25368"/>
    <cellStyle name="Note 6 17 2 2 3 3" xfId="39821"/>
    <cellStyle name="Note 6 17 2 2 4" xfId="10374"/>
    <cellStyle name="Note 6 17 2 2 4 2" xfId="27809"/>
    <cellStyle name="Note 6 17 2 2 4 3" xfId="42262"/>
    <cellStyle name="Note 6 17 2 2 5" xfId="12794"/>
    <cellStyle name="Note 6 17 2 2 5 2" xfId="30229"/>
    <cellStyle name="Note 6 17 2 2 5 3" xfId="44682"/>
    <cellStyle name="Note 6 17 2 2 6" xfId="19801"/>
    <cellStyle name="Note 6 17 2 3" xfId="2961"/>
    <cellStyle name="Note 6 17 2 3 2" xfId="5472"/>
    <cellStyle name="Note 6 17 2 3 2 2" xfId="14730"/>
    <cellStyle name="Note 6 17 2 3 2 2 2" xfId="32165"/>
    <cellStyle name="Note 6 17 2 3 2 2 3" xfId="46618"/>
    <cellStyle name="Note 6 17 2 3 2 3" xfId="17191"/>
    <cellStyle name="Note 6 17 2 3 2 3 2" xfId="34626"/>
    <cellStyle name="Note 6 17 2 3 2 3 3" xfId="49079"/>
    <cellStyle name="Note 6 17 2 3 2 4" xfId="22908"/>
    <cellStyle name="Note 6 17 2 3 2 5" xfId="37361"/>
    <cellStyle name="Note 6 17 2 3 3" xfId="7934"/>
    <cellStyle name="Note 6 17 2 3 3 2" xfId="25369"/>
    <cellStyle name="Note 6 17 2 3 3 3" xfId="39822"/>
    <cellStyle name="Note 6 17 2 3 4" xfId="10375"/>
    <cellStyle name="Note 6 17 2 3 4 2" xfId="27810"/>
    <cellStyle name="Note 6 17 2 3 4 3" xfId="42263"/>
    <cellStyle name="Note 6 17 2 3 5" xfId="12795"/>
    <cellStyle name="Note 6 17 2 3 5 2" xfId="30230"/>
    <cellStyle name="Note 6 17 2 3 5 3" xfId="44683"/>
    <cellStyle name="Note 6 17 2 3 6" xfId="19802"/>
    <cellStyle name="Note 6 17 2 4" xfId="2962"/>
    <cellStyle name="Note 6 17 2 4 2" xfId="5473"/>
    <cellStyle name="Note 6 17 2 4 2 2" xfId="22909"/>
    <cellStyle name="Note 6 17 2 4 2 3" xfId="37362"/>
    <cellStyle name="Note 6 17 2 4 3" xfId="7935"/>
    <cellStyle name="Note 6 17 2 4 3 2" xfId="25370"/>
    <cellStyle name="Note 6 17 2 4 3 3" xfId="39823"/>
    <cellStyle name="Note 6 17 2 4 4" xfId="10376"/>
    <cellStyle name="Note 6 17 2 4 4 2" xfId="27811"/>
    <cellStyle name="Note 6 17 2 4 4 3" xfId="42264"/>
    <cellStyle name="Note 6 17 2 4 5" xfId="12796"/>
    <cellStyle name="Note 6 17 2 4 5 2" xfId="30231"/>
    <cellStyle name="Note 6 17 2 4 5 3" xfId="44684"/>
    <cellStyle name="Note 6 17 2 4 6" xfId="15510"/>
    <cellStyle name="Note 6 17 2 4 6 2" xfId="32945"/>
    <cellStyle name="Note 6 17 2 4 6 3" xfId="47398"/>
    <cellStyle name="Note 6 17 2 4 7" xfId="19803"/>
    <cellStyle name="Note 6 17 2 4 8" xfId="20672"/>
    <cellStyle name="Note 6 17 2 5" xfId="5470"/>
    <cellStyle name="Note 6 17 2 5 2" xfId="14728"/>
    <cellStyle name="Note 6 17 2 5 2 2" xfId="32163"/>
    <cellStyle name="Note 6 17 2 5 2 3" xfId="46616"/>
    <cellStyle name="Note 6 17 2 5 3" xfId="17189"/>
    <cellStyle name="Note 6 17 2 5 3 2" xfId="34624"/>
    <cellStyle name="Note 6 17 2 5 3 3" xfId="49077"/>
    <cellStyle name="Note 6 17 2 5 4" xfId="22906"/>
    <cellStyle name="Note 6 17 2 5 5" xfId="37359"/>
    <cellStyle name="Note 6 17 2 6" xfId="7932"/>
    <cellStyle name="Note 6 17 2 6 2" xfId="25367"/>
    <cellStyle name="Note 6 17 2 6 3" xfId="39820"/>
    <cellStyle name="Note 6 17 2 7" xfId="10373"/>
    <cellStyle name="Note 6 17 2 7 2" xfId="27808"/>
    <cellStyle name="Note 6 17 2 7 3" xfId="42261"/>
    <cellStyle name="Note 6 17 2 8" xfId="12793"/>
    <cellStyle name="Note 6 17 2 8 2" xfId="30228"/>
    <cellStyle name="Note 6 17 2 8 3" xfId="44681"/>
    <cellStyle name="Note 6 17 2 9" xfId="19800"/>
    <cellStyle name="Note 6 17 3" xfId="2963"/>
    <cellStyle name="Note 6 17 3 2" xfId="2964"/>
    <cellStyle name="Note 6 17 3 2 2" xfId="5475"/>
    <cellStyle name="Note 6 17 3 2 2 2" xfId="14732"/>
    <cellStyle name="Note 6 17 3 2 2 2 2" xfId="32167"/>
    <cellStyle name="Note 6 17 3 2 2 2 3" xfId="46620"/>
    <cellStyle name="Note 6 17 3 2 2 3" xfId="17193"/>
    <cellStyle name="Note 6 17 3 2 2 3 2" xfId="34628"/>
    <cellStyle name="Note 6 17 3 2 2 3 3" xfId="49081"/>
    <cellStyle name="Note 6 17 3 2 2 4" xfId="22911"/>
    <cellStyle name="Note 6 17 3 2 2 5" xfId="37364"/>
    <cellStyle name="Note 6 17 3 2 3" xfId="7937"/>
    <cellStyle name="Note 6 17 3 2 3 2" xfId="25372"/>
    <cellStyle name="Note 6 17 3 2 3 3" xfId="39825"/>
    <cellStyle name="Note 6 17 3 2 4" xfId="10378"/>
    <cellStyle name="Note 6 17 3 2 4 2" xfId="27813"/>
    <cellStyle name="Note 6 17 3 2 4 3" xfId="42266"/>
    <cellStyle name="Note 6 17 3 2 5" xfId="12798"/>
    <cellStyle name="Note 6 17 3 2 5 2" xfId="30233"/>
    <cellStyle name="Note 6 17 3 2 5 3" xfId="44686"/>
    <cellStyle name="Note 6 17 3 2 6" xfId="19805"/>
    <cellStyle name="Note 6 17 3 3" xfId="2965"/>
    <cellStyle name="Note 6 17 3 3 2" xfId="5476"/>
    <cellStyle name="Note 6 17 3 3 2 2" xfId="14733"/>
    <cellStyle name="Note 6 17 3 3 2 2 2" xfId="32168"/>
    <cellStyle name="Note 6 17 3 3 2 2 3" xfId="46621"/>
    <cellStyle name="Note 6 17 3 3 2 3" xfId="17194"/>
    <cellStyle name="Note 6 17 3 3 2 3 2" xfId="34629"/>
    <cellStyle name="Note 6 17 3 3 2 3 3" xfId="49082"/>
    <cellStyle name="Note 6 17 3 3 2 4" xfId="22912"/>
    <cellStyle name="Note 6 17 3 3 2 5" xfId="37365"/>
    <cellStyle name="Note 6 17 3 3 3" xfId="7938"/>
    <cellStyle name="Note 6 17 3 3 3 2" xfId="25373"/>
    <cellStyle name="Note 6 17 3 3 3 3" xfId="39826"/>
    <cellStyle name="Note 6 17 3 3 4" xfId="10379"/>
    <cellStyle name="Note 6 17 3 3 4 2" xfId="27814"/>
    <cellStyle name="Note 6 17 3 3 4 3" xfId="42267"/>
    <cellStyle name="Note 6 17 3 3 5" xfId="12799"/>
    <cellStyle name="Note 6 17 3 3 5 2" xfId="30234"/>
    <cellStyle name="Note 6 17 3 3 5 3" xfId="44687"/>
    <cellStyle name="Note 6 17 3 3 6" xfId="19806"/>
    <cellStyle name="Note 6 17 3 4" xfId="2966"/>
    <cellStyle name="Note 6 17 3 4 2" xfId="5477"/>
    <cellStyle name="Note 6 17 3 4 2 2" xfId="22913"/>
    <cellStyle name="Note 6 17 3 4 2 3" xfId="37366"/>
    <cellStyle name="Note 6 17 3 4 3" xfId="7939"/>
    <cellStyle name="Note 6 17 3 4 3 2" xfId="25374"/>
    <cellStyle name="Note 6 17 3 4 3 3" xfId="39827"/>
    <cellStyle name="Note 6 17 3 4 4" xfId="10380"/>
    <cellStyle name="Note 6 17 3 4 4 2" xfId="27815"/>
    <cellStyle name="Note 6 17 3 4 4 3" xfId="42268"/>
    <cellStyle name="Note 6 17 3 4 5" xfId="12800"/>
    <cellStyle name="Note 6 17 3 4 5 2" xfId="30235"/>
    <cellStyle name="Note 6 17 3 4 5 3" xfId="44688"/>
    <cellStyle name="Note 6 17 3 4 6" xfId="15511"/>
    <cellStyle name="Note 6 17 3 4 6 2" xfId="32946"/>
    <cellStyle name="Note 6 17 3 4 6 3" xfId="47399"/>
    <cellStyle name="Note 6 17 3 4 7" xfId="19807"/>
    <cellStyle name="Note 6 17 3 4 8" xfId="20673"/>
    <cellStyle name="Note 6 17 3 5" xfId="5474"/>
    <cellStyle name="Note 6 17 3 5 2" xfId="14731"/>
    <cellStyle name="Note 6 17 3 5 2 2" xfId="32166"/>
    <cellStyle name="Note 6 17 3 5 2 3" xfId="46619"/>
    <cellStyle name="Note 6 17 3 5 3" xfId="17192"/>
    <cellStyle name="Note 6 17 3 5 3 2" xfId="34627"/>
    <cellStyle name="Note 6 17 3 5 3 3" xfId="49080"/>
    <cellStyle name="Note 6 17 3 5 4" xfId="22910"/>
    <cellStyle name="Note 6 17 3 5 5" xfId="37363"/>
    <cellStyle name="Note 6 17 3 6" xfId="7936"/>
    <cellStyle name="Note 6 17 3 6 2" xfId="25371"/>
    <cellStyle name="Note 6 17 3 6 3" xfId="39824"/>
    <cellStyle name="Note 6 17 3 7" xfId="10377"/>
    <cellStyle name="Note 6 17 3 7 2" xfId="27812"/>
    <cellStyle name="Note 6 17 3 7 3" xfId="42265"/>
    <cellStyle name="Note 6 17 3 8" xfId="12797"/>
    <cellStyle name="Note 6 17 3 8 2" xfId="30232"/>
    <cellStyle name="Note 6 17 3 8 3" xfId="44685"/>
    <cellStyle name="Note 6 17 3 9" xfId="19804"/>
    <cellStyle name="Note 6 17 4" xfId="2967"/>
    <cellStyle name="Note 6 17 4 2" xfId="2968"/>
    <cellStyle name="Note 6 17 4 2 2" xfId="5479"/>
    <cellStyle name="Note 6 17 4 2 2 2" xfId="14735"/>
    <cellStyle name="Note 6 17 4 2 2 2 2" xfId="32170"/>
    <cellStyle name="Note 6 17 4 2 2 2 3" xfId="46623"/>
    <cellStyle name="Note 6 17 4 2 2 3" xfId="17196"/>
    <cellStyle name="Note 6 17 4 2 2 3 2" xfId="34631"/>
    <cellStyle name="Note 6 17 4 2 2 3 3" xfId="49084"/>
    <cellStyle name="Note 6 17 4 2 2 4" xfId="22915"/>
    <cellStyle name="Note 6 17 4 2 2 5" xfId="37368"/>
    <cellStyle name="Note 6 17 4 2 3" xfId="7941"/>
    <cellStyle name="Note 6 17 4 2 3 2" xfId="25376"/>
    <cellStyle name="Note 6 17 4 2 3 3" xfId="39829"/>
    <cellStyle name="Note 6 17 4 2 4" xfId="10382"/>
    <cellStyle name="Note 6 17 4 2 4 2" xfId="27817"/>
    <cellStyle name="Note 6 17 4 2 4 3" xfId="42270"/>
    <cellStyle name="Note 6 17 4 2 5" xfId="12802"/>
    <cellStyle name="Note 6 17 4 2 5 2" xfId="30237"/>
    <cellStyle name="Note 6 17 4 2 5 3" xfId="44690"/>
    <cellStyle name="Note 6 17 4 2 6" xfId="19809"/>
    <cellStyle name="Note 6 17 4 3" xfId="2969"/>
    <cellStyle name="Note 6 17 4 3 2" xfId="5480"/>
    <cellStyle name="Note 6 17 4 3 2 2" xfId="14736"/>
    <cellStyle name="Note 6 17 4 3 2 2 2" xfId="32171"/>
    <cellStyle name="Note 6 17 4 3 2 2 3" xfId="46624"/>
    <cellStyle name="Note 6 17 4 3 2 3" xfId="17197"/>
    <cellStyle name="Note 6 17 4 3 2 3 2" xfId="34632"/>
    <cellStyle name="Note 6 17 4 3 2 3 3" xfId="49085"/>
    <cellStyle name="Note 6 17 4 3 2 4" xfId="22916"/>
    <cellStyle name="Note 6 17 4 3 2 5" xfId="37369"/>
    <cellStyle name="Note 6 17 4 3 3" xfId="7942"/>
    <cellStyle name="Note 6 17 4 3 3 2" xfId="25377"/>
    <cellStyle name="Note 6 17 4 3 3 3" xfId="39830"/>
    <cellStyle name="Note 6 17 4 3 4" xfId="10383"/>
    <cellStyle name="Note 6 17 4 3 4 2" xfId="27818"/>
    <cellStyle name="Note 6 17 4 3 4 3" xfId="42271"/>
    <cellStyle name="Note 6 17 4 3 5" xfId="12803"/>
    <cellStyle name="Note 6 17 4 3 5 2" xfId="30238"/>
    <cellStyle name="Note 6 17 4 3 5 3" xfId="44691"/>
    <cellStyle name="Note 6 17 4 3 6" xfId="19810"/>
    <cellStyle name="Note 6 17 4 4" xfId="2970"/>
    <cellStyle name="Note 6 17 4 4 2" xfId="5481"/>
    <cellStyle name="Note 6 17 4 4 2 2" xfId="22917"/>
    <cellStyle name="Note 6 17 4 4 2 3" xfId="37370"/>
    <cellStyle name="Note 6 17 4 4 3" xfId="7943"/>
    <cellStyle name="Note 6 17 4 4 3 2" xfId="25378"/>
    <cellStyle name="Note 6 17 4 4 3 3" xfId="39831"/>
    <cellStyle name="Note 6 17 4 4 4" xfId="10384"/>
    <cellStyle name="Note 6 17 4 4 4 2" xfId="27819"/>
    <cellStyle name="Note 6 17 4 4 4 3" xfId="42272"/>
    <cellStyle name="Note 6 17 4 4 5" xfId="12804"/>
    <cellStyle name="Note 6 17 4 4 5 2" xfId="30239"/>
    <cellStyle name="Note 6 17 4 4 5 3" xfId="44692"/>
    <cellStyle name="Note 6 17 4 4 6" xfId="15512"/>
    <cellStyle name="Note 6 17 4 4 6 2" xfId="32947"/>
    <cellStyle name="Note 6 17 4 4 6 3" xfId="47400"/>
    <cellStyle name="Note 6 17 4 4 7" xfId="19811"/>
    <cellStyle name="Note 6 17 4 4 8" xfId="20674"/>
    <cellStyle name="Note 6 17 4 5" xfId="5478"/>
    <cellStyle name="Note 6 17 4 5 2" xfId="14734"/>
    <cellStyle name="Note 6 17 4 5 2 2" xfId="32169"/>
    <cellStyle name="Note 6 17 4 5 2 3" xfId="46622"/>
    <cellStyle name="Note 6 17 4 5 3" xfId="17195"/>
    <cellStyle name="Note 6 17 4 5 3 2" xfId="34630"/>
    <cellStyle name="Note 6 17 4 5 3 3" xfId="49083"/>
    <cellStyle name="Note 6 17 4 5 4" xfId="22914"/>
    <cellStyle name="Note 6 17 4 5 5" xfId="37367"/>
    <cellStyle name="Note 6 17 4 6" xfId="7940"/>
    <cellStyle name="Note 6 17 4 6 2" xfId="25375"/>
    <cellStyle name="Note 6 17 4 6 3" xfId="39828"/>
    <cellStyle name="Note 6 17 4 7" xfId="10381"/>
    <cellStyle name="Note 6 17 4 7 2" xfId="27816"/>
    <cellStyle name="Note 6 17 4 7 3" xfId="42269"/>
    <cellStyle name="Note 6 17 4 8" xfId="12801"/>
    <cellStyle name="Note 6 17 4 8 2" xfId="30236"/>
    <cellStyle name="Note 6 17 4 8 3" xfId="44689"/>
    <cellStyle name="Note 6 17 4 9" xfId="19808"/>
    <cellStyle name="Note 6 17 5" xfId="2971"/>
    <cellStyle name="Note 6 17 5 2" xfId="2972"/>
    <cellStyle name="Note 6 17 5 2 2" xfId="5483"/>
    <cellStyle name="Note 6 17 5 2 2 2" xfId="14738"/>
    <cellStyle name="Note 6 17 5 2 2 2 2" xfId="32173"/>
    <cellStyle name="Note 6 17 5 2 2 2 3" xfId="46626"/>
    <cellStyle name="Note 6 17 5 2 2 3" xfId="17199"/>
    <cellStyle name="Note 6 17 5 2 2 3 2" xfId="34634"/>
    <cellStyle name="Note 6 17 5 2 2 3 3" xfId="49087"/>
    <cellStyle name="Note 6 17 5 2 2 4" xfId="22919"/>
    <cellStyle name="Note 6 17 5 2 2 5" xfId="37372"/>
    <cellStyle name="Note 6 17 5 2 3" xfId="7945"/>
    <cellStyle name="Note 6 17 5 2 3 2" xfId="25380"/>
    <cellStyle name="Note 6 17 5 2 3 3" xfId="39833"/>
    <cellStyle name="Note 6 17 5 2 4" xfId="10386"/>
    <cellStyle name="Note 6 17 5 2 4 2" xfId="27821"/>
    <cellStyle name="Note 6 17 5 2 4 3" xfId="42274"/>
    <cellStyle name="Note 6 17 5 2 5" xfId="12806"/>
    <cellStyle name="Note 6 17 5 2 5 2" xfId="30241"/>
    <cellStyle name="Note 6 17 5 2 5 3" xfId="44694"/>
    <cellStyle name="Note 6 17 5 2 6" xfId="19813"/>
    <cellStyle name="Note 6 17 5 3" xfId="2973"/>
    <cellStyle name="Note 6 17 5 3 2" xfId="5484"/>
    <cellStyle name="Note 6 17 5 3 2 2" xfId="14739"/>
    <cellStyle name="Note 6 17 5 3 2 2 2" xfId="32174"/>
    <cellStyle name="Note 6 17 5 3 2 2 3" xfId="46627"/>
    <cellStyle name="Note 6 17 5 3 2 3" xfId="17200"/>
    <cellStyle name="Note 6 17 5 3 2 3 2" xfId="34635"/>
    <cellStyle name="Note 6 17 5 3 2 3 3" xfId="49088"/>
    <cellStyle name="Note 6 17 5 3 2 4" xfId="22920"/>
    <cellStyle name="Note 6 17 5 3 2 5" xfId="37373"/>
    <cellStyle name="Note 6 17 5 3 3" xfId="7946"/>
    <cellStyle name="Note 6 17 5 3 3 2" xfId="25381"/>
    <cellStyle name="Note 6 17 5 3 3 3" xfId="39834"/>
    <cellStyle name="Note 6 17 5 3 4" xfId="10387"/>
    <cellStyle name="Note 6 17 5 3 4 2" xfId="27822"/>
    <cellStyle name="Note 6 17 5 3 4 3" xfId="42275"/>
    <cellStyle name="Note 6 17 5 3 5" xfId="12807"/>
    <cellStyle name="Note 6 17 5 3 5 2" xfId="30242"/>
    <cellStyle name="Note 6 17 5 3 5 3" xfId="44695"/>
    <cellStyle name="Note 6 17 5 3 6" xfId="19814"/>
    <cellStyle name="Note 6 17 5 4" xfId="2974"/>
    <cellStyle name="Note 6 17 5 4 2" xfId="5485"/>
    <cellStyle name="Note 6 17 5 4 2 2" xfId="22921"/>
    <cellStyle name="Note 6 17 5 4 2 3" xfId="37374"/>
    <cellStyle name="Note 6 17 5 4 3" xfId="7947"/>
    <cellStyle name="Note 6 17 5 4 3 2" xfId="25382"/>
    <cellStyle name="Note 6 17 5 4 3 3" xfId="39835"/>
    <cellStyle name="Note 6 17 5 4 4" xfId="10388"/>
    <cellStyle name="Note 6 17 5 4 4 2" xfId="27823"/>
    <cellStyle name="Note 6 17 5 4 4 3" xfId="42276"/>
    <cellStyle name="Note 6 17 5 4 5" xfId="12808"/>
    <cellStyle name="Note 6 17 5 4 5 2" xfId="30243"/>
    <cellStyle name="Note 6 17 5 4 5 3" xfId="44696"/>
    <cellStyle name="Note 6 17 5 4 6" xfId="15513"/>
    <cellStyle name="Note 6 17 5 4 6 2" xfId="32948"/>
    <cellStyle name="Note 6 17 5 4 6 3" xfId="47401"/>
    <cellStyle name="Note 6 17 5 4 7" xfId="19815"/>
    <cellStyle name="Note 6 17 5 4 8" xfId="20675"/>
    <cellStyle name="Note 6 17 5 5" xfId="5482"/>
    <cellStyle name="Note 6 17 5 5 2" xfId="14737"/>
    <cellStyle name="Note 6 17 5 5 2 2" xfId="32172"/>
    <cellStyle name="Note 6 17 5 5 2 3" xfId="46625"/>
    <cellStyle name="Note 6 17 5 5 3" xfId="17198"/>
    <cellStyle name="Note 6 17 5 5 3 2" xfId="34633"/>
    <cellStyle name="Note 6 17 5 5 3 3" xfId="49086"/>
    <cellStyle name="Note 6 17 5 5 4" xfId="22918"/>
    <cellStyle name="Note 6 17 5 5 5" xfId="37371"/>
    <cellStyle name="Note 6 17 5 6" xfId="7944"/>
    <cellStyle name="Note 6 17 5 6 2" xfId="25379"/>
    <cellStyle name="Note 6 17 5 6 3" xfId="39832"/>
    <cellStyle name="Note 6 17 5 7" xfId="10385"/>
    <cellStyle name="Note 6 17 5 7 2" xfId="27820"/>
    <cellStyle name="Note 6 17 5 7 3" xfId="42273"/>
    <cellStyle name="Note 6 17 5 8" xfId="12805"/>
    <cellStyle name="Note 6 17 5 8 2" xfId="30240"/>
    <cellStyle name="Note 6 17 5 8 3" xfId="44693"/>
    <cellStyle name="Note 6 17 5 9" xfId="19812"/>
    <cellStyle name="Note 6 17 6" xfId="2975"/>
    <cellStyle name="Note 6 17 6 2" xfId="5486"/>
    <cellStyle name="Note 6 17 6 2 2" xfId="14740"/>
    <cellStyle name="Note 6 17 6 2 2 2" xfId="32175"/>
    <cellStyle name="Note 6 17 6 2 2 3" xfId="46628"/>
    <cellStyle name="Note 6 17 6 2 3" xfId="17201"/>
    <cellStyle name="Note 6 17 6 2 3 2" xfId="34636"/>
    <cellStyle name="Note 6 17 6 2 3 3" xfId="49089"/>
    <cellStyle name="Note 6 17 6 2 4" xfId="22922"/>
    <cellStyle name="Note 6 17 6 2 5" xfId="37375"/>
    <cellStyle name="Note 6 17 6 3" xfId="7948"/>
    <cellStyle name="Note 6 17 6 3 2" xfId="25383"/>
    <cellStyle name="Note 6 17 6 3 3" xfId="39836"/>
    <cellStyle name="Note 6 17 6 4" xfId="10389"/>
    <cellStyle name="Note 6 17 6 4 2" xfId="27824"/>
    <cellStyle name="Note 6 17 6 4 3" xfId="42277"/>
    <cellStyle name="Note 6 17 6 5" xfId="12809"/>
    <cellStyle name="Note 6 17 6 5 2" xfId="30244"/>
    <cellStyle name="Note 6 17 6 5 3" xfId="44697"/>
    <cellStyle name="Note 6 17 6 6" xfId="19816"/>
    <cellStyle name="Note 6 17 7" xfId="2976"/>
    <cellStyle name="Note 6 17 7 2" xfId="5487"/>
    <cellStyle name="Note 6 17 7 2 2" xfId="14741"/>
    <cellStyle name="Note 6 17 7 2 2 2" xfId="32176"/>
    <cellStyle name="Note 6 17 7 2 2 3" xfId="46629"/>
    <cellStyle name="Note 6 17 7 2 3" xfId="17202"/>
    <cellStyle name="Note 6 17 7 2 3 2" xfId="34637"/>
    <cellStyle name="Note 6 17 7 2 3 3" xfId="49090"/>
    <cellStyle name="Note 6 17 7 2 4" xfId="22923"/>
    <cellStyle name="Note 6 17 7 2 5" xfId="37376"/>
    <cellStyle name="Note 6 17 7 3" xfId="7949"/>
    <cellStyle name="Note 6 17 7 3 2" xfId="25384"/>
    <cellStyle name="Note 6 17 7 3 3" xfId="39837"/>
    <cellStyle name="Note 6 17 7 4" xfId="10390"/>
    <cellStyle name="Note 6 17 7 4 2" xfId="27825"/>
    <cellStyle name="Note 6 17 7 4 3" xfId="42278"/>
    <cellStyle name="Note 6 17 7 5" xfId="12810"/>
    <cellStyle name="Note 6 17 7 5 2" xfId="30245"/>
    <cellStyle name="Note 6 17 7 5 3" xfId="44698"/>
    <cellStyle name="Note 6 17 7 6" xfId="19817"/>
    <cellStyle name="Note 6 17 8" xfId="2977"/>
    <cellStyle name="Note 6 17 8 2" xfId="5488"/>
    <cellStyle name="Note 6 17 8 2 2" xfId="22924"/>
    <cellStyle name="Note 6 17 8 2 3" xfId="37377"/>
    <cellStyle name="Note 6 17 8 3" xfId="7950"/>
    <cellStyle name="Note 6 17 8 3 2" xfId="25385"/>
    <cellStyle name="Note 6 17 8 3 3" xfId="39838"/>
    <cellStyle name="Note 6 17 8 4" xfId="10391"/>
    <cellStyle name="Note 6 17 8 4 2" xfId="27826"/>
    <cellStyle name="Note 6 17 8 4 3" xfId="42279"/>
    <cellStyle name="Note 6 17 8 5" xfId="12811"/>
    <cellStyle name="Note 6 17 8 5 2" xfId="30246"/>
    <cellStyle name="Note 6 17 8 5 3" xfId="44699"/>
    <cellStyle name="Note 6 17 8 6" xfId="15514"/>
    <cellStyle name="Note 6 17 8 6 2" xfId="32949"/>
    <cellStyle name="Note 6 17 8 6 3" xfId="47402"/>
    <cellStyle name="Note 6 17 8 7" xfId="19818"/>
    <cellStyle name="Note 6 17 8 8" xfId="20676"/>
    <cellStyle name="Note 6 17 9" xfId="5469"/>
    <cellStyle name="Note 6 17 9 2" xfId="14727"/>
    <cellStyle name="Note 6 17 9 2 2" xfId="32162"/>
    <cellStyle name="Note 6 17 9 2 3" xfId="46615"/>
    <cellStyle name="Note 6 17 9 3" xfId="17188"/>
    <cellStyle name="Note 6 17 9 3 2" xfId="34623"/>
    <cellStyle name="Note 6 17 9 3 3" xfId="49076"/>
    <cellStyle name="Note 6 17 9 4" xfId="22905"/>
    <cellStyle name="Note 6 17 9 5" xfId="37358"/>
    <cellStyle name="Note 6 18" xfId="2978"/>
    <cellStyle name="Note 6 18 10" xfId="7951"/>
    <cellStyle name="Note 6 18 10 2" xfId="25386"/>
    <cellStyle name="Note 6 18 10 3" xfId="39839"/>
    <cellStyle name="Note 6 18 11" xfId="10392"/>
    <cellStyle name="Note 6 18 11 2" xfId="27827"/>
    <cellStyle name="Note 6 18 11 3" xfId="42280"/>
    <cellStyle name="Note 6 18 12" xfId="12812"/>
    <cellStyle name="Note 6 18 12 2" xfId="30247"/>
    <cellStyle name="Note 6 18 12 3" xfId="44700"/>
    <cellStyle name="Note 6 18 13" xfId="19819"/>
    <cellStyle name="Note 6 18 2" xfId="2979"/>
    <cellStyle name="Note 6 18 2 2" xfId="2980"/>
    <cellStyle name="Note 6 18 2 2 2" xfId="5491"/>
    <cellStyle name="Note 6 18 2 2 2 2" xfId="14744"/>
    <cellStyle name="Note 6 18 2 2 2 2 2" xfId="32179"/>
    <cellStyle name="Note 6 18 2 2 2 2 3" xfId="46632"/>
    <cellStyle name="Note 6 18 2 2 2 3" xfId="17205"/>
    <cellStyle name="Note 6 18 2 2 2 3 2" xfId="34640"/>
    <cellStyle name="Note 6 18 2 2 2 3 3" xfId="49093"/>
    <cellStyle name="Note 6 18 2 2 2 4" xfId="22927"/>
    <cellStyle name="Note 6 18 2 2 2 5" xfId="37380"/>
    <cellStyle name="Note 6 18 2 2 3" xfId="7953"/>
    <cellStyle name="Note 6 18 2 2 3 2" xfId="25388"/>
    <cellStyle name="Note 6 18 2 2 3 3" xfId="39841"/>
    <cellStyle name="Note 6 18 2 2 4" xfId="10394"/>
    <cellStyle name="Note 6 18 2 2 4 2" xfId="27829"/>
    <cellStyle name="Note 6 18 2 2 4 3" xfId="42282"/>
    <cellStyle name="Note 6 18 2 2 5" xfId="12814"/>
    <cellStyle name="Note 6 18 2 2 5 2" xfId="30249"/>
    <cellStyle name="Note 6 18 2 2 5 3" xfId="44702"/>
    <cellStyle name="Note 6 18 2 2 6" xfId="19821"/>
    <cellStyle name="Note 6 18 2 3" xfId="2981"/>
    <cellStyle name="Note 6 18 2 3 2" xfId="5492"/>
    <cellStyle name="Note 6 18 2 3 2 2" xfId="14745"/>
    <cellStyle name="Note 6 18 2 3 2 2 2" xfId="32180"/>
    <cellStyle name="Note 6 18 2 3 2 2 3" xfId="46633"/>
    <cellStyle name="Note 6 18 2 3 2 3" xfId="17206"/>
    <cellStyle name="Note 6 18 2 3 2 3 2" xfId="34641"/>
    <cellStyle name="Note 6 18 2 3 2 3 3" xfId="49094"/>
    <cellStyle name="Note 6 18 2 3 2 4" xfId="22928"/>
    <cellStyle name="Note 6 18 2 3 2 5" xfId="37381"/>
    <cellStyle name="Note 6 18 2 3 3" xfId="7954"/>
    <cellStyle name="Note 6 18 2 3 3 2" xfId="25389"/>
    <cellStyle name="Note 6 18 2 3 3 3" xfId="39842"/>
    <cellStyle name="Note 6 18 2 3 4" xfId="10395"/>
    <cellStyle name="Note 6 18 2 3 4 2" xfId="27830"/>
    <cellStyle name="Note 6 18 2 3 4 3" xfId="42283"/>
    <cellStyle name="Note 6 18 2 3 5" xfId="12815"/>
    <cellStyle name="Note 6 18 2 3 5 2" xfId="30250"/>
    <cellStyle name="Note 6 18 2 3 5 3" xfId="44703"/>
    <cellStyle name="Note 6 18 2 3 6" xfId="19822"/>
    <cellStyle name="Note 6 18 2 4" xfId="2982"/>
    <cellStyle name="Note 6 18 2 4 2" xfId="5493"/>
    <cellStyle name="Note 6 18 2 4 2 2" xfId="22929"/>
    <cellStyle name="Note 6 18 2 4 2 3" xfId="37382"/>
    <cellStyle name="Note 6 18 2 4 3" xfId="7955"/>
    <cellStyle name="Note 6 18 2 4 3 2" xfId="25390"/>
    <cellStyle name="Note 6 18 2 4 3 3" xfId="39843"/>
    <cellStyle name="Note 6 18 2 4 4" xfId="10396"/>
    <cellStyle name="Note 6 18 2 4 4 2" xfId="27831"/>
    <cellStyle name="Note 6 18 2 4 4 3" xfId="42284"/>
    <cellStyle name="Note 6 18 2 4 5" xfId="12816"/>
    <cellStyle name="Note 6 18 2 4 5 2" xfId="30251"/>
    <cellStyle name="Note 6 18 2 4 5 3" xfId="44704"/>
    <cellStyle name="Note 6 18 2 4 6" xfId="15515"/>
    <cellStyle name="Note 6 18 2 4 6 2" xfId="32950"/>
    <cellStyle name="Note 6 18 2 4 6 3" xfId="47403"/>
    <cellStyle name="Note 6 18 2 4 7" xfId="19823"/>
    <cellStyle name="Note 6 18 2 4 8" xfId="20677"/>
    <cellStyle name="Note 6 18 2 5" xfId="5490"/>
    <cellStyle name="Note 6 18 2 5 2" xfId="14743"/>
    <cellStyle name="Note 6 18 2 5 2 2" xfId="32178"/>
    <cellStyle name="Note 6 18 2 5 2 3" xfId="46631"/>
    <cellStyle name="Note 6 18 2 5 3" xfId="17204"/>
    <cellStyle name="Note 6 18 2 5 3 2" xfId="34639"/>
    <cellStyle name="Note 6 18 2 5 3 3" xfId="49092"/>
    <cellStyle name="Note 6 18 2 5 4" xfId="22926"/>
    <cellStyle name="Note 6 18 2 5 5" xfId="37379"/>
    <cellStyle name="Note 6 18 2 6" xfId="7952"/>
    <cellStyle name="Note 6 18 2 6 2" xfId="25387"/>
    <cellStyle name="Note 6 18 2 6 3" xfId="39840"/>
    <cellStyle name="Note 6 18 2 7" xfId="10393"/>
    <cellStyle name="Note 6 18 2 7 2" xfId="27828"/>
    <cellStyle name="Note 6 18 2 7 3" xfId="42281"/>
    <cellStyle name="Note 6 18 2 8" xfId="12813"/>
    <cellStyle name="Note 6 18 2 8 2" xfId="30248"/>
    <cellStyle name="Note 6 18 2 8 3" xfId="44701"/>
    <cellStyle name="Note 6 18 2 9" xfId="19820"/>
    <cellStyle name="Note 6 18 3" xfId="2983"/>
    <cellStyle name="Note 6 18 3 2" xfId="2984"/>
    <cellStyle name="Note 6 18 3 2 2" xfId="5495"/>
    <cellStyle name="Note 6 18 3 2 2 2" xfId="14747"/>
    <cellStyle name="Note 6 18 3 2 2 2 2" xfId="32182"/>
    <cellStyle name="Note 6 18 3 2 2 2 3" xfId="46635"/>
    <cellStyle name="Note 6 18 3 2 2 3" xfId="17208"/>
    <cellStyle name="Note 6 18 3 2 2 3 2" xfId="34643"/>
    <cellStyle name="Note 6 18 3 2 2 3 3" xfId="49096"/>
    <cellStyle name="Note 6 18 3 2 2 4" xfId="22931"/>
    <cellStyle name="Note 6 18 3 2 2 5" xfId="37384"/>
    <cellStyle name="Note 6 18 3 2 3" xfId="7957"/>
    <cellStyle name="Note 6 18 3 2 3 2" xfId="25392"/>
    <cellStyle name="Note 6 18 3 2 3 3" xfId="39845"/>
    <cellStyle name="Note 6 18 3 2 4" xfId="10398"/>
    <cellStyle name="Note 6 18 3 2 4 2" xfId="27833"/>
    <cellStyle name="Note 6 18 3 2 4 3" xfId="42286"/>
    <cellStyle name="Note 6 18 3 2 5" xfId="12818"/>
    <cellStyle name="Note 6 18 3 2 5 2" xfId="30253"/>
    <cellStyle name="Note 6 18 3 2 5 3" xfId="44706"/>
    <cellStyle name="Note 6 18 3 2 6" xfId="19825"/>
    <cellStyle name="Note 6 18 3 3" xfId="2985"/>
    <cellStyle name="Note 6 18 3 3 2" xfId="5496"/>
    <cellStyle name="Note 6 18 3 3 2 2" xfId="14748"/>
    <cellStyle name="Note 6 18 3 3 2 2 2" xfId="32183"/>
    <cellStyle name="Note 6 18 3 3 2 2 3" xfId="46636"/>
    <cellStyle name="Note 6 18 3 3 2 3" xfId="17209"/>
    <cellStyle name="Note 6 18 3 3 2 3 2" xfId="34644"/>
    <cellStyle name="Note 6 18 3 3 2 3 3" xfId="49097"/>
    <cellStyle name="Note 6 18 3 3 2 4" xfId="22932"/>
    <cellStyle name="Note 6 18 3 3 2 5" xfId="37385"/>
    <cellStyle name="Note 6 18 3 3 3" xfId="7958"/>
    <cellStyle name="Note 6 18 3 3 3 2" xfId="25393"/>
    <cellStyle name="Note 6 18 3 3 3 3" xfId="39846"/>
    <cellStyle name="Note 6 18 3 3 4" xfId="10399"/>
    <cellStyle name="Note 6 18 3 3 4 2" xfId="27834"/>
    <cellStyle name="Note 6 18 3 3 4 3" xfId="42287"/>
    <cellStyle name="Note 6 18 3 3 5" xfId="12819"/>
    <cellStyle name="Note 6 18 3 3 5 2" xfId="30254"/>
    <cellStyle name="Note 6 18 3 3 5 3" xfId="44707"/>
    <cellStyle name="Note 6 18 3 3 6" xfId="19826"/>
    <cellStyle name="Note 6 18 3 4" xfId="2986"/>
    <cellStyle name="Note 6 18 3 4 2" xfId="5497"/>
    <cellStyle name="Note 6 18 3 4 2 2" xfId="22933"/>
    <cellStyle name="Note 6 18 3 4 2 3" xfId="37386"/>
    <cellStyle name="Note 6 18 3 4 3" xfId="7959"/>
    <cellStyle name="Note 6 18 3 4 3 2" xfId="25394"/>
    <cellStyle name="Note 6 18 3 4 3 3" xfId="39847"/>
    <cellStyle name="Note 6 18 3 4 4" xfId="10400"/>
    <cellStyle name="Note 6 18 3 4 4 2" xfId="27835"/>
    <cellStyle name="Note 6 18 3 4 4 3" xfId="42288"/>
    <cellStyle name="Note 6 18 3 4 5" xfId="12820"/>
    <cellStyle name="Note 6 18 3 4 5 2" xfId="30255"/>
    <cellStyle name="Note 6 18 3 4 5 3" xfId="44708"/>
    <cellStyle name="Note 6 18 3 4 6" xfId="15516"/>
    <cellStyle name="Note 6 18 3 4 6 2" xfId="32951"/>
    <cellStyle name="Note 6 18 3 4 6 3" xfId="47404"/>
    <cellStyle name="Note 6 18 3 4 7" xfId="19827"/>
    <cellStyle name="Note 6 18 3 4 8" xfId="20678"/>
    <cellStyle name="Note 6 18 3 5" xfId="5494"/>
    <cellStyle name="Note 6 18 3 5 2" xfId="14746"/>
    <cellStyle name="Note 6 18 3 5 2 2" xfId="32181"/>
    <cellStyle name="Note 6 18 3 5 2 3" xfId="46634"/>
    <cellStyle name="Note 6 18 3 5 3" xfId="17207"/>
    <cellStyle name="Note 6 18 3 5 3 2" xfId="34642"/>
    <cellStyle name="Note 6 18 3 5 3 3" xfId="49095"/>
    <cellStyle name="Note 6 18 3 5 4" xfId="22930"/>
    <cellStyle name="Note 6 18 3 5 5" xfId="37383"/>
    <cellStyle name="Note 6 18 3 6" xfId="7956"/>
    <cellStyle name="Note 6 18 3 6 2" xfId="25391"/>
    <cellStyle name="Note 6 18 3 6 3" xfId="39844"/>
    <cellStyle name="Note 6 18 3 7" xfId="10397"/>
    <cellStyle name="Note 6 18 3 7 2" xfId="27832"/>
    <cellStyle name="Note 6 18 3 7 3" xfId="42285"/>
    <cellStyle name="Note 6 18 3 8" xfId="12817"/>
    <cellStyle name="Note 6 18 3 8 2" xfId="30252"/>
    <cellStyle name="Note 6 18 3 8 3" xfId="44705"/>
    <cellStyle name="Note 6 18 3 9" xfId="19824"/>
    <cellStyle name="Note 6 18 4" xfId="2987"/>
    <cellStyle name="Note 6 18 4 2" xfId="2988"/>
    <cellStyle name="Note 6 18 4 2 2" xfId="5499"/>
    <cellStyle name="Note 6 18 4 2 2 2" xfId="14750"/>
    <cellStyle name="Note 6 18 4 2 2 2 2" xfId="32185"/>
    <cellStyle name="Note 6 18 4 2 2 2 3" xfId="46638"/>
    <cellStyle name="Note 6 18 4 2 2 3" xfId="17211"/>
    <cellStyle name="Note 6 18 4 2 2 3 2" xfId="34646"/>
    <cellStyle name="Note 6 18 4 2 2 3 3" xfId="49099"/>
    <cellStyle name="Note 6 18 4 2 2 4" xfId="22935"/>
    <cellStyle name="Note 6 18 4 2 2 5" xfId="37388"/>
    <cellStyle name="Note 6 18 4 2 3" xfId="7961"/>
    <cellStyle name="Note 6 18 4 2 3 2" xfId="25396"/>
    <cellStyle name="Note 6 18 4 2 3 3" xfId="39849"/>
    <cellStyle name="Note 6 18 4 2 4" xfId="10402"/>
    <cellStyle name="Note 6 18 4 2 4 2" xfId="27837"/>
    <cellStyle name="Note 6 18 4 2 4 3" xfId="42290"/>
    <cellStyle name="Note 6 18 4 2 5" xfId="12822"/>
    <cellStyle name="Note 6 18 4 2 5 2" xfId="30257"/>
    <cellStyle name="Note 6 18 4 2 5 3" xfId="44710"/>
    <cellStyle name="Note 6 18 4 2 6" xfId="19829"/>
    <cellStyle name="Note 6 18 4 3" xfId="2989"/>
    <cellStyle name="Note 6 18 4 3 2" xfId="5500"/>
    <cellStyle name="Note 6 18 4 3 2 2" xfId="14751"/>
    <cellStyle name="Note 6 18 4 3 2 2 2" xfId="32186"/>
    <cellStyle name="Note 6 18 4 3 2 2 3" xfId="46639"/>
    <cellStyle name="Note 6 18 4 3 2 3" xfId="17212"/>
    <cellStyle name="Note 6 18 4 3 2 3 2" xfId="34647"/>
    <cellStyle name="Note 6 18 4 3 2 3 3" xfId="49100"/>
    <cellStyle name="Note 6 18 4 3 2 4" xfId="22936"/>
    <cellStyle name="Note 6 18 4 3 2 5" xfId="37389"/>
    <cellStyle name="Note 6 18 4 3 3" xfId="7962"/>
    <cellStyle name="Note 6 18 4 3 3 2" xfId="25397"/>
    <cellStyle name="Note 6 18 4 3 3 3" xfId="39850"/>
    <cellStyle name="Note 6 18 4 3 4" xfId="10403"/>
    <cellStyle name="Note 6 18 4 3 4 2" xfId="27838"/>
    <cellStyle name="Note 6 18 4 3 4 3" xfId="42291"/>
    <cellStyle name="Note 6 18 4 3 5" xfId="12823"/>
    <cellStyle name="Note 6 18 4 3 5 2" xfId="30258"/>
    <cellStyle name="Note 6 18 4 3 5 3" xfId="44711"/>
    <cellStyle name="Note 6 18 4 3 6" xfId="19830"/>
    <cellStyle name="Note 6 18 4 4" xfId="2990"/>
    <cellStyle name="Note 6 18 4 4 2" xfId="5501"/>
    <cellStyle name="Note 6 18 4 4 2 2" xfId="22937"/>
    <cellStyle name="Note 6 18 4 4 2 3" xfId="37390"/>
    <cellStyle name="Note 6 18 4 4 3" xfId="7963"/>
    <cellStyle name="Note 6 18 4 4 3 2" xfId="25398"/>
    <cellStyle name="Note 6 18 4 4 3 3" xfId="39851"/>
    <cellStyle name="Note 6 18 4 4 4" xfId="10404"/>
    <cellStyle name="Note 6 18 4 4 4 2" xfId="27839"/>
    <cellStyle name="Note 6 18 4 4 4 3" xfId="42292"/>
    <cellStyle name="Note 6 18 4 4 5" xfId="12824"/>
    <cellStyle name="Note 6 18 4 4 5 2" xfId="30259"/>
    <cellStyle name="Note 6 18 4 4 5 3" xfId="44712"/>
    <cellStyle name="Note 6 18 4 4 6" xfId="15517"/>
    <cellStyle name="Note 6 18 4 4 6 2" xfId="32952"/>
    <cellStyle name="Note 6 18 4 4 6 3" xfId="47405"/>
    <cellStyle name="Note 6 18 4 4 7" xfId="19831"/>
    <cellStyle name="Note 6 18 4 4 8" xfId="20679"/>
    <cellStyle name="Note 6 18 4 5" xfId="5498"/>
    <cellStyle name="Note 6 18 4 5 2" xfId="14749"/>
    <cellStyle name="Note 6 18 4 5 2 2" xfId="32184"/>
    <cellStyle name="Note 6 18 4 5 2 3" xfId="46637"/>
    <cellStyle name="Note 6 18 4 5 3" xfId="17210"/>
    <cellStyle name="Note 6 18 4 5 3 2" xfId="34645"/>
    <cellStyle name="Note 6 18 4 5 3 3" xfId="49098"/>
    <cellStyle name="Note 6 18 4 5 4" xfId="22934"/>
    <cellStyle name="Note 6 18 4 5 5" xfId="37387"/>
    <cellStyle name="Note 6 18 4 6" xfId="7960"/>
    <cellStyle name="Note 6 18 4 6 2" xfId="25395"/>
    <cellStyle name="Note 6 18 4 6 3" xfId="39848"/>
    <cellStyle name="Note 6 18 4 7" xfId="10401"/>
    <cellStyle name="Note 6 18 4 7 2" xfId="27836"/>
    <cellStyle name="Note 6 18 4 7 3" xfId="42289"/>
    <cellStyle name="Note 6 18 4 8" xfId="12821"/>
    <cellStyle name="Note 6 18 4 8 2" xfId="30256"/>
    <cellStyle name="Note 6 18 4 8 3" xfId="44709"/>
    <cellStyle name="Note 6 18 4 9" xfId="19828"/>
    <cellStyle name="Note 6 18 5" xfId="2991"/>
    <cellStyle name="Note 6 18 5 2" xfId="2992"/>
    <cellStyle name="Note 6 18 5 2 2" xfId="5503"/>
    <cellStyle name="Note 6 18 5 2 2 2" xfId="14753"/>
    <cellStyle name="Note 6 18 5 2 2 2 2" xfId="32188"/>
    <cellStyle name="Note 6 18 5 2 2 2 3" xfId="46641"/>
    <cellStyle name="Note 6 18 5 2 2 3" xfId="17214"/>
    <cellStyle name="Note 6 18 5 2 2 3 2" xfId="34649"/>
    <cellStyle name="Note 6 18 5 2 2 3 3" xfId="49102"/>
    <cellStyle name="Note 6 18 5 2 2 4" xfId="22939"/>
    <cellStyle name="Note 6 18 5 2 2 5" xfId="37392"/>
    <cellStyle name="Note 6 18 5 2 3" xfId="7965"/>
    <cellStyle name="Note 6 18 5 2 3 2" xfId="25400"/>
    <cellStyle name="Note 6 18 5 2 3 3" xfId="39853"/>
    <cellStyle name="Note 6 18 5 2 4" xfId="10406"/>
    <cellStyle name="Note 6 18 5 2 4 2" xfId="27841"/>
    <cellStyle name="Note 6 18 5 2 4 3" xfId="42294"/>
    <cellStyle name="Note 6 18 5 2 5" xfId="12826"/>
    <cellStyle name="Note 6 18 5 2 5 2" xfId="30261"/>
    <cellStyle name="Note 6 18 5 2 5 3" xfId="44714"/>
    <cellStyle name="Note 6 18 5 2 6" xfId="19833"/>
    <cellStyle name="Note 6 18 5 3" xfId="2993"/>
    <cellStyle name="Note 6 18 5 3 2" xfId="5504"/>
    <cellStyle name="Note 6 18 5 3 2 2" xfId="14754"/>
    <cellStyle name="Note 6 18 5 3 2 2 2" xfId="32189"/>
    <cellStyle name="Note 6 18 5 3 2 2 3" xfId="46642"/>
    <cellStyle name="Note 6 18 5 3 2 3" xfId="17215"/>
    <cellStyle name="Note 6 18 5 3 2 3 2" xfId="34650"/>
    <cellStyle name="Note 6 18 5 3 2 3 3" xfId="49103"/>
    <cellStyle name="Note 6 18 5 3 2 4" xfId="22940"/>
    <cellStyle name="Note 6 18 5 3 2 5" xfId="37393"/>
    <cellStyle name="Note 6 18 5 3 3" xfId="7966"/>
    <cellStyle name="Note 6 18 5 3 3 2" xfId="25401"/>
    <cellStyle name="Note 6 18 5 3 3 3" xfId="39854"/>
    <cellStyle name="Note 6 18 5 3 4" xfId="10407"/>
    <cellStyle name="Note 6 18 5 3 4 2" xfId="27842"/>
    <cellStyle name="Note 6 18 5 3 4 3" xfId="42295"/>
    <cellStyle name="Note 6 18 5 3 5" xfId="12827"/>
    <cellStyle name="Note 6 18 5 3 5 2" xfId="30262"/>
    <cellStyle name="Note 6 18 5 3 5 3" xfId="44715"/>
    <cellStyle name="Note 6 18 5 3 6" xfId="19834"/>
    <cellStyle name="Note 6 18 5 4" xfId="2994"/>
    <cellStyle name="Note 6 18 5 4 2" xfId="5505"/>
    <cellStyle name="Note 6 18 5 4 2 2" xfId="22941"/>
    <cellStyle name="Note 6 18 5 4 2 3" xfId="37394"/>
    <cellStyle name="Note 6 18 5 4 3" xfId="7967"/>
    <cellStyle name="Note 6 18 5 4 3 2" xfId="25402"/>
    <cellStyle name="Note 6 18 5 4 3 3" xfId="39855"/>
    <cellStyle name="Note 6 18 5 4 4" xfId="10408"/>
    <cellStyle name="Note 6 18 5 4 4 2" xfId="27843"/>
    <cellStyle name="Note 6 18 5 4 4 3" xfId="42296"/>
    <cellStyle name="Note 6 18 5 4 5" xfId="12828"/>
    <cellStyle name="Note 6 18 5 4 5 2" xfId="30263"/>
    <cellStyle name="Note 6 18 5 4 5 3" xfId="44716"/>
    <cellStyle name="Note 6 18 5 4 6" xfId="15518"/>
    <cellStyle name="Note 6 18 5 4 6 2" xfId="32953"/>
    <cellStyle name="Note 6 18 5 4 6 3" xfId="47406"/>
    <cellStyle name="Note 6 18 5 4 7" xfId="19835"/>
    <cellStyle name="Note 6 18 5 4 8" xfId="20680"/>
    <cellStyle name="Note 6 18 5 5" xfId="5502"/>
    <cellStyle name="Note 6 18 5 5 2" xfId="14752"/>
    <cellStyle name="Note 6 18 5 5 2 2" xfId="32187"/>
    <cellStyle name="Note 6 18 5 5 2 3" xfId="46640"/>
    <cellStyle name="Note 6 18 5 5 3" xfId="17213"/>
    <cellStyle name="Note 6 18 5 5 3 2" xfId="34648"/>
    <cellStyle name="Note 6 18 5 5 3 3" xfId="49101"/>
    <cellStyle name="Note 6 18 5 5 4" xfId="22938"/>
    <cellStyle name="Note 6 18 5 5 5" xfId="37391"/>
    <cellStyle name="Note 6 18 5 6" xfId="7964"/>
    <cellStyle name="Note 6 18 5 6 2" xfId="25399"/>
    <cellStyle name="Note 6 18 5 6 3" xfId="39852"/>
    <cellStyle name="Note 6 18 5 7" xfId="10405"/>
    <cellStyle name="Note 6 18 5 7 2" xfId="27840"/>
    <cellStyle name="Note 6 18 5 7 3" xfId="42293"/>
    <cellStyle name="Note 6 18 5 8" xfId="12825"/>
    <cellStyle name="Note 6 18 5 8 2" xfId="30260"/>
    <cellStyle name="Note 6 18 5 8 3" xfId="44713"/>
    <cellStyle name="Note 6 18 5 9" xfId="19832"/>
    <cellStyle name="Note 6 18 6" xfId="2995"/>
    <cellStyle name="Note 6 18 6 2" xfId="5506"/>
    <cellStyle name="Note 6 18 6 2 2" xfId="14755"/>
    <cellStyle name="Note 6 18 6 2 2 2" xfId="32190"/>
    <cellStyle name="Note 6 18 6 2 2 3" xfId="46643"/>
    <cellStyle name="Note 6 18 6 2 3" xfId="17216"/>
    <cellStyle name="Note 6 18 6 2 3 2" xfId="34651"/>
    <cellStyle name="Note 6 18 6 2 3 3" xfId="49104"/>
    <cellStyle name="Note 6 18 6 2 4" xfId="22942"/>
    <cellStyle name="Note 6 18 6 2 5" xfId="37395"/>
    <cellStyle name="Note 6 18 6 3" xfId="7968"/>
    <cellStyle name="Note 6 18 6 3 2" xfId="25403"/>
    <cellStyle name="Note 6 18 6 3 3" xfId="39856"/>
    <cellStyle name="Note 6 18 6 4" xfId="10409"/>
    <cellStyle name="Note 6 18 6 4 2" xfId="27844"/>
    <cellStyle name="Note 6 18 6 4 3" xfId="42297"/>
    <cellStyle name="Note 6 18 6 5" xfId="12829"/>
    <cellStyle name="Note 6 18 6 5 2" xfId="30264"/>
    <cellStyle name="Note 6 18 6 5 3" xfId="44717"/>
    <cellStyle name="Note 6 18 6 6" xfId="19836"/>
    <cellStyle name="Note 6 18 7" xfId="2996"/>
    <cellStyle name="Note 6 18 7 2" xfId="5507"/>
    <cellStyle name="Note 6 18 7 2 2" xfId="14756"/>
    <cellStyle name="Note 6 18 7 2 2 2" xfId="32191"/>
    <cellStyle name="Note 6 18 7 2 2 3" xfId="46644"/>
    <cellStyle name="Note 6 18 7 2 3" xfId="17217"/>
    <cellStyle name="Note 6 18 7 2 3 2" xfId="34652"/>
    <cellStyle name="Note 6 18 7 2 3 3" xfId="49105"/>
    <cellStyle name="Note 6 18 7 2 4" xfId="22943"/>
    <cellStyle name="Note 6 18 7 2 5" xfId="37396"/>
    <cellStyle name="Note 6 18 7 3" xfId="7969"/>
    <cellStyle name="Note 6 18 7 3 2" xfId="25404"/>
    <cellStyle name="Note 6 18 7 3 3" xfId="39857"/>
    <cellStyle name="Note 6 18 7 4" xfId="10410"/>
    <cellStyle name="Note 6 18 7 4 2" xfId="27845"/>
    <cellStyle name="Note 6 18 7 4 3" xfId="42298"/>
    <cellStyle name="Note 6 18 7 5" xfId="12830"/>
    <cellStyle name="Note 6 18 7 5 2" xfId="30265"/>
    <cellStyle name="Note 6 18 7 5 3" xfId="44718"/>
    <cellStyle name="Note 6 18 7 6" xfId="19837"/>
    <cellStyle name="Note 6 18 8" xfId="2997"/>
    <cellStyle name="Note 6 18 8 2" xfId="5508"/>
    <cellStyle name="Note 6 18 8 2 2" xfId="22944"/>
    <cellStyle name="Note 6 18 8 2 3" xfId="37397"/>
    <cellStyle name="Note 6 18 8 3" xfId="7970"/>
    <cellStyle name="Note 6 18 8 3 2" xfId="25405"/>
    <cellStyle name="Note 6 18 8 3 3" xfId="39858"/>
    <cellStyle name="Note 6 18 8 4" xfId="10411"/>
    <cellStyle name="Note 6 18 8 4 2" xfId="27846"/>
    <cellStyle name="Note 6 18 8 4 3" xfId="42299"/>
    <cellStyle name="Note 6 18 8 5" xfId="12831"/>
    <cellStyle name="Note 6 18 8 5 2" xfId="30266"/>
    <cellStyle name="Note 6 18 8 5 3" xfId="44719"/>
    <cellStyle name="Note 6 18 8 6" xfId="15519"/>
    <cellStyle name="Note 6 18 8 6 2" xfId="32954"/>
    <cellStyle name="Note 6 18 8 6 3" xfId="47407"/>
    <cellStyle name="Note 6 18 8 7" xfId="19838"/>
    <cellStyle name="Note 6 18 8 8" xfId="20681"/>
    <cellStyle name="Note 6 18 9" xfId="5489"/>
    <cellStyle name="Note 6 18 9 2" xfId="14742"/>
    <cellStyle name="Note 6 18 9 2 2" xfId="32177"/>
    <cellStyle name="Note 6 18 9 2 3" xfId="46630"/>
    <cellStyle name="Note 6 18 9 3" xfId="17203"/>
    <cellStyle name="Note 6 18 9 3 2" xfId="34638"/>
    <cellStyle name="Note 6 18 9 3 3" xfId="49091"/>
    <cellStyle name="Note 6 18 9 4" xfId="22925"/>
    <cellStyle name="Note 6 18 9 5" xfId="37378"/>
    <cellStyle name="Note 6 19" xfId="2998"/>
    <cellStyle name="Note 6 19 10" xfId="7971"/>
    <cellStyle name="Note 6 19 10 2" xfId="25406"/>
    <cellStyle name="Note 6 19 10 3" xfId="39859"/>
    <cellStyle name="Note 6 19 11" xfId="10412"/>
    <cellStyle name="Note 6 19 11 2" xfId="27847"/>
    <cellStyle name="Note 6 19 11 3" xfId="42300"/>
    <cellStyle name="Note 6 19 12" xfId="12832"/>
    <cellStyle name="Note 6 19 12 2" xfId="30267"/>
    <cellStyle name="Note 6 19 12 3" xfId="44720"/>
    <cellStyle name="Note 6 19 13" xfId="19839"/>
    <cellStyle name="Note 6 19 2" xfId="2999"/>
    <cellStyle name="Note 6 19 2 2" xfId="3000"/>
    <cellStyle name="Note 6 19 2 2 2" xfId="5511"/>
    <cellStyle name="Note 6 19 2 2 2 2" xfId="14759"/>
    <cellStyle name="Note 6 19 2 2 2 2 2" xfId="32194"/>
    <cellStyle name="Note 6 19 2 2 2 2 3" xfId="46647"/>
    <cellStyle name="Note 6 19 2 2 2 3" xfId="17220"/>
    <cellStyle name="Note 6 19 2 2 2 3 2" xfId="34655"/>
    <cellStyle name="Note 6 19 2 2 2 3 3" xfId="49108"/>
    <cellStyle name="Note 6 19 2 2 2 4" xfId="22947"/>
    <cellStyle name="Note 6 19 2 2 2 5" xfId="37400"/>
    <cellStyle name="Note 6 19 2 2 3" xfId="7973"/>
    <cellStyle name="Note 6 19 2 2 3 2" xfId="25408"/>
    <cellStyle name="Note 6 19 2 2 3 3" xfId="39861"/>
    <cellStyle name="Note 6 19 2 2 4" xfId="10414"/>
    <cellStyle name="Note 6 19 2 2 4 2" xfId="27849"/>
    <cellStyle name="Note 6 19 2 2 4 3" xfId="42302"/>
    <cellStyle name="Note 6 19 2 2 5" xfId="12834"/>
    <cellStyle name="Note 6 19 2 2 5 2" xfId="30269"/>
    <cellStyle name="Note 6 19 2 2 5 3" xfId="44722"/>
    <cellStyle name="Note 6 19 2 2 6" xfId="19841"/>
    <cellStyle name="Note 6 19 2 3" xfId="3001"/>
    <cellStyle name="Note 6 19 2 3 2" xfId="5512"/>
    <cellStyle name="Note 6 19 2 3 2 2" xfId="14760"/>
    <cellStyle name="Note 6 19 2 3 2 2 2" xfId="32195"/>
    <cellStyle name="Note 6 19 2 3 2 2 3" xfId="46648"/>
    <cellStyle name="Note 6 19 2 3 2 3" xfId="17221"/>
    <cellStyle name="Note 6 19 2 3 2 3 2" xfId="34656"/>
    <cellStyle name="Note 6 19 2 3 2 3 3" xfId="49109"/>
    <cellStyle name="Note 6 19 2 3 2 4" xfId="22948"/>
    <cellStyle name="Note 6 19 2 3 2 5" xfId="37401"/>
    <cellStyle name="Note 6 19 2 3 3" xfId="7974"/>
    <cellStyle name="Note 6 19 2 3 3 2" xfId="25409"/>
    <cellStyle name="Note 6 19 2 3 3 3" xfId="39862"/>
    <cellStyle name="Note 6 19 2 3 4" xfId="10415"/>
    <cellStyle name="Note 6 19 2 3 4 2" xfId="27850"/>
    <cellStyle name="Note 6 19 2 3 4 3" xfId="42303"/>
    <cellStyle name="Note 6 19 2 3 5" xfId="12835"/>
    <cellStyle name="Note 6 19 2 3 5 2" xfId="30270"/>
    <cellStyle name="Note 6 19 2 3 5 3" xfId="44723"/>
    <cellStyle name="Note 6 19 2 3 6" xfId="19842"/>
    <cellStyle name="Note 6 19 2 4" xfId="3002"/>
    <cellStyle name="Note 6 19 2 4 2" xfId="5513"/>
    <cellStyle name="Note 6 19 2 4 2 2" xfId="22949"/>
    <cellStyle name="Note 6 19 2 4 2 3" xfId="37402"/>
    <cellStyle name="Note 6 19 2 4 3" xfId="7975"/>
    <cellStyle name="Note 6 19 2 4 3 2" xfId="25410"/>
    <cellStyle name="Note 6 19 2 4 3 3" xfId="39863"/>
    <cellStyle name="Note 6 19 2 4 4" xfId="10416"/>
    <cellStyle name="Note 6 19 2 4 4 2" xfId="27851"/>
    <cellStyle name="Note 6 19 2 4 4 3" xfId="42304"/>
    <cellStyle name="Note 6 19 2 4 5" xfId="12836"/>
    <cellStyle name="Note 6 19 2 4 5 2" xfId="30271"/>
    <cellStyle name="Note 6 19 2 4 5 3" xfId="44724"/>
    <cellStyle name="Note 6 19 2 4 6" xfId="15520"/>
    <cellStyle name="Note 6 19 2 4 6 2" xfId="32955"/>
    <cellStyle name="Note 6 19 2 4 6 3" xfId="47408"/>
    <cellStyle name="Note 6 19 2 4 7" xfId="19843"/>
    <cellStyle name="Note 6 19 2 4 8" xfId="20682"/>
    <cellStyle name="Note 6 19 2 5" xfId="5510"/>
    <cellStyle name="Note 6 19 2 5 2" xfId="14758"/>
    <cellStyle name="Note 6 19 2 5 2 2" xfId="32193"/>
    <cellStyle name="Note 6 19 2 5 2 3" xfId="46646"/>
    <cellStyle name="Note 6 19 2 5 3" xfId="17219"/>
    <cellStyle name="Note 6 19 2 5 3 2" xfId="34654"/>
    <cellStyle name="Note 6 19 2 5 3 3" xfId="49107"/>
    <cellStyle name="Note 6 19 2 5 4" xfId="22946"/>
    <cellStyle name="Note 6 19 2 5 5" xfId="37399"/>
    <cellStyle name="Note 6 19 2 6" xfId="7972"/>
    <cellStyle name="Note 6 19 2 6 2" xfId="25407"/>
    <cellStyle name="Note 6 19 2 6 3" xfId="39860"/>
    <cellStyle name="Note 6 19 2 7" xfId="10413"/>
    <cellStyle name="Note 6 19 2 7 2" xfId="27848"/>
    <cellStyle name="Note 6 19 2 7 3" xfId="42301"/>
    <cellStyle name="Note 6 19 2 8" xfId="12833"/>
    <cellStyle name="Note 6 19 2 8 2" xfId="30268"/>
    <cellStyle name="Note 6 19 2 8 3" xfId="44721"/>
    <cellStyle name="Note 6 19 2 9" xfId="19840"/>
    <cellStyle name="Note 6 19 3" xfId="3003"/>
    <cellStyle name="Note 6 19 3 2" xfId="3004"/>
    <cellStyle name="Note 6 19 3 2 2" xfId="5515"/>
    <cellStyle name="Note 6 19 3 2 2 2" xfId="14762"/>
    <cellStyle name="Note 6 19 3 2 2 2 2" xfId="32197"/>
    <cellStyle name="Note 6 19 3 2 2 2 3" xfId="46650"/>
    <cellStyle name="Note 6 19 3 2 2 3" xfId="17223"/>
    <cellStyle name="Note 6 19 3 2 2 3 2" xfId="34658"/>
    <cellStyle name="Note 6 19 3 2 2 3 3" xfId="49111"/>
    <cellStyle name="Note 6 19 3 2 2 4" xfId="22951"/>
    <cellStyle name="Note 6 19 3 2 2 5" xfId="37404"/>
    <cellStyle name="Note 6 19 3 2 3" xfId="7977"/>
    <cellStyle name="Note 6 19 3 2 3 2" xfId="25412"/>
    <cellStyle name="Note 6 19 3 2 3 3" xfId="39865"/>
    <cellStyle name="Note 6 19 3 2 4" xfId="10418"/>
    <cellStyle name="Note 6 19 3 2 4 2" xfId="27853"/>
    <cellStyle name="Note 6 19 3 2 4 3" xfId="42306"/>
    <cellStyle name="Note 6 19 3 2 5" xfId="12838"/>
    <cellStyle name="Note 6 19 3 2 5 2" xfId="30273"/>
    <cellStyle name="Note 6 19 3 2 5 3" xfId="44726"/>
    <cellStyle name="Note 6 19 3 2 6" xfId="19845"/>
    <cellStyle name="Note 6 19 3 3" xfId="3005"/>
    <cellStyle name="Note 6 19 3 3 2" xfId="5516"/>
    <cellStyle name="Note 6 19 3 3 2 2" xfId="14763"/>
    <cellStyle name="Note 6 19 3 3 2 2 2" xfId="32198"/>
    <cellStyle name="Note 6 19 3 3 2 2 3" xfId="46651"/>
    <cellStyle name="Note 6 19 3 3 2 3" xfId="17224"/>
    <cellStyle name="Note 6 19 3 3 2 3 2" xfId="34659"/>
    <cellStyle name="Note 6 19 3 3 2 3 3" xfId="49112"/>
    <cellStyle name="Note 6 19 3 3 2 4" xfId="22952"/>
    <cellStyle name="Note 6 19 3 3 2 5" xfId="37405"/>
    <cellStyle name="Note 6 19 3 3 3" xfId="7978"/>
    <cellStyle name="Note 6 19 3 3 3 2" xfId="25413"/>
    <cellStyle name="Note 6 19 3 3 3 3" xfId="39866"/>
    <cellStyle name="Note 6 19 3 3 4" xfId="10419"/>
    <cellStyle name="Note 6 19 3 3 4 2" xfId="27854"/>
    <cellStyle name="Note 6 19 3 3 4 3" xfId="42307"/>
    <cellStyle name="Note 6 19 3 3 5" xfId="12839"/>
    <cellStyle name="Note 6 19 3 3 5 2" xfId="30274"/>
    <cellStyle name="Note 6 19 3 3 5 3" xfId="44727"/>
    <cellStyle name="Note 6 19 3 3 6" xfId="19846"/>
    <cellStyle name="Note 6 19 3 4" xfId="3006"/>
    <cellStyle name="Note 6 19 3 4 2" xfId="5517"/>
    <cellStyle name="Note 6 19 3 4 2 2" xfId="22953"/>
    <cellStyle name="Note 6 19 3 4 2 3" xfId="37406"/>
    <cellStyle name="Note 6 19 3 4 3" xfId="7979"/>
    <cellStyle name="Note 6 19 3 4 3 2" xfId="25414"/>
    <cellStyle name="Note 6 19 3 4 3 3" xfId="39867"/>
    <cellStyle name="Note 6 19 3 4 4" xfId="10420"/>
    <cellStyle name="Note 6 19 3 4 4 2" xfId="27855"/>
    <cellStyle name="Note 6 19 3 4 4 3" xfId="42308"/>
    <cellStyle name="Note 6 19 3 4 5" xfId="12840"/>
    <cellStyle name="Note 6 19 3 4 5 2" xfId="30275"/>
    <cellStyle name="Note 6 19 3 4 5 3" xfId="44728"/>
    <cellStyle name="Note 6 19 3 4 6" xfId="15521"/>
    <cellStyle name="Note 6 19 3 4 6 2" xfId="32956"/>
    <cellStyle name="Note 6 19 3 4 6 3" xfId="47409"/>
    <cellStyle name="Note 6 19 3 4 7" xfId="19847"/>
    <cellStyle name="Note 6 19 3 4 8" xfId="20683"/>
    <cellStyle name="Note 6 19 3 5" xfId="5514"/>
    <cellStyle name="Note 6 19 3 5 2" xfId="14761"/>
    <cellStyle name="Note 6 19 3 5 2 2" xfId="32196"/>
    <cellStyle name="Note 6 19 3 5 2 3" xfId="46649"/>
    <cellStyle name="Note 6 19 3 5 3" xfId="17222"/>
    <cellStyle name="Note 6 19 3 5 3 2" xfId="34657"/>
    <cellStyle name="Note 6 19 3 5 3 3" xfId="49110"/>
    <cellStyle name="Note 6 19 3 5 4" xfId="22950"/>
    <cellStyle name="Note 6 19 3 5 5" xfId="37403"/>
    <cellStyle name="Note 6 19 3 6" xfId="7976"/>
    <cellStyle name="Note 6 19 3 6 2" xfId="25411"/>
    <cellStyle name="Note 6 19 3 6 3" xfId="39864"/>
    <cellStyle name="Note 6 19 3 7" xfId="10417"/>
    <cellStyle name="Note 6 19 3 7 2" xfId="27852"/>
    <cellStyle name="Note 6 19 3 7 3" xfId="42305"/>
    <cellStyle name="Note 6 19 3 8" xfId="12837"/>
    <cellStyle name="Note 6 19 3 8 2" xfId="30272"/>
    <cellStyle name="Note 6 19 3 8 3" xfId="44725"/>
    <cellStyle name="Note 6 19 3 9" xfId="19844"/>
    <cellStyle name="Note 6 19 4" xfId="3007"/>
    <cellStyle name="Note 6 19 4 2" xfId="3008"/>
    <cellStyle name="Note 6 19 4 2 2" xfId="5519"/>
    <cellStyle name="Note 6 19 4 2 2 2" xfId="14765"/>
    <cellStyle name="Note 6 19 4 2 2 2 2" xfId="32200"/>
    <cellStyle name="Note 6 19 4 2 2 2 3" xfId="46653"/>
    <cellStyle name="Note 6 19 4 2 2 3" xfId="17226"/>
    <cellStyle name="Note 6 19 4 2 2 3 2" xfId="34661"/>
    <cellStyle name="Note 6 19 4 2 2 3 3" xfId="49114"/>
    <cellStyle name="Note 6 19 4 2 2 4" xfId="22955"/>
    <cellStyle name="Note 6 19 4 2 2 5" xfId="37408"/>
    <cellStyle name="Note 6 19 4 2 3" xfId="7981"/>
    <cellStyle name="Note 6 19 4 2 3 2" xfId="25416"/>
    <cellStyle name="Note 6 19 4 2 3 3" xfId="39869"/>
    <cellStyle name="Note 6 19 4 2 4" xfId="10422"/>
    <cellStyle name="Note 6 19 4 2 4 2" xfId="27857"/>
    <cellStyle name="Note 6 19 4 2 4 3" xfId="42310"/>
    <cellStyle name="Note 6 19 4 2 5" xfId="12842"/>
    <cellStyle name="Note 6 19 4 2 5 2" xfId="30277"/>
    <cellStyle name="Note 6 19 4 2 5 3" xfId="44730"/>
    <cellStyle name="Note 6 19 4 2 6" xfId="19849"/>
    <cellStyle name="Note 6 19 4 3" xfId="3009"/>
    <cellStyle name="Note 6 19 4 3 2" xfId="5520"/>
    <cellStyle name="Note 6 19 4 3 2 2" xfId="14766"/>
    <cellStyle name="Note 6 19 4 3 2 2 2" xfId="32201"/>
    <cellStyle name="Note 6 19 4 3 2 2 3" xfId="46654"/>
    <cellStyle name="Note 6 19 4 3 2 3" xfId="17227"/>
    <cellStyle name="Note 6 19 4 3 2 3 2" xfId="34662"/>
    <cellStyle name="Note 6 19 4 3 2 3 3" xfId="49115"/>
    <cellStyle name="Note 6 19 4 3 2 4" xfId="22956"/>
    <cellStyle name="Note 6 19 4 3 2 5" xfId="37409"/>
    <cellStyle name="Note 6 19 4 3 3" xfId="7982"/>
    <cellStyle name="Note 6 19 4 3 3 2" xfId="25417"/>
    <cellStyle name="Note 6 19 4 3 3 3" xfId="39870"/>
    <cellStyle name="Note 6 19 4 3 4" xfId="10423"/>
    <cellStyle name="Note 6 19 4 3 4 2" xfId="27858"/>
    <cellStyle name="Note 6 19 4 3 4 3" xfId="42311"/>
    <cellStyle name="Note 6 19 4 3 5" xfId="12843"/>
    <cellStyle name="Note 6 19 4 3 5 2" xfId="30278"/>
    <cellStyle name="Note 6 19 4 3 5 3" xfId="44731"/>
    <cellStyle name="Note 6 19 4 3 6" xfId="19850"/>
    <cellStyle name="Note 6 19 4 4" xfId="3010"/>
    <cellStyle name="Note 6 19 4 4 2" xfId="5521"/>
    <cellStyle name="Note 6 19 4 4 2 2" xfId="22957"/>
    <cellStyle name="Note 6 19 4 4 2 3" xfId="37410"/>
    <cellStyle name="Note 6 19 4 4 3" xfId="7983"/>
    <cellStyle name="Note 6 19 4 4 3 2" xfId="25418"/>
    <cellStyle name="Note 6 19 4 4 3 3" xfId="39871"/>
    <cellStyle name="Note 6 19 4 4 4" xfId="10424"/>
    <cellStyle name="Note 6 19 4 4 4 2" xfId="27859"/>
    <cellStyle name="Note 6 19 4 4 4 3" xfId="42312"/>
    <cellStyle name="Note 6 19 4 4 5" xfId="12844"/>
    <cellStyle name="Note 6 19 4 4 5 2" xfId="30279"/>
    <cellStyle name="Note 6 19 4 4 5 3" xfId="44732"/>
    <cellStyle name="Note 6 19 4 4 6" xfId="15522"/>
    <cellStyle name="Note 6 19 4 4 6 2" xfId="32957"/>
    <cellStyle name="Note 6 19 4 4 6 3" xfId="47410"/>
    <cellStyle name="Note 6 19 4 4 7" xfId="19851"/>
    <cellStyle name="Note 6 19 4 4 8" xfId="20684"/>
    <cellStyle name="Note 6 19 4 5" xfId="5518"/>
    <cellStyle name="Note 6 19 4 5 2" xfId="14764"/>
    <cellStyle name="Note 6 19 4 5 2 2" xfId="32199"/>
    <cellStyle name="Note 6 19 4 5 2 3" xfId="46652"/>
    <cellStyle name="Note 6 19 4 5 3" xfId="17225"/>
    <cellStyle name="Note 6 19 4 5 3 2" xfId="34660"/>
    <cellStyle name="Note 6 19 4 5 3 3" xfId="49113"/>
    <cellStyle name="Note 6 19 4 5 4" xfId="22954"/>
    <cellStyle name="Note 6 19 4 5 5" xfId="37407"/>
    <cellStyle name="Note 6 19 4 6" xfId="7980"/>
    <cellStyle name="Note 6 19 4 6 2" xfId="25415"/>
    <cellStyle name="Note 6 19 4 6 3" xfId="39868"/>
    <cellStyle name="Note 6 19 4 7" xfId="10421"/>
    <cellStyle name="Note 6 19 4 7 2" xfId="27856"/>
    <cellStyle name="Note 6 19 4 7 3" xfId="42309"/>
    <cellStyle name="Note 6 19 4 8" xfId="12841"/>
    <cellStyle name="Note 6 19 4 8 2" xfId="30276"/>
    <cellStyle name="Note 6 19 4 8 3" xfId="44729"/>
    <cellStyle name="Note 6 19 4 9" xfId="19848"/>
    <cellStyle name="Note 6 19 5" xfId="3011"/>
    <cellStyle name="Note 6 19 5 2" xfId="3012"/>
    <cellStyle name="Note 6 19 5 2 2" xfId="5523"/>
    <cellStyle name="Note 6 19 5 2 2 2" xfId="14768"/>
    <cellStyle name="Note 6 19 5 2 2 2 2" xfId="32203"/>
    <cellStyle name="Note 6 19 5 2 2 2 3" xfId="46656"/>
    <cellStyle name="Note 6 19 5 2 2 3" xfId="17229"/>
    <cellStyle name="Note 6 19 5 2 2 3 2" xfId="34664"/>
    <cellStyle name="Note 6 19 5 2 2 3 3" xfId="49117"/>
    <cellStyle name="Note 6 19 5 2 2 4" xfId="22959"/>
    <cellStyle name="Note 6 19 5 2 2 5" xfId="37412"/>
    <cellStyle name="Note 6 19 5 2 3" xfId="7985"/>
    <cellStyle name="Note 6 19 5 2 3 2" xfId="25420"/>
    <cellStyle name="Note 6 19 5 2 3 3" xfId="39873"/>
    <cellStyle name="Note 6 19 5 2 4" xfId="10426"/>
    <cellStyle name="Note 6 19 5 2 4 2" xfId="27861"/>
    <cellStyle name="Note 6 19 5 2 4 3" xfId="42314"/>
    <cellStyle name="Note 6 19 5 2 5" xfId="12846"/>
    <cellStyle name="Note 6 19 5 2 5 2" xfId="30281"/>
    <cellStyle name="Note 6 19 5 2 5 3" xfId="44734"/>
    <cellStyle name="Note 6 19 5 2 6" xfId="19853"/>
    <cellStyle name="Note 6 19 5 3" xfId="3013"/>
    <cellStyle name="Note 6 19 5 3 2" xfId="5524"/>
    <cellStyle name="Note 6 19 5 3 2 2" xfId="14769"/>
    <cellStyle name="Note 6 19 5 3 2 2 2" xfId="32204"/>
    <cellStyle name="Note 6 19 5 3 2 2 3" xfId="46657"/>
    <cellStyle name="Note 6 19 5 3 2 3" xfId="17230"/>
    <cellStyle name="Note 6 19 5 3 2 3 2" xfId="34665"/>
    <cellStyle name="Note 6 19 5 3 2 3 3" xfId="49118"/>
    <cellStyle name="Note 6 19 5 3 2 4" xfId="22960"/>
    <cellStyle name="Note 6 19 5 3 2 5" xfId="37413"/>
    <cellStyle name="Note 6 19 5 3 3" xfId="7986"/>
    <cellStyle name="Note 6 19 5 3 3 2" xfId="25421"/>
    <cellStyle name="Note 6 19 5 3 3 3" xfId="39874"/>
    <cellStyle name="Note 6 19 5 3 4" xfId="10427"/>
    <cellStyle name="Note 6 19 5 3 4 2" xfId="27862"/>
    <cellStyle name="Note 6 19 5 3 4 3" xfId="42315"/>
    <cellStyle name="Note 6 19 5 3 5" xfId="12847"/>
    <cellStyle name="Note 6 19 5 3 5 2" xfId="30282"/>
    <cellStyle name="Note 6 19 5 3 5 3" xfId="44735"/>
    <cellStyle name="Note 6 19 5 3 6" xfId="19854"/>
    <cellStyle name="Note 6 19 5 4" xfId="3014"/>
    <cellStyle name="Note 6 19 5 4 2" xfId="5525"/>
    <cellStyle name="Note 6 19 5 4 2 2" xfId="22961"/>
    <cellStyle name="Note 6 19 5 4 2 3" xfId="37414"/>
    <cellStyle name="Note 6 19 5 4 3" xfId="7987"/>
    <cellStyle name="Note 6 19 5 4 3 2" xfId="25422"/>
    <cellStyle name="Note 6 19 5 4 3 3" xfId="39875"/>
    <cellStyle name="Note 6 19 5 4 4" xfId="10428"/>
    <cellStyle name="Note 6 19 5 4 4 2" xfId="27863"/>
    <cellStyle name="Note 6 19 5 4 4 3" xfId="42316"/>
    <cellStyle name="Note 6 19 5 4 5" xfId="12848"/>
    <cellStyle name="Note 6 19 5 4 5 2" xfId="30283"/>
    <cellStyle name="Note 6 19 5 4 5 3" xfId="44736"/>
    <cellStyle name="Note 6 19 5 4 6" xfId="15523"/>
    <cellStyle name="Note 6 19 5 4 6 2" xfId="32958"/>
    <cellStyle name="Note 6 19 5 4 6 3" xfId="47411"/>
    <cellStyle name="Note 6 19 5 4 7" xfId="19855"/>
    <cellStyle name="Note 6 19 5 4 8" xfId="20685"/>
    <cellStyle name="Note 6 19 5 5" xfId="5522"/>
    <cellStyle name="Note 6 19 5 5 2" xfId="14767"/>
    <cellStyle name="Note 6 19 5 5 2 2" xfId="32202"/>
    <cellStyle name="Note 6 19 5 5 2 3" xfId="46655"/>
    <cellStyle name="Note 6 19 5 5 3" xfId="17228"/>
    <cellStyle name="Note 6 19 5 5 3 2" xfId="34663"/>
    <cellStyle name="Note 6 19 5 5 3 3" xfId="49116"/>
    <cellStyle name="Note 6 19 5 5 4" xfId="22958"/>
    <cellStyle name="Note 6 19 5 5 5" xfId="37411"/>
    <cellStyle name="Note 6 19 5 6" xfId="7984"/>
    <cellStyle name="Note 6 19 5 6 2" xfId="25419"/>
    <cellStyle name="Note 6 19 5 6 3" xfId="39872"/>
    <cellStyle name="Note 6 19 5 7" xfId="10425"/>
    <cellStyle name="Note 6 19 5 7 2" xfId="27860"/>
    <cellStyle name="Note 6 19 5 7 3" xfId="42313"/>
    <cellStyle name="Note 6 19 5 8" xfId="12845"/>
    <cellStyle name="Note 6 19 5 8 2" xfId="30280"/>
    <cellStyle name="Note 6 19 5 8 3" xfId="44733"/>
    <cellStyle name="Note 6 19 5 9" xfId="19852"/>
    <cellStyle name="Note 6 19 6" xfId="3015"/>
    <cellStyle name="Note 6 19 6 2" xfId="5526"/>
    <cellStyle name="Note 6 19 6 2 2" xfId="14770"/>
    <cellStyle name="Note 6 19 6 2 2 2" xfId="32205"/>
    <cellStyle name="Note 6 19 6 2 2 3" xfId="46658"/>
    <cellStyle name="Note 6 19 6 2 3" xfId="17231"/>
    <cellStyle name="Note 6 19 6 2 3 2" xfId="34666"/>
    <cellStyle name="Note 6 19 6 2 3 3" xfId="49119"/>
    <cellStyle name="Note 6 19 6 2 4" xfId="22962"/>
    <cellStyle name="Note 6 19 6 2 5" xfId="37415"/>
    <cellStyle name="Note 6 19 6 3" xfId="7988"/>
    <cellStyle name="Note 6 19 6 3 2" xfId="25423"/>
    <cellStyle name="Note 6 19 6 3 3" xfId="39876"/>
    <cellStyle name="Note 6 19 6 4" xfId="10429"/>
    <cellStyle name="Note 6 19 6 4 2" xfId="27864"/>
    <cellStyle name="Note 6 19 6 4 3" xfId="42317"/>
    <cellStyle name="Note 6 19 6 5" xfId="12849"/>
    <cellStyle name="Note 6 19 6 5 2" xfId="30284"/>
    <cellStyle name="Note 6 19 6 5 3" xfId="44737"/>
    <cellStyle name="Note 6 19 6 6" xfId="19856"/>
    <cellStyle name="Note 6 19 7" xfId="3016"/>
    <cellStyle name="Note 6 19 7 2" xfId="5527"/>
    <cellStyle name="Note 6 19 7 2 2" xfId="14771"/>
    <cellStyle name="Note 6 19 7 2 2 2" xfId="32206"/>
    <cellStyle name="Note 6 19 7 2 2 3" xfId="46659"/>
    <cellStyle name="Note 6 19 7 2 3" xfId="17232"/>
    <cellStyle name="Note 6 19 7 2 3 2" xfId="34667"/>
    <cellStyle name="Note 6 19 7 2 3 3" xfId="49120"/>
    <cellStyle name="Note 6 19 7 2 4" xfId="22963"/>
    <cellStyle name="Note 6 19 7 2 5" xfId="37416"/>
    <cellStyle name="Note 6 19 7 3" xfId="7989"/>
    <cellStyle name="Note 6 19 7 3 2" xfId="25424"/>
    <cellStyle name="Note 6 19 7 3 3" xfId="39877"/>
    <cellStyle name="Note 6 19 7 4" xfId="10430"/>
    <cellStyle name="Note 6 19 7 4 2" xfId="27865"/>
    <cellStyle name="Note 6 19 7 4 3" xfId="42318"/>
    <cellStyle name="Note 6 19 7 5" xfId="12850"/>
    <cellStyle name="Note 6 19 7 5 2" xfId="30285"/>
    <cellStyle name="Note 6 19 7 5 3" xfId="44738"/>
    <cellStyle name="Note 6 19 7 6" xfId="19857"/>
    <cellStyle name="Note 6 19 8" xfId="3017"/>
    <cellStyle name="Note 6 19 8 2" xfId="5528"/>
    <cellStyle name="Note 6 19 8 2 2" xfId="22964"/>
    <cellStyle name="Note 6 19 8 2 3" xfId="37417"/>
    <cellStyle name="Note 6 19 8 3" xfId="7990"/>
    <cellStyle name="Note 6 19 8 3 2" xfId="25425"/>
    <cellStyle name="Note 6 19 8 3 3" xfId="39878"/>
    <cellStyle name="Note 6 19 8 4" xfId="10431"/>
    <cellStyle name="Note 6 19 8 4 2" xfId="27866"/>
    <cellStyle name="Note 6 19 8 4 3" xfId="42319"/>
    <cellStyle name="Note 6 19 8 5" xfId="12851"/>
    <cellStyle name="Note 6 19 8 5 2" xfId="30286"/>
    <cellStyle name="Note 6 19 8 5 3" xfId="44739"/>
    <cellStyle name="Note 6 19 8 6" xfId="15524"/>
    <cellStyle name="Note 6 19 8 6 2" xfId="32959"/>
    <cellStyle name="Note 6 19 8 6 3" xfId="47412"/>
    <cellStyle name="Note 6 19 8 7" xfId="19858"/>
    <cellStyle name="Note 6 19 8 8" xfId="20686"/>
    <cellStyle name="Note 6 19 9" xfId="5509"/>
    <cellStyle name="Note 6 19 9 2" xfId="14757"/>
    <cellStyle name="Note 6 19 9 2 2" xfId="32192"/>
    <cellStyle name="Note 6 19 9 2 3" xfId="46645"/>
    <cellStyle name="Note 6 19 9 3" xfId="17218"/>
    <cellStyle name="Note 6 19 9 3 2" xfId="34653"/>
    <cellStyle name="Note 6 19 9 3 3" xfId="49106"/>
    <cellStyle name="Note 6 19 9 4" xfId="22945"/>
    <cellStyle name="Note 6 19 9 5" xfId="37398"/>
    <cellStyle name="Note 6 2" xfId="3018"/>
    <cellStyle name="Note 6 2 10" xfId="7991"/>
    <cellStyle name="Note 6 2 10 2" xfId="25426"/>
    <cellStyle name="Note 6 2 10 3" xfId="39879"/>
    <cellStyle name="Note 6 2 11" xfId="10432"/>
    <cellStyle name="Note 6 2 11 2" xfId="27867"/>
    <cellStyle name="Note 6 2 11 3" xfId="42320"/>
    <cellStyle name="Note 6 2 12" xfId="12852"/>
    <cellStyle name="Note 6 2 12 2" xfId="30287"/>
    <cellStyle name="Note 6 2 12 3" xfId="44740"/>
    <cellStyle name="Note 6 2 13" xfId="19859"/>
    <cellStyle name="Note 6 2 2" xfId="3019"/>
    <cellStyle name="Note 6 2 2 2" xfId="3020"/>
    <cellStyle name="Note 6 2 2 2 2" xfId="5531"/>
    <cellStyle name="Note 6 2 2 2 2 2" xfId="14774"/>
    <cellStyle name="Note 6 2 2 2 2 2 2" xfId="32209"/>
    <cellStyle name="Note 6 2 2 2 2 2 3" xfId="46662"/>
    <cellStyle name="Note 6 2 2 2 2 3" xfId="17235"/>
    <cellStyle name="Note 6 2 2 2 2 3 2" xfId="34670"/>
    <cellStyle name="Note 6 2 2 2 2 3 3" xfId="49123"/>
    <cellStyle name="Note 6 2 2 2 2 4" xfId="22967"/>
    <cellStyle name="Note 6 2 2 2 2 5" xfId="37420"/>
    <cellStyle name="Note 6 2 2 2 3" xfId="7993"/>
    <cellStyle name="Note 6 2 2 2 3 2" xfId="25428"/>
    <cellStyle name="Note 6 2 2 2 3 3" xfId="39881"/>
    <cellStyle name="Note 6 2 2 2 4" xfId="10434"/>
    <cellStyle name="Note 6 2 2 2 4 2" xfId="27869"/>
    <cellStyle name="Note 6 2 2 2 4 3" xfId="42322"/>
    <cellStyle name="Note 6 2 2 2 5" xfId="12854"/>
    <cellStyle name="Note 6 2 2 2 5 2" xfId="30289"/>
    <cellStyle name="Note 6 2 2 2 5 3" xfId="44742"/>
    <cellStyle name="Note 6 2 2 2 6" xfId="19861"/>
    <cellStyle name="Note 6 2 2 3" xfId="3021"/>
    <cellStyle name="Note 6 2 2 3 2" xfId="5532"/>
    <cellStyle name="Note 6 2 2 3 2 2" xfId="14775"/>
    <cellStyle name="Note 6 2 2 3 2 2 2" xfId="32210"/>
    <cellStyle name="Note 6 2 2 3 2 2 3" xfId="46663"/>
    <cellStyle name="Note 6 2 2 3 2 3" xfId="17236"/>
    <cellStyle name="Note 6 2 2 3 2 3 2" xfId="34671"/>
    <cellStyle name="Note 6 2 2 3 2 3 3" xfId="49124"/>
    <cellStyle name="Note 6 2 2 3 2 4" xfId="22968"/>
    <cellStyle name="Note 6 2 2 3 2 5" xfId="37421"/>
    <cellStyle name="Note 6 2 2 3 3" xfId="7994"/>
    <cellStyle name="Note 6 2 2 3 3 2" xfId="25429"/>
    <cellStyle name="Note 6 2 2 3 3 3" xfId="39882"/>
    <cellStyle name="Note 6 2 2 3 4" xfId="10435"/>
    <cellStyle name="Note 6 2 2 3 4 2" xfId="27870"/>
    <cellStyle name="Note 6 2 2 3 4 3" xfId="42323"/>
    <cellStyle name="Note 6 2 2 3 5" xfId="12855"/>
    <cellStyle name="Note 6 2 2 3 5 2" xfId="30290"/>
    <cellStyle name="Note 6 2 2 3 5 3" xfId="44743"/>
    <cellStyle name="Note 6 2 2 3 6" xfId="19862"/>
    <cellStyle name="Note 6 2 2 4" xfId="3022"/>
    <cellStyle name="Note 6 2 2 4 2" xfId="5533"/>
    <cellStyle name="Note 6 2 2 4 2 2" xfId="22969"/>
    <cellStyle name="Note 6 2 2 4 2 3" xfId="37422"/>
    <cellStyle name="Note 6 2 2 4 3" xfId="7995"/>
    <cellStyle name="Note 6 2 2 4 3 2" xfId="25430"/>
    <cellStyle name="Note 6 2 2 4 3 3" xfId="39883"/>
    <cellStyle name="Note 6 2 2 4 4" xfId="10436"/>
    <cellStyle name="Note 6 2 2 4 4 2" xfId="27871"/>
    <cellStyle name="Note 6 2 2 4 4 3" xfId="42324"/>
    <cellStyle name="Note 6 2 2 4 5" xfId="12856"/>
    <cellStyle name="Note 6 2 2 4 5 2" xfId="30291"/>
    <cellStyle name="Note 6 2 2 4 5 3" xfId="44744"/>
    <cellStyle name="Note 6 2 2 4 6" xfId="15525"/>
    <cellStyle name="Note 6 2 2 4 6 2" xfId="32960"/>
    <cellStyle name="Note 6 2 2 4 6 3" xfId="47413"/>
    <cellStyle name="Note 6 2 2 4 7" xfId="19863"/>
    <cellStyle name="Note 6 2 2 4 8" xfId="20687"/>
    <cellStyle name="Note 6 2 2 5" xfId="5530"/>
    <cellStyle name="Note 6 2 2 5 2" xfId="14773"/>
    <cellStyle name="Note 6 2 2 5 2 2" xfId="32208"/>
    <cellStyle name="Note 6 2 2 5 2 3" xfId="46661"/>
    <cellStyle name="Note 6 2 2 5 3" xfId="17234"/>
    <cellStyle name="Note 6 2 2 5 3 2" xfId="34669"/>
    <cellStyle name="Note 6 2 2 5 3 3" xfId="49122"/>
    <cellStyle name="Note 6 2 2 5 4" xfId="22966"/>
    <cellStyle name="Note 6 2 2 5 5" xfId="37419"/>
    <cellStyle name="Note 6 2 2 6" xfId="7992"/>
    <cellStyle name="Note 6 2 2 6 2" xfId="25427"/>
    <cellStyle name="Note 6 2 2 6 3" xfId="39880"/>
    <cellStyle name="Note 6 2 2 7" xfId="10433"/>
    <cellStyle name="Note 6 2 2 7 2" xfId="27868"/>
    <cellStyle name="Note 6 2 2 7 3" xfId="42321"/>
    <cellStyle name="Note 6 2 2 8" xfId="12853"/>
    <cellStyle name="Note 6 2 2 8 2" xfId="30288"/>
    <cellStyle name="Note 6 2 2 8 3" xfId="44741"/>
    <cellStyle name="Note 6 2 2 9" xfId="19860"/>
    <cellStyle name="Note 6 2 3" xfId="3023"/>
    <cellStyle name="Note 6 2 3 2" xfId="3024"/>
    <cellStyle name="Note 6 2 3 2 2" xfId="5535"/>
    <cellStyle name="Note 6 2 3 2 2 2" xfId="14777"/>
    <cellStyle name="Note 6 2 3 2 2 2 2" xfId="32212"/>
    <cellStyle name="Note 6 2 3 2 2 2 3" xfId="46665"/>
    <cellStyle name="Note 6 2 3 2 2 3" xfId="17238"/>
    <cellStyle name="Note 6 2 3 2 2 3 2" xfId="34673"/>
    <cellStyle name="Note 6 2 3 2 2 3 3" xfId="49126"/>
    <cellStyle name="Note 6 2 3 2 2 4" xfId="22971"/>
    <cellStyle name="Note 6 2 3 2 2 5" xfId="37424"/>
    <cellStyle name="Note 6 2 3 2 3" xfId="7997"/>
    <cellStyle name="Note 6 2 3 2 3 2" xfId="25432"/>
    <cellStyle name="Note 6 2 3 2 3 3" xfId="39885"/>
    <cellStyle name="Note 6 2 3 2 4" xfId="10438"/>
    <cellStyle name="Note 6 2 3 2 4 2" xfId="27873"/>
    <cellStyle name="Note 6 2 3 2 4 3" xfId="42326"/>
    <cellStyle name="Note 6 2 3 2 5" xfId="12858"/>
    <cellStyle name="Note 6 2 3 2 5 2" xfId="30293"/>
    <cellStyle name="Note 6 2 3 2 5 3" xfId="44746"/>
    <cellStyle name="Note 6 2 3 2 6" xfId="19865"/>
    <cellStyle name="Note 6 2 3 3" xfId="3025"/>
    <cellStyle name="Note 6 2 3 3 2" xfId="5536"/>
    <cellStyle name="Note 6 2 3 3 2 2" xfId="14778"/>
    <cellStyle name="Note 6 2 3 3 2 2 2" xfId="32213"/>
    <cellStyle name="Note 6 2 3 3 2 2 3" xfId="46666"/>
    <cellStyle name="Note 6 2 3 3 2 3" xfId="17239"/>
    <cellStyle name="Note 6 2 3 3 2 3 2" xfId="34674"/>
    <cellStyle name="Note 6 2 3 3 2 3 3" xfId="49127"/>
    <cellStyle name="Note 6 2 3 3 2 4" xfId="22972"/>
    <cellStyle name="Note 6 2 3 3 2 5" xfId="37425"/>
    <cellStyle name="Note 6 2 3 3 3" xfId="7998"/>
    <cellStyle name="Note 6 2 3 3 3 2" xfId="25433"/>
    <cellStyle name="Note 6 2 3 3 3 3" xfId="39886"/>
    <cellStyle name="Note 6 2 3 3 4" xfId="10439"/>
    <cellStyle name="Note 6 2 3 3 4 2" xfId="27874"/>
    <cellStyle name="Note 6 2 3 3 4 3" xfId="42327"/>
    <cellStyle name="Note 6 2 3 3 5" xfId="12859"/>
    <cellStyle name="Note 6 2 3 3 5 2" xfId="30294"/>
    <cellStyle name="Note 6 2 3 3 5 3" xfId="44747"/>
    <cellStyle name="Note 6 2 3 3 6" xfId="19866"/>
    <cellStyle name="Note 6 2 3 4" xfId="3026"/>
    <cellStyle name="Note 6 2 3 4 2" xfId="5537"/>
    <cellStyle name="Note 6 2 3 4 2 2" xfId="22973"/>
    <cellStyle name="Note 6 2 3 4 2 3" xfId="37426"/>
    <cellStyle name="Note 6 2 3 4 3" xfId="7999"/>
    <cellStyle name="Note 6 2 3 4 3 2" xfId="25434"/>
    <cellStyle name="Note 6 2 3 4 3 3" xfId="39887"/>
    <cellStyle name="Note 6 2 3 4 4" xfId="10440"/>
    <cellStyle name="Note 6 2 3 4 4 2" xfId="27875"/>
    <cellStyle name="Note 6 2 3 4 4 3" xfId="42328"/>
    <cellStyle name="Note 6 2 3 4 5" xfId="12860"/>
    <cellStyle name="Note 6 2 3 4 5 2" xfId="30295"/>
    <cellStyle name="Note 6 2 3 4 5 3" xfId="44748"/>
    <cellStyle name="Note 6 2 3 4 6" xfId="15526"/>
    <cellStyle name="Note 6 2 3 4 6 2" xfId="32961"/>
    <cellStyle name="Note 6 2 3 4 6 3" xfId="47414"/>
    <cellStyle name="Note 6 2 3 4 7" xfId="19867"/>
    <cellStyle name="Note 6 2 3 4 8" xfId="20688"/>
    <cellStyle name="Note 6 2 3 5" xfId="5534"/>
    <cellStyle name="Note 6 2 3 5 2" xfId="14776"/>
    <cellStyle name="Note 6 2 3 5 2 2" xfId="32211"/>
    <cellStyle name="Note 6 2 3 5 2 3" xfId="46664"/>
    <cellStyle name="Note 6 2 3 5 3" xfId="17237"/>
    <cellStyle name="Note 6 2 3 5 3 2" xfId="34672"/>
    <cellStyle name="Note 6 2 3 5 3 3" xfId="49125"/>
    <cellStyle name="Note 6 2 3 5 4" xfId="22970"/>
    <cellStyle name="Note 6 2 3 5 5" xfId="37423"/>
    <cellStyle name="Note 6 2 3 6" xfId="7996"/>
    <cellStyle name="Note 6 2 3 6 2" xfId="25431"/>
    <cellStyle name="Note 6 2 3 6 3" xfId="39884"/>
    <cellStyle name="Note 6 2 3 7" xfId="10437"/>
    <cellStyle name="Note 6 2 3 7 2" xfId="27872"/>
    <cellStyle name="Note 6 2 3 7 3" xfId="42325"/>
    <cellStyle name="Note 6 2 3 8" xfId="12857"/>
    <cellStyle name="Note 6 2 3 8 2" xfId="30292"/>
    <cellStyle name="Note 6 2 3 8 3" xfId="44745"/>
    <cellStyle name="Note 6 2 3 9" xfId="19864"/>
    <cellStyle name="Note 6 2 4" xfId="3027"/>
    <cellStyle name="Note 6 2 4 2" xfId="3028"/>
    <cellStyle name="Note 6 2 4 2 2" xfId="5539"/>
    <cellStyle name="Note 6 2 4 2 2 2" xfId="14780"/>
    <cellStyle name="Note 6 2 4 2 2 2 2" xfId="32215"/>
    <cellStyle name="Note 6 2 4 2 2 2 3" xfId="46668"/>
    <cellStyle name="Note 6 2 4 2 2 3" xfId="17241"/>
    <cellStyle name="Note 6 2 4 2 2 3 2" xfId="34676"/>
    <cellStyle name="Note 6 2 4 2 2 3 3" xfId="49129"/>
    <cellStyle name="Note 6 2 4 2 2 4" xfId="22975"/>
    <cellStyle name="Note 6 2 4 2 2 5" xfId="37428"/>
    <cellStyle name="Note 6 2 4 2 3" xfId="8001"/>
    <cellStyle name="Note 6 2 4 2 3 2" xfId="25436"/>
    <cellStyle name="Note 6 2 4 2 3 3" xfId="39889"/>
    <cellStyle name="Note 6 2 4 2 4" xfId="10442"/>
    <cellStyle name="Note 6 2 4 2 4 2" xfId="27877"/>
    <cellStyle name="Note 6 2 4 2 4 3" xfId="42330"/>
    <cellStyle name="Note 6 2 4 2 5" xfId="12862"/>
    <cellStyle name="Note 6 2 4 2 5 2" xfId="30297"/>
    <cellStyle name="Note 6 2 4 2 5 3" xfId="44750"/>
    <cellStyle name="Note 6 2 4 2 6" xfId="19869"/>
    <cellStyle name="Note 6 2 4 3" xfId="3029"/>
    <cellStyle name="Note 6 2 4 3 2" xfId="5540"/>
    <cellStyle name="Note 6 2 4 3 2 2" xfId="14781"/>
    <cellStyle name="Note 6 2 4 3 2 2 2" xfId="32216"/>
    <cellStyle name="Note 6 2 4 3 2 2 3" xfId="46669"/>
    <cellStyle name="Note 6 2 4 3 2 3" xfId="17242"/>
    <cellStyle name="Note 6 2 4 3 2 3 2" xfId="34677"/>
    <cellStyle name="Note 6 2 4 3 2 3 3" xfId="49130"/>
    <cellStyle name="Note 6 2 4 3 2 4" xfId="22976"/>
    <cellStyle name="Note 6 2 4 3 2 5" xfId="37429"/>
    <cellStyle name="Note 6 2 4 3 3" xfId="8002"/>
    <cellStyle name="Note 6 2 4 3 3 2" xfId="25437"/>
    <cellStyle name="Note 6 2 4 3 3 3" xfId="39890"/>
    <cellStyle name="Note 6 2 4 3 4" xfId="10443"/>
    <cellStyle name="Note 6 2 4 3 4 2" xfId="27878"/>
    <cellStyle name="Note 6 2 4 3 4 3" xfId="42331"/>
    <cellStyle name="Note 6 2 4 3 5" xfId="12863"/>
    <cellStyle name="Note 6 2 4 3 5 2" xfId="30298"/>
    <cellStyle name="Note 6 2 4 3 5 3" xfId="44751"/>
    <cellStyle name="Note 6 2 4 3 6" xfId="19870"/>
    <cellStyle name="Note 6 2 4 4" xfId="3030"/>
    <cellStyle name="Note 6 2 4 4 2" xfId="5541"/>
    <cellStyle name="Note 6 2 4 4 2 2" xfId="22977"/>
    <cellStyle name="Note 6 2 4 4 2 3" xfId="37430"/>
    <cellStyle name="Note 6 2 4 4 3" xfId="8003"/>
    <cellStyle name="Note 6 2 4 4 3 2" xfId="25438"/>
    <cellStyle name="Note 6 2 4 4 3 3" xfId="39891"/>
    <cellStyle name="Note 6 2 4 4 4" xfId="10444"/>
    <cellStyle name="Note 6 2 4 4 4 2" xfId="27879"/>
    <cellStyle name="Note 6 2 4 4 4 3" xfId="42332"/>
    <cellStyle name="Note 6 2 4 4 5" xfId="12864"/>
    <cellStyle name="Note 6 2 4 4 5 2" xfId="30299"/>
    <cellStyle name="Note 6 2 4 4 5 3" xfId="44752"/>
    <cellStyle name="Note 6 2 4 4 6" xfId="15527"/>
    <cellStyle name="Note 6 2 4 4 6 2" xfId="32962"/>
    <cellStyle name="Note 6 2 4 4 6 3" xfId="47415"/>
    <cellStyle name="Note 6 2 4 4 7" xfId="19871"/>
    <cellStyle name="Note 6 2 4 4 8" xfId="20689"/>
    <cellStyle name="Note 6 2 4 5" xfId="5538"/>
    <cellStyle name="Note 6 2 4 5 2" xfId="14779"/>
    <cellStyle name="Note 6 2 4 5 2 2" xfId="32214"/>
    <cellStyle name="Note 6 2 4 5 2 3" xfId="46667"/>
    <cellStyle name="Note 6 2 4 5 3" xfId="17240"/>
    <cellStyle name="Note 6 2 4 5 3 2" xfId="34675"/>
    <cellStyle name="Note 6 2 4 5 3 3" xfId="49128"/>
    <cellStyle name="Note 6 2 4 5 4" xfId="22974"/>
    <cellStyle name="Note 6 2 4 5 5" xfId="37427"/>
    <cellStyle name="Note 6 2 4 6" xfId="8000"/>
    <cellStyle name="Note 6 2 4 6 2" xfId="25435"/>
    <cellStyle name="Note 6 2 4 6 3" xfId="39888"/>
    <cellStyle name="Note 6 2 4 7" xfId="10441"/>
    <cellStyle name="Note 6 2 4 7 2" xfId="27876"/>
    <cellStyle name="Note 6 2 4 7 3" xfId="42329"/>
    <cellStyle name="Note 6 2 4 8" xfId="12861"/>
    <cellStyle name="Note 6 2 4 8 2" xfId="30296"/>
    <cellStyle name="Note 6 2 4 8 3" xfId="44749"/>
    <cellStyle name="Note 6 2 4 9" xfId="19868"/>
    <cellStyle name="Note 6 2 5" xfId="3031"/>
    <cellStyle name="Note 6 2 5 2" xfId="3032"/>
    <cellStyle name="Note 6 2 5 2 2" xfId="5543"/>
    <cellStyle name="Note 6 2 5 2 2 2" xfId="14783"/>
    <cellStyle name="Note 6 2 5 2 2 2 2" xfId="32218"/>
    <cellStyle name="Note 6 2 5 2 2 2 3" xfId="46671"/>
    <cellStyle name="Note 6 2 5 2 2 3" xfId="17244"/>
    <cellStyle name="Note 6 2 5 2 2 3 2" xfId="34679"/>
    <cellStyle name="Note 6 2 5 2 2 3 3" xfId="49132"/>
    <cellStyle name="Note 6 2 5 2 2 4" xfId="22979"/>
    <cellStyle name="Note 6 2 5 2 2 5" xfId="37432"/>
    <cellStyle name="Note 6 2 5 2 3" xfId="8005"/>
    <cellStyle name="Note 6 2 5 2 3 2" xfId="25440"/>
    <cellStyle name="Note 6 2 5 2 3 3" xfId="39893"/>
    <cellStyle name="Note 6 2 5 2 4" xfId="10446"/>
    <cellStyle name="Note 6 2 5 2 4 2" xfId="27881"/>
    <cellStyle name="Note 6 2 5 2 4 3" xfId="42334"/>
    <cellStyle name="Note 6 2 5 2 5" xfId="12866"/>
    <cellStyle name="Note 6 2 5 2 5 2" xfId="30301"/>
    <cellStyle name="Note 6 2 5 2 5 3" xfId="44754"/>
    <cellStyle name="Note 6 2 5 2 6" xfId="19873"/>
    <cellStyle name="Note 6 2 5 3" xfId="3033"/>
    <cellStyle name="Note 6 2 5 3 2" xfId="5544"/>
    <cellStyle name="Note 6 2 5 3 2 2" xfId="14784"/>
    <cellStyle name="Note 6 2 5 3 2 2 2" xfId="32219"/>
    <cellStyle name="Note 6 2 5 3 2 2 3" xfId="46672"/>
    <cellStyle name="Note 6 2 5 3 2 3" xfId="17245"/>
    <cellStyle name="Note 6 2 5 3 2 3 2" xfId="34680"/>
    <cellStyle name="Note 6 2 5 3 2 3 3" xfId="49133"/>
    <cellStyle name="Note 6 2 5 3 2 4" xfId="22980"/>
    <cellStyle name="Note 6 2 5 3 2 5" xfId="37433"/>
    <cellStyle name="Note 6 2 5 3 3" xfId="8006"/>
    <cellStyle name="Note 6 2 5 3 3 2" xfId="25441"/>
    <cellStyle name="Note 6 2 5 3 3 3" xfId="39894"/>
    <cellStyle name="Note 6 2 5 3 4" xfId="10447"/>
    <cellStyle name="Note 6 2 5 3 4 2" xfId="27882"/>
    <cellStyle name="Note 6 2 5 3 4 3" xfId="42335"/>
    <cellStyle name="Note 6 2 5 3 5" xfId="12867"/>
    <cellStyle name="Note 6 2 5 3 5 2" xfId="30302"/>
    <cellStyle name="Note 6 2 5 3 5 3" xfId="44755"/>
    <cellStyle name="Note 6 2 5 3 6" xfId="19874"/>
    <cellStyle name="Note 6 2 5 4" xfId="3034"/>
    <cellStyle name="Note 6 2 5 4 2" xfId="5545"/>
    <cellStyle name="Note 6 2 5 4 2 2" xfId="22981"/>
    <cellStyle name="Note 6 2 5 4 2 3" xfId="37434"/>
    <cellStyle name="Note 6 2 5 4 3" xfId="8007"/>
    <cellStyle name="Note 6 2 5 4 3 2" xfId="25442"/>
    <cellStyle name="Note 6 2 5 4 3 3" xfId="39895"/>
    <cellStyle name="Note 6 2 5 4 4" xfId="10448"/>
    <cellStyle name="Note 6 2 5 4 4 2" xfId="27883"/>
    <cellStyle name="Note 6 2 5 4 4 3" xfId="42336"/>
    <cellStyle name="Note 6 2 5 4 5" xfId="12868"/>
    <cellStyle name="Note 6 2 5 4 5 2" xfId="30303"/>
    <cellStyle name="Note 6 2 5 4 5 3" xfId="44756"/>
    <cellStyle name="Note 6 2 5 4 6" xfId="15528"/>
    <cellStyle name="Note 6 2 5 4 6 2" xfId="32963"/>
    <cellStyle name="Note 6 2 5 4 6 3" xfId="47416"/>
    <cellStyle name="Note 6 2 5 4 7" xfId="19875"/>
    <cellStyle name="Note 6 2 5 4 8" xfId="20690"/>
    <cellStyle name="Note 6 2 5 5" xfId="5542"/>
    <cellStyle name="Note 6 2 5 5 2" xfId="14782"/>
    <cellStyle name="Note 6 2 5 5 2 2" xfId="32217"/>
    <cellStyle name="Note 6 2 5 5 2 3" xfId="46670"/>
    <cellStyle name="Note 6 2 5 5 3" xfId="17243"/>
    <cellStyle name="Note 6 2 5 5 3 2" xfId="34678"/>
    <cellStyle name="Note 6 2 5 5 3 3" xfId="49131"/>
    <cellStyle name="Note 6 2 5 5 4" xfId="22978"/>
    <cellStyle name="Note 6 2 5 5 5" xfId="37431"/>
    <cellStyle name="Note 6 2 5 6" xfId="8004"/>
    <cellStyle name="Note 6 2 5 6 2" xfId="25439"/>
    <cellStyle name="Note 6 2 5 6 3" xfId="39892"/>
    <cellStyle name="Note 6 2 5 7" xfId="10445"/>
    <cellStyle name="Note 6 2 5 7 2" xfId="27880"/>
    <cellStyle name="Note 6 2 5 7 3" xfId="42333"/>
    <cellStyle name="Note 6 2 5 8" xfId="12865"/>
    <cellStyle name="Note 6 2 5 8 2" xfId="30300"/>
    <cellStyle name="Note 6 2 5 8 3" xfId="44753"/>
    <cellStyle name="Note 6 2 5 9" xfId="19872"/>
    <cellStyle name="Note 6 2 6" xfId="3035"/>
    <cellStyle name="Note 6 2 6 2" xfId="5546"/>
    <cellStyle name="Note 6 2 6 2 2" xfId="14785"/>
    <cellStyle name="Note 6 2 6 2 2 2" xfId="32220"/>
    <cellStyle name="Note 6 2 6 2 2 3" xfId="46673"/>
    <cellStyle name="Note 6 2 6 2 3" xfId="17246"/>
    <cellStyle name="Note 6 2 6 2 3 2" xfId="34681"/>
    <cellStyle name="Note 6 2 6 2 3 3" xfId="49134"/>
    <cellStyle name="Note 6 2 6 2 4" xfId="22982"/>
    <cellStyle name="Note 6 2 6 2 5" xfId="37435"/>
    <cellStyle name="Note 6 2 6 3" xfId="8008"/>
    <cellStyle name="Note 6 2 6 3 2" xfId="25443"/>
    <cellStyle name="Note 6 2 6 3 3" xfId="39896"/>
    <cellStyle name="Note 6 2 6 4" xfId="10449"/>
    <cellStyle name="Note 6 2 6 4 2" xfId="27884"/>
    <cellStyle name="Note 6 2 6 4 3" xfId="42337"/>
    <cellStyle name="Note 6 2 6 5" xfId="12869"/>
    <cellStyle name="Note 6 2 6 5 2" xfId="30304"/>
    <cellStyle name="Note 6 2 6 5 3" xfId="44757"/>
    <cellStyle name="Note 6 2 6 6" xfId="19876"/>
    <cellStyle name="Note 6 2 7" xfId="3036"/>
    <cellStyle name="Note 6 2 7 2" xfId="5547"/>
    <cellStyle name="Note 6 2 7 2 2" xfId="14786"/>
    <cellStyle name="Note 6 2 7 2 2 2" xfId="32221"/>
    <cellStyle name="Note 6 2 7 2 2 3" xfId="46674"/>
    <cellStyle name="Note 6 2 7 2 3" xfId="17247"/>
    <cellStyle name="Note 6 2 7 2 3 2" xfId="34682"/>
    <cellStyle name="Note 6 2 7 2 3 3" xfId="49135"/>
    <cellStyle name="Note 6 2 7 2 4" xfId="22983"/>
    <cellStyle name="Note 6 2 7 2 5" xfId="37436"/>
    <cellStyle name="Note 6 2 7 3" xfId="8009"/>
    <cellStyle name="Note 6 2 7 3 2" xfId="25444"/>
    <cellStyle name="Note 6 2 7 3 3" xfId="39897"/>
    <cellStyle name="Note 6 2 7 4" xfId="10450"/>
    <cellStyle name="Note 6 2 7 4 2" xfId="27885"/>
    <cellStyle name="Note 6 2 7 4 3" xfId="42338"/>
    <cellStyle name="Note 6 2 7 5" xfId="12870"/>
    <cellStyle name="Note 6 2 7 5 2" xfId="30305"/>
    <cellStyle name="Note 6 2 7 5 3" xfId="44758"/>
    <cellStyle name="Note 6 2 7 6" xfId="19877"/>
    <cellStyle name="Note 6 2 8" xfId="3037"/>
    <cellStyle name="Note 6 2 8 2" xfId="5548"/>
    <cellStyle name="Note 6 2 8 2 2" xfId="22984"/>
    <cellStyle name="Note 6 2 8 2 3" xfId="37437"/>
    <cellStyle name="Note 6 2 8 3" xfId="8010"/>
    <cellStyle name="Note 6 2 8 3 2" xfId="25445"/>
    <cellStyle name="Note 6 2 8 3 3" xfId="39898"/>
    <cellStyle name="Note 6 2 8 4" xfId="10451"/>
    <cellStyle name="Note 6 2 8 4 2" xfId="27886"/>
    <cellStyle name="Note 6 2 8 4 3" xfId="42339"/>
    <cellStyle name="Note 6 2 8 5" xfId="12871"/>
    <cellStyle name="Note 6 2 8 5 2" xfId="30306"/>
    <cellStyle name="Note 6 2 8 5 3" xfId="44759"/>
    <cellStyle name="Note 6 2 8 6" xfId="15529"/>
    <cellStyle name="Note 6 2 8 6 2" xfId="32964"/>
    <cellStyle name="Note 6 2 8 6 3" xfId="47417"/>
    <cellStyle name="Note 6 2 8 7" xfId="19878"/>
    <cellStyle name="Note 6 2 8 8" xfId="20691"/>
    <cellStyle name="Note 6 2 9" xfId="5529"/>
    <cellStyle name="Note 6 2 9 2" xfId="14772"/>
    <cellStyle name="Note 6 2 9 2 2" xfId="32207"/>
    <cellStyle name="Note 6 2 9 2 3" xfId="46660"/>
    <cellStyle name="Note 6 2 9 3" xfId="17233"/>
    <cellStyle name="Note 6 2 9 3 2" xfId="34668"/>
    <cellStyle name="Note 6 2 9 3 3" xfId="49121"/>
    <cellStyle name="Note 6 2 9 4" xfId="22965"/>
    <cellStyle name="Note 6 2 9 5" xfId="37418"/>
    <cellStyle name="Note 6 20" xfId="3038"/>
    <cellStyle name="Note 6 20 10" xfId="19879"/>
    <cellStyle name="Note 6 20 2" xfId="3039"/>
    <cellStyle name="Note 6 20 2 10" xfId="10453"/>
    <cellStyle name="Note 6 20 2 10 2" xfId="27888"/>
    <cellStyle name="Note 6 20 2 10 3" xfId="42341"/>
    <cellStyle name="Note 6 20 2 11" xfId="12873"/>
    <cellStyle name="Note 6 20 2 11 2" xfId="30308"/>
    <cellStyle name="Note 6 20 2 11 3" xfId="44761"/>
    <cellStyle name="Note 6 20 2 12" xfId="19880"/>
    <cellStyle name="Note 6 20 2 2" xfId="3040"/>
    <cellStyle name="Note 6 20 2 2 2" xfId="3041"/>
    <cellStyle name="Note 6 20 2 2 2 2" xfId="5552"/>
    <cellStyle name="Note 6 20 2 2 2 2 2" xfId="14790"/>
    <cellStyle name="Note 6 20 2 2 2 2 2 2" xfId="32225"/>
    <cellStyle name="Note 6 20 2 2 2 2 2 3" xfId="46678"/>
    <cellStyle name="Note 6 20 2 2 2 2 3" xfId="17251"/>
    <cellStyle name="Note 6 20 2 2 2 2 3 2" xfId="34686"/>
    <cellStyle name="Note 6 20 2 2 2 2 3 3" xfId="49139"/>
    <cellStyle name="Note 6 20 2 2 2 2 4" xfId="22988"/>
    <cellStyle name="Note 6 20 2 2 2 2 5" xfId="37441"/>
    <cellStyle name="Note 6 20 2 2 2 3" xfId="8014"/>
    <cellStyle name="Note 6 20 2 2 2 3 2" xfId="25449"/>
    <cellStyle name="Note 6 20 2 2 2 3 3" xfId="39902"/>
    <cellStyle name="Note 6 20 2 2 2 4" xfId="10455"/>
    <cellStyle name="Note 6 20 2 2 2 4 2" xfId="27890"/>
    <cellStyle name="Note 6 20 2 2 2 4 3" xfId="42343"/>
    <cellStyle name="Note 6 20 2 2 2 5" xfId="12875"/>
    <cellStyle name="Note 6 20 2 2 2 5 2" xfId="30310"/>
    <cellStyle name="Note 6 20 2 2 2 5 3" xfId="44763"/>
    <cellStyle name="Note 6 20 2 2 2 6" xfId="19882"/>
    <cellStyle name="Note 6 20 2 2 3" xfId="3042"/>
    <cellStyle name="Note 6 20 2 2 3 2" xfId="5553"/>
    <cellStyle name="Note 6 20 2 2 3 2 2" xfId="14791"/>
    <cellStyle name="Note 6 20 2 2 3 2 2 2" xfId="32226"/>
    <cellStyle name="Note 6 20 2 2 3 2 2 3" xfId="46679"/>
    <cellStyle name="Note 6 20 2 2 3 2 3" xfId="17252"/>
    <cellStyle name="Note 6 20 2 2 3 2 3 2" xfId="34687"/>
    <cellStyle name="Note 6 20 2 2 3 2 3 3" xfId="49140"/>
    <cellStyle name="Note 6 20 2 2 3 2 4" xfId="22989"/>
    <cellStyle name="Note 6 20 2 2 3 2 5" xfId="37442"/>
    <cellStyle name="Note 6 20 2 2 3 3" xfId="8015"/>
    <cellStyle name="Note 6 20 2 2 3 3 2" xfId="25450"/>
    <cellStyle name="Note 6 20 2 2 3 3 3" xfId="39903"/>
    <cellStyle name="Note 6 20 2 2 3 4" xfId="10456"/>
    <cellStyle name="Note 6 20 2 2 3 4 2" xfId="27891"/>
    <cellStyle name="Note 6 20 2 2 3 4 3" xfId="42344"/>
    <cellStyle name="Note 6 20 2 2 3 5" xfId="12876"/>
    <cellStyle name="Note 6 20 2 2 3 5 2" xfId="30311"/>
    <cellStyle name="Note 6 20 2 2 3 5 3" xfId="44764"/>
    <cellStyle name="Note 6 20 2 2 3 6" xfId="19883"/>
    <cellStyle name="Note 6 20 2 2 4" xfId="3043"/>
    <cellStyle name="Note 6 20 2 2 4 2" xfId="5554"/>
    <cellStyle name="Note 6 20 2 2 4 2 2" xfId="22990"/>
    <cellStyle name="Note 6 20 2 2 4 2 3" xfId="37443"/>
    <cellStyle name="Note 6 20 2 2 4 3" xfId="8016"/>
    <cellStyle name="Note 6 20 2 2 4 3 2" xfId="25451"/>
    <cellStyle name="Note 6 20 2 2 4 3 3" xfId="39904"/>
    <cellStyle name="Note 6 20 2 2 4 4" xfId="10457"/>
    <cellStyle name="Note 6 20 2 2 4 4 2" xfId="27892"/>
    <cellStyle name="Note 6 20 2 2 4 4 3" xfId="42345"/>
    <cellStyle name="Note 6 20 2 2 4 5" xfId="12877"/>
    <cellStyle name="Note 6 20 2 2 4 5 2" xfId="30312"/>
    <cellStyle name="Note 6 20 2 2 4 5 3" xfId="44765"/>
    <cellStyle name="Note 6 20 2 2 4 6" xfId="15530"/>
    <cellStyle name="Note 6 20 2 2 4 6 2" xfId="32965"/>
    <cellStyle name="Note 6 20 2 2 4 6 3" xfId="47418"/>
    <cellStyle name="Note 6 20 2 2 4 7" xfId="19884"/>
    <cellStyle name="Note 6 20 2 2 4 8" xfId="20692"/>
    <cellStyle name="Note 6 20 2 2 5" xfId="5551"/>
    <cellStyle name="Note 6 20 2 2 5 2" xfId="14789"/>
    <cellStyle name="Note 6 20 2 2 5 2 2" xfId="32224"/>
    <cellStyle name="Note 6 20 2 2 5 2 3" xfId="46677"/>
    <cellStyle name="Note 6 20 2 2 5 3" xfId="17250"/>
    <cellStyle name="Note 6 20 2 2 5 3 2" xfId="34685"/>
    <cellStyle name="Note 6 20 2 2 5 3 3" xfId="49138"/>
    <cellStyle name="Note 6 20 2 2 5 4" xfId="22987"/>
    <cellStyle name="Note 6 20 2 2 5 5" xfId="37440"/>
    <cellStyle name="Note 6 20 2 2 6" xfId="8013"/>
    <cellStyle name="Note 6 20 2 2 6 2" xfId="25448"/>
    <cellStyle name="Note 6 20 2 2 6 3" xfId="39901"/>
    <cellStyle name="Note 6 20 2 2 7" xfId="10454"/>
    <cellStyle name="Note 6 20 2 2 7 2" xfId="27889"/>
    <cellStyle name="Note 6 20 2 2 7 3" xfId="42342"/>
    <cellStyle name="Note 6 20 2 2 8" xfId="12874"/>
    <cellStyle name="Note 6 20 2 2 8 2" xfId="30309"/>
    <cellStyle name="Note 6 20 2 2 8 3" xfId="44762"/>
    <cellStyle name="Note 6 20 2 2 9" xfId="19881"/>
    <cellStyle name="Note 6 20 2 3" xfId="3044"/>
    <cellStyle name="Note 6 20 2 3 2" xfId="3045"/>
    <cellStyle name="Note 6 20 2 3 2 2" xfId="5556"/>
    <cellStyle name="Note 6 20 2 3 2 2 2" xfId="14793"/>
    <cellStyle name="Note 6 20 2 3 2 2 2 2" xfId="32228"/>
    <cellStyle name="Note 6 20 2 3 2 2 2 3" xfId="46681"/>
    <cellStyle name="Note 6 20 2 3 2 2 3" xfId="17254"/>
    <cellStyle name="Note 6 20 2 3 2 2 3 2" xfId="34689"/>
    <cellStyle name="Note 6 20 2 3 2 2 3 3" xfId="49142"/>
    <cellStyle name="Note 6 20 2 3 2 2 4" xfId="22992"/>
    <cellStyle name="Note 6 20 2 3 2 2 5" xfId="37445"/>
    <cellStyle name="Note 6 20 2 3 2 3" xfId="8018"/>
    <cellStyle name="Note 6 20 2 3 2 3 2" xfId="25453"/>
    <cellStyle name="Note 6 20 2 3 2 3 3" xfId="39906"/>
    <cellStyle name="Note 6 20 2 3 2 4" xfId="10459"/>
    <cellStyle name="Note 6 20 2 3 2 4 2" xfId="27894"/>
    <cellStyle name="Note 6 20 2 3 2 4 3" xfId="42347"/>
    <cellStyle name="Note 6 20 2 3 2 5" xfId="12879"/>
    <cellStyle name="Note 6 20 2 3 2 5 2" xfId="30314"/>
    <cellStyle name="Note 6 20 2 3 2 5 3" xfId="44767"/>
    <cellStyle name="Note 6 20 2 3 2 6" xfId="19886"/>
    <cellStyle name="Note 6 20 2 3 3" xfId="3046"/>
    <cellStyle name="Note 6 20 2 3 3 2" xfId="5557"/>
    <cellStyle name="Note 6 20 2 3 3 2 2" xfId="14794"/>
    <cellStyle name="Note 6 20 2 3 3 2 2 2" xfId="32229"/>
    <cellStyle name="Note 6 20 2 3 3 2 2 3" xfId="46682"/>
    <cellStyle name="Note 6 20 2 3 3 2 3" xfId="17255"/>
    <cellStyle name="Note 6 20 2 3 3 2 3 2" xfId="34690"/>
    <cellStyle name="Note 6 20 2 3 3 2 3 3" xfId="49143"/>
    <cellStyle name="Note 6 20 2 3 3 2 4" xfId="22993"/>
    <cellStyle name="Note 6 20 2 3 3 2 5" xfId="37446"/>
    <cellStyle name="Note 6 20 2 3 3 3" xfId="8019"/>
    <cellStyle name="Note 6 20 2 3 3 3 2" xfId="25454"/>
    <cellStyle name="Note 6 20 2 3 3 3 3" xfId="39907"/>
    <cellStyle name="Note 6 20 2 3 3 4" xfId="10460"/>
    <cellStyle name="Note 6 20 2 3 3 4 2" xfId="27895"/>
    <cellStyle name="Note 6 20 2 3 3 4 3" xfId="42348"/>
    <cellStyle name="Note 6 20 2 3 3 5" xfId="12880"/>
    <cellStyle name="Note 6 20 2 3 3 5 2" xfId="30315"/>
    <cellStyle name="Note 6 20 2 3 3 5 3" xfId="44768"/>
    <cellStyle name="Note 6 20 2 3 3 6" xfId="19887"/>
    <cellStyle name="Note 6 20 2 3 4" xfId="3047"/>
    <cellStyle name="Note 6 20 2 3 4 2" xfId="5558"/>
    <cellStyle name="Note 6 20 2 3 4 2 2" xfId="22994"/>
    <cellStyle name="Note 6 20 2 3 4 2 3" xfId="37447"/>
    <cellStyle name="Note 6 20 2 3 4 3" xfId="8020"/>
    <cellStyle name="Note 6 20 2 3 4 3 2" xfId="25455"/>
    <cellStyle name="Note 6 20 2 3 4 3 3" xfId="39908"/>
    <cellStyle name="Note 6 20 2 3 4 4" xfId="10461"/>
    <cellStyle name="Note 6 20 2 3 4 4 2" xfId="27896"/>
    <cellStyle name="Note 6 20 2 3 4 4 3" xfId="42349"/>
    <cellStyle name="Note 6 20 2 3 4 5" xfId="12881"/>
    <cellStyle name="Note 6 20 2 3 4 5 2" xfId="30316"/>
    <cellStyle name="Note 6 20 2 3 4 5 3" xfId="44769"/>
    <cellStyle name="Note 6 20 2 3 4 6" xfId="15531"/>
    <cellStyle name="Note 6 20 2 3 4 6 2" xfId="32966"/>
    <cellStyle name="Note 6 20 2 3 4 6 3" xfId="47419"/>
    <cellStyle name="Note 6 20 2 3 4 7" xfId="19888"/>
    <cellStyle name="Note 6 20 2 3 4 8" xfId="20693"/>
    <cellStyle name="Note 6 20 2 3 5" xfId="5555"/>
    <cellStyle name="Note 6 20 2 3 5 2" xfId="14792"/>
    <cellStyle name="Note 6 20 2 3 5 2 2" xfId="32227"/>
    <cellStyle name="Note 6 20 2 3 5 2 3" xfId="46680"/>
    <cellStyle name="Note 6 20 2 3 5 3" xfId="17253"/>
    <cellStyle name="Note 6 20 2 3 5 3 2" xfId="34688"/>
    <cellStyle name="Note 6 20 2 3 5 3 3" xfId="49141"/>
    <cellStyle name="Note 6 20 2 3 5 4" xfId="22991"/>
    <cellStyle name="Note 6 20 2 3 5 5" xfId="37444"/>
    <cellStyle name="Note 6 20 2 3 6" xfId="8017"/>
    <cellStyle name="Note 6 20 2 3 6 2" xfId="25452"/>
    <cellStyle name="Note 6 20 2 3 6 3" xfId="39905"/>
    <cellStyle name="Note 6 20 2 3 7" xfId="10458"/>
    <cellStyle name="Note 6 20 2 3 7 2" xfId="27893"/>
    <cellStyle name="Note 6 20 2 3 7 3" xfId="42346"/>
    <cellStyle name="Note 6 20 2 3 8" xfId="12878"/>
    <cellStyle name="Note 6 20 2 3 8 2" xfId="30313"/>
    <cellStyle name="Note 6 20 2 3 8 3" xfId="44766"/>
    <cellStyle name="Note 6 20 2 3 9" xfId="19885"/>
    <cellStyle name="Note 6 20 2 4" xfId="3048"/>
    <cellStyle name="Note 6 20 2 4 2" xfId="3049"/>
    <cellStyle name="Note 6 20 2 4 2 2" xfId="5560"/>
    <cellStyle name="Note 6 20 2 4 2 2 2" xfId="14796"/>
    <cellStyle name="Note 6 20 2 4 2 2 2 2" xfId="32231"/>
    <cellStyle name="Note 6 20 2 4 2 2 2 3" xfId="46684"/>
    <cellStyle name="Note 6 20 2 4 2 2 3" xfId="17257"/>
    <cellStyle name="Note 6 20 2 4 2 2 3 2" xfId="34692"/>
    <cellStyle name="Note 6 20 2 4 2 2 3 3" xfId="49145"/>
    <cellStyle name="Note 6 20 2 4 2 2 4" xfId="22996"/>
    <cellStyle name="Note 6 20 2 4 2 2 5" xfId="37449"/>
    <cellStyle name="Note 6 20 2 4 2 3" xfId="8022"/>
    <cellStyle name="Note 6 20 2 4 2 3 2" xfId="25457"/>
    <cellStyle name="Note 6 20 2 4 2 3 3" xfId="39910"/>
    <cellStyle name="Note 6 20 2 4 2 4" xfId="10463"/>
    <cellStyle name="Note 6 20 2 4 2 4 2" xfId="27898"/>
    <cellStyle name="Note 6 20 2 4 2 4 3" xfId="42351"/>
    <cellStyle name="Note 6 20 2 4 2 5" xfId="12883"/>
    <cellStyle name="Note 6 20 2 4 2 5 2" xfId="30318"/>
    <cellStyle name="Note 6 20 2 4 2 5 3" xfId="44771"/>
    <cellStyle name="Note 6 20 2 4 2 6" xfId="19890"/>
    <cellStyle name="Note 6 20 2 4 3" xfId="3050"/>
    <cellStyle name="Note 6 20 2 4 3 2" xfId="5561"/>
    <cellStyle name="Note 6 20 2 4 3 2 2" xfId="14797"/>
    <cellStyle name="Note 6 20 2 4 3 2 2 2" xfId="32232"/>
    <cellStyle name="Note 6 20 2 4 3 2 2 3" xfId="46685"/>
    <cellStyle name="Note 6 20 2 4 3 2 3" xfId="17258"/>
    <cellStyle name="Note 6 20 2 4 3 2 3 2" xfId="34693"/>
    <cellStyle name="Note 6 20 2 4 3 2 3 3" xfId="49146"/>
    <cellStyle name="Note 6 20 2 4 3 2 4" xfId="22997"/>
    <cellStyle name="Note 6 20 2 4 3 2 5" xfId="37450"/>
    <cellStyle name="Note 6 20 2 4 3 3" xfId="8023"/>
    <cellStyle name="Note 6 20 2 4 3 3 2" xfId="25458"/>
    <cellStyle name="Note 6 20 2 4 3 3 3" xfId="39911"/>
    <cellStyle name="Note 6 20 2 4 3 4" xfId="10464"/>
    <cellStyle name="Note 6 20 2 4 3 4 2" xfId="27899"/>
    <cellStyle name="Note 6 20 2 4 3 4 3" xfId="42352"/>
    <cellStyle name="Note 6 20 2 4 3 5" xfId="12884"/>
    <cellStyle name="Note 6 20 2 4 3 5 2" xfId="30319"/>
    <cellStyle name="Note 6 20 2 4 3 5 3" xfId="44772"/>
    <cellStyle name="Note 6 20 2 4 3 6" xfId="19891"/>
    <cellStyle name="Note 6 20 2 4 4" xfId="3051"/>
    <cellStyle name="Note 6 20 2 4 4 2" xfId="5562"/>
    <cellStyle name="Note 6 20 2 4 4 2 2" xfId="22998"/>
    <cellStyle name="Note 6 20 2 4 4 2 3" xfId="37451"/>
    <cellStyle name="Note 6 20 2 4 4 3" xfId="8024"/>
    <cellStyle name="Note 6 20 2 4 4 3 2" xfId="25459"/>
    <cellStyle name="Note 6 20 2 4 4 3 3" xfId="39912"/>
    <cellStyle name="Note 6 20 2 4 4 4" xfId="10465"/>
    <cellStyle name="Note 6 20 2 4 4 4 2" xfId="27900"/>
    <cellStyle name="Note 6 20 2 4 4 4 3" xfId="42353"/>
    <cellStyle name="Note 6 20 2 4 4 5" xfId="12885"/>
    <cellStyle name="Note 6 20 2 4 4 5 2" xfId="30320"/>
    <cellStyle name="Note 6 20 2 4 4 5 3" xfId="44773"/>
    <cellStyle name="Note 6 20 2 4 4 6" xfId="15532"/>
    <cellStyle name="Note 6 20 2 4 4 6 2" xfId="32967"/>
    <cellStyle name="Note 6 20 2 4 4 6 3" xfId="47420"/>
    <cellStyle name="Note 6 20 2 4 4 7" xfId="19892"/>
    <cellStyle name="Note 6 20 2 4 4 8" xfId="20694"/>
    <cellStyle name="Note 6 20 2 4 5" xfId="5559"/>
    <cellStyle name="Note 6 20 2 4 5 2" xfId="14795"/>
    <cellStyle name="Note 6 20 2 4 5 2 2" xfId="32230"/>
    <cellStyle name="Note 6 20 2 4 5 2 3" xfId="46683"/>
    <cellStyle name="Note 6 20 2 4 5 3" xfId="17256"/>
    <cellStyle name="Note 6 20 2 4 5 3 2" xfId="34691"/>
    <cellStyle name="Note 6 20 2 4 5 3 3" xfId="49144"/>
    <cellStyle name="Note 6 20 2 4 5 4" xfId="22995"/>
    <cellStyle name="Note 6 20 2 4 5 5" xfId="37448"/>
    <cellStyle name="Note 6 20 2 4 6" xfId="8021"/>
    <cellStyle name="Note 6 20 2 4 6 2" xfId="25456"/>
    <cellStyle name="Note 6 20 2 4 6 3" xfId="39909"/>
    <cellStyle name="Note 6 20 2 4 7" xfId="10462"/>
    <cellStyle name="Note 6 20 2 4 7 2" xfId="27897"/>
    <cellStyle name="Note 6 20 2 4 7 3" xfId="42350"/>
    <cellStyle name="Note 6 20 2 4 8" xfId="12882"/>
    <cellStyle name="Note 6 20 2 4 8 2" xfId="30317"/>
    <cellStyle name="Note 6 20 2 4 8 3" xfId="44770"/>
    <cellStyle name="Note 6 20 2 4 9" xfId="19889"/>
    <cellStyle name="Note 6 20 2 5" xfId="3052"/>
    <cellStyle name="Note 6 20 2 5 2" xfId="5563"/>
    <cellStyle name="Note 6 20 2 5 2 2" xfId="14798"/>
    <cellStyle name="Note 6 20 2 5 2 2 2" xfId="32233"/>
    <cellStyle name="Note 6 20 2 5 2 2 3" xfId="46686"/>
    <cellStyle name="Note 6 20 2 5 2 3" xfId="17259"/>
    <cellStyle name="Note 6 20 2 5 2 3 2" xfId="34694"/>
    <cellStyle name="Note 6 20 2 5 2 3 3" xfId="49147"/>
    <cellStyle name="Note 6 20 2 5 2 4" xfId="22999"/>
    <cellStyle name="Note 6 20 2 5 2 5" xfId="37452"/>
    <cellStyle name="Note 6 20 2 5 3" xfId="8025"/>
    <cellStyle name="Note 6 20 2 5 3 2" xfId="25460"/>
    <cellStyle name="Note 6 20 2 5 3 3" xfId="39913"/>
    <cellStyle name="Note 6 20 2 5 4" xfId="10466"/>
    <cellStyle name="Note 6 20 2 5 4 2" xfId="27901"/>
    <cellStyle name="Note 6 20 2 5 4 3" xfId="42354"/>
    <cellStyle name="Note 6 20 2 5 5" xfId="12886"/>
    <cellStyle name="Note 6 20 2 5 5 2" xfId="30321"/>
    <cellStyle name="Note 6 20 2 5 5 3" xfId="44774"/>
    <cellStyle name="Note 6 20 2 5 6" xfId="19893"/>
    <cellStyle name="Note 6 20 2 6" xfId="3053"/>
    <cellStyle name="Note 6 20 2 6 2" xfId="5564"/>
    <cellStyle name="Note 6 20 2 6 2 2" xfId="14799"/>
    <cellStyle name="Note 6 20 2 6 2 2 2" xfId="32234"/>
    <cellStyle name="Note 6 20 2 6 2 2 3" xfId="46687"/>
    <cellStyle name="Note 6 20 2 6 2 3" xfId="17260"/>
    <cellStyle name="Note 6 20 2 6 2 3 2" xfId="34695"/>
    <cellStyle name="Note 6 20 2 6 2 3 3" xfId="49148"/>
    <cellStyle name="Note 6 20 2 6 2 4" xfId="23000"/>
    <cellStyle name="Note 6 20 2 6 2 5" xfId="37453"/>
    <cellStyle name="Note 6 20 2 6 3" xfId="8026"/>
    <cellStyle name="Note 6 20 2 6 3 2" xfId="25461"/>
    <cellStyle name="Note 6 20 2 6 3 3" xfId="39914"/>
    <cellStyle name="Note 6 20 2 6 4" xfId="10467"/>
    <cellStyle name="Note 6 20 2 6 4 2" xfId="27902"/>
    <cellStyle name="Note 6 20 2 6 4 3" xfId="42355"/>
    <cellStyle name="Note 6 20 2 6 5" xfId="12887"/>
    <cellStyle name="Note 6 20 2 6 5 2" xfId="30322"/>
    <cellStyle name="Note 6 20 2 6 5 3" xfId="44775"/>
    <cellStyle name="Note 6 20 2 6 6" xfId="19894"/>
    <cellStyle name="Note 6 20 2 7" xfId="3054"/>
    <cellStyle name="Note 6 20 2 7 2" xfId="5565"/>
    <cellStyle name="Note 6 20 2 7 2 2" xfId="23001"/>
    <cellStyle name="Note 6 20 2 7 2 3" xfId="37454"/>
    <cellStyle name="Note 6 20 2 7 3" xfId="8027"/>
    <cellStyle name="Note 6 20 2 7 3 2" xfId="25462"/>
    <cellStyle name="Note 6 20 2 7 3 3" xfId="39915"/>
    <cellStyle name="Note 6 20 2 7 4" xfId="10468"/>
    <cellStyle name="Note 6 20 2 7 4 2" xfId="27903"/>
    <cellStyle name="Note 6 20 2 7 4 3" xfId="42356"/>
    <cellStyle name="Note 6 20 2 7 5" xfId="12888"/>
    <cellStyle name="Note 6 20 2 7 5 2" xfId="30323"/>
    <cellStyle name="Note 6 20 2 7 5 3" xfId="44776"/>
    <cellStyle name="Note 6 20 2 7 6" xfId="15533"/>
    <cellStyle name="Note 6 20 2 7 6 2" xfId="32968"/>
    <cellStyle name="Note 6 20 2 7 6 3" xfId="47421"/>
    <cellStyle name="Note 6 20 2 7 7" xfId="19895"/>
    <cellStyle name="Note 6 20 2 7 8" xfId="20695"/>
    <cellStyle name="Note 6 20 2 8" xfId="5550"/>
    <cellStyle name="Note 6 20 2 8 2" xfId="14788"/>
    <cellStyle name="Note 6 20 2 8 2 2" xfId="32223"/>
    <cellStyle name="Note 6 20 2 8 2 3" xfId="46676"/>
    <cellStyle name="Note 6 20 2 8 3" xfId="17249"/>
    <cellStyle name="Note 6 20 2 8 3 2" xfId="34684"/>
    <cellStyle name="Note 6 20 2 8 3 3" xfId="49137"/>
    <cellStyle name="Note 6 20 2 8 4" xfId="22986"/>
    <cellStyle name="Note 6 20 2 8 5" xfId="37439"/>
    <cellStyle name="Note 6 20 2 9" xfId="8012"/>
    <cellStyle name="Note 6 20 2 9 2" xfId="25447"/>
    <cellStyle name="Note 6 20 2 9 3" xfId="39900"/>
    <cellStyle name="Note 6 20 3" xfId="3055"/>
    <cellStyle name="Note 6 20 3 2" xfId="5566"/>
    <cellStyle name="Note 6 20 3 2 2" xfId="14800"/>
    <cellStyle name="Note 6 20 3 2 2 2" xfId="32235"/>
    <cellStyle name="Note 6 20 3 2 2 3" xfId="46688"/>
    <cellStyle name="Note 6 20 3 2 3" xfId="17261"/>
    <cellStyle name="Note 6 20 3 2 3 2" xfId="34696"/>
    <cellStyle name="Note 6 20 3 2 3 3" xfId="49149"/>
    <cellStyle name="Note 6 20 3 2 4" xfId="23002"/>
    <cellStyle name="Note 6 20 3 2 5" xfId="37455"/>
    <cellStyle name="Note 6 20 3 3" xfId="8028"/>
    <cellStyle name="Note 6 20 3 3 2" xfId="25463"/>
    <cellStyle name="Note 6 20 3 3 3" xfId="39916"/>
    <cellStyle name="Note 6 20 3 4" xfId="10469"/>
    <cellStyle name="Note 6 20 3 4 2" xfId="27904"/>
    <cellStyle name="Note 6 20 3 4 3" xfId="42357"/>
    <cellStyle name="Note 6 20 3 5" xfId="12889"/>
    <cellStyle name="Note 6 20 3 5 2" xfId="30324"/>
    <cellStyle name="Note 6 20 3 5 3" xfId="44777"/>
    <cellStyle name="Note 6 20 3 6" xfId="19896"/>
    <cellStyle name="Note 6 20 4" xfId="3056"/>
    <cellStyle name="Note 6 20 4 2" xfId="5567"/>
    <cellStyle name="Note 6 20 4 2 2" xfId="14801"/>
    <cellStyle name="Note 6 20 4 2 2 2" xfId="32236"/>
    <cellStyle name="Note 6 20 4 2 2 3" xfId="46689"/>
    <cellStyle name="Note 6 20 4 2 3" xfId="17262"/>
    <cellStyle name="Note 6 20 4 2 3 2" xfId="34697"/>
    <cellStyle name="Note 6 20 4 2 3 3" xfId="49150"/>
    <cellStyle name="Note 6 20 4 2 4" xfId="23003"/>
    <cellStyle name="Note 6 20 4 2 5" xfId="37456"/>
    <cellStyle name="Note 6 20 4 3" xfId="8029"/>
    <cellStyle name="Note 6 20 4 3 2" xfId="25464"/>
    <cellStyle name="Note 6 20 4 3 3" xfId="39917"/>
    <cellStyle name="Note 6 20 4 4" xfId="10470"/>
    <cellStyle name="Note 6 20 4 4 2" xfId="27905"/>
    <cellStyle name="Note 6 20 4 4 3" xfId="42358"/>
    <cellStyle name="Note 6 20 4 5" xfId="12890"/>
    <cellStyle name="Note 6 20 4 5 2" xfId="30325"/>
    <cellStyle name="Note 6 20 4 5 3" xfId="44778"/>
    <cellStyle name="Note 6 20 4 6" xfId="19897"/>
    <cellStyle name="Note 6 20 5" xfId="3057"/>
    <cellStyle name="Note 6 20 5 2" xfId="5568"/>
    <cellStyle name="Note 6 20 5 2 2" xfId="23004"/>
    <cellStyle name="Note 6 20 5 2 3" xfId="37457"/>
    <cellStyle name="Note 6 20 5 3" xfId="8030"/>
    <cellStyle name="Note 6 20 5 3 2" xfId="25465"/>
    <cellStyle name="Note 6 20 5 3 3" xfId="39918"/>
    <cellStyle name="Note 6 20 5 4" xfId="10471"/>
    <cellStyle name="Note 6 20 5 4 2" xfId="27906"/>
    <cellStyle name="Note 6 20 5 4 3" xfId="42359"/>
    <cellStyle name="Note 6 20 5 5" xfId="12891"/>
    <cellStyle name="Note 6 20 5 5 2" xfId="30326"/>
    <cellStyle name="Note 6 20 5 5 3" xfId="44779"/>
    <cellStyle name="Note 6 20 5 6" xfId="15534"/>
    <cellStyle name="Note 6 20 5 6 2" xfId="32969"/>
    <cellStyle name="Note 6 20 5 6 3" xfId="47422"/>
    <cellStyle name="Note 6 20 5 7" xfId="19898"/>
    <cellStyle name="Note 6 20 5 8" xfId="20696"/>
    <cellStyle name="Note 6 20 6" xfId="5549"/>
    <cellStyle name="Note 6 20 6 2" xfId="14787"/>
    <cellStyle name="Note 6 20 6 2 2" xfId="32222"/>
    <cellStyle name="Note 6 20 6 2 3" xfId="46675"/>
    <cellStyle name="Note 6 20 6 3" xfId="17248"/>
    <cellStyle name="Note 6 20 6 3 2" xfId="34683"/>
    <cellStyle name="Note 6 20 6 3 3" xfId="49136"/>
    <cellStyle name="Note 6 20 6 4" xfId="22985"/>
    <cellStyle name="Note 6 20 6 5" xfId="37438"/>
    <cellStyle name="Note 6 20 7" xfId="8011"/>
    <cellStyle name="Note 6 20 7 2" xfId="25446"/>
    <cellStyle name="Note 6 20 7 3" xfId="39899"/>
    <cellStyle name="Note 6 20 8" xfId="10452"/>
    <cellStyle name="Note 6 20 8 2" xfId="27887"/>
    <cellStyle name="Note 6 20 8 3" xfId="42340"/>
    <cellStyle name="Note 6 20 9" xfId="12872"/>
    <cellStyle name="Note 6 20 9 2" xfId="30307"/>
    <cellStyle name="Note 6 20 9 3" xfId="44760"/>
    <cellStyle name="Note 6 21" xfId="3058"/>
    <cellStyle name="Note 6 21 10" xfId="10472"/>
    <cellStyle name="Note 6 21 10 2" xfId="27907"/>
    <cellStyle name="Note 6 21 10 3" xfId="42360"/>
    <cellStyle name="Note 6 21 11" xfId="12892"/>
    <cellStyle name="Note 6 21 11 2" xfId="30327"/>
    <cellStyle name="Note 6 21 11 3" xfId="44780"/>
    <cellStyle name="Note 6 21 12" xfId="19899"/>
    <cellStyle name="Note 6 21 2" xfId="3059"/>
    <cellStyle name="Note 6 21 2 2" xfId="3060"/>
    <cellStyle name="Note 6 21 2 2 2" xfId="5571"/>
    <cellStyle name="Note 6 21 2 2 2 2" xfId="14804"/>
    <cellStyle name="Note 6 21 2 2 2 2 2" xfId="32239"/>
    <cellStyle name="Note 6 21 2 2 2 2 3" xfId="46692"/>
    <cellStyle name="Note 6 21 2 2 2 3" xfId="17265"/>
    <cellStyle name="Note 6 21 2 2 2 3 2" xfId="34700"/>
    <cellStyle name="Note 6 21 2 2 2 3 3" xfId="49153"/>
    <cellStyle name="Note 6 21 2 2 2 4" xfId="23007"/>
    <cellStyle name="Note 6 21 2 2 2 5" xfId="37460"/>
    <cellStyle name="Note 6 21 2 2 3" xfId="8033"/>
    <cellStyle name="Note 6 21 2 2 3 2" xfId="25468"/>
    <cellStyle name="Note 6 21 2 2 3 3" xfId="39921"/>
    <cellStyle name="Note 6 21 2 2 4" xfId="10474"/>
    <cellStyle name="Note 6 21 2 2 4 2" xfId="27909"/>
    <cellStyle name="Note 6 21 2 2 4 3" xfId="42362"/>
    <cellStyle name="Note 6 21 2 2 5" xfId="12894"/>
    <cellStyle name="Note 6 21 2 2 5 2" xfId="30329"/>
    <cellStyle name="Note 6 21 2 2 5 3" xfId="44782"/>
    <cellStyle name="Note 6 21 2 2 6" xfId="19901"/>
    <cellStyle name="Note 6 21 2 3" xfId="3061"/>
    <cellStyle name="Note 6 21 2 3 2" xfId="5572"/>
    <cellStyle name="Note 6 21 2 3 2 2" xfId="14805"/>
    <cellStyle name="Note 6 21 2 3 2 2 2" xfId="32240"/>
    <cellStyle name="Note 6 21 2 3 2 2 3" xfId="46693"/>
    <cellStyle name="Note 6 21 2 3 2 3" xfId="17266"/>
    <cellStyle name="Note 6 21 2 3 2 3 2" xfId="34701"/>
    <cellStyle name="Note 6 21 2 3 2 3 3" xfId="49154"/>
    <cellStyle name="Note 6 21 2 3 2 4" xfId="23008"/>
    <cellStyle name="Note 6 21 2 3 2 5" xfId="37461"/>
    <cellStyle name="Note 6 21 2 3 3" xfId="8034"/>
    <cellStyle name="Note 6 21 2 3 3 2" xfId="25469"/>
    <cellStyle name="Note 6 21 2 3 3 3" xfId="39922"/>
    <cellStyle name="Note 6 21 2 3 4" xfId="10475"/>
    <cellStyle name="Note 6 21 2 3 4 2" xfId="27910"/>
    <cellStyle name="Note 6 21 2 3 4 3" xfId="42363"/>
    <cellStyle name="Note 6 21 2 3 5" xfId="12895"/>
    <cellStyle name="Note 6 21 2 3 5 2" xfId="30330"/>
    <cellStyle name="Note 6 21 2 3 5 3" xfId="44783"/>
    <cellStyle name="Note 6 21 2 3 6" xfId="19902"/>
    <cellStyle name="Note 6 21 2 4" xfId="3062"/>
    <cellStyle name="Note 6 21 2 4 2" xfId="5573"/>
    <cellStyle name="Note 6 21 2 4 2 2" xfId="23009"/>
    <cellStyle name="Note 6 21 2 4 2 3" xfId="37462"/>
    <cellStyle name="Note 6 21 2 4 3" xfId="8035"/>
    <cellStyle name="Note 6 21 2 4 3 2" xfId="25470"/>
    <cellStyle name="Note 6 21 2 4 3 3" xfId="39923"/>
    <cellStyle name="Note 6 21 2 4 4" xfId="10476"/>
    <cellStyle name="Note 6 21 2 4 4 2" xfId="27911"/>
    <cellStyle name="Note 6 21 2 4 4 3" xfId="42364"/>
    <cellStyle name="Note 6 21 2 4 5" xfId="12896"/>
    <cellStyle name="Note 6 21 2 4 5 2" xfId="30331"/>
    <cellStyle name="Note 6 21 2 4 5 3" xfId="44784"/>
    <cellStyle name="Note 6 21 2 4 6" xfId="15535"/>
    <cellStyle name="Note 6 21 2 4 6 2" xfId="32970"/>
    <cellStyle name="Note 6 21 2 4 6 3" xfId="47423"/>
    <cellStyle name="Note 6 21 2 4 7" xfId="19903"/>
    <cellStyle name="Note 6 21 2 4 8" xfId="20697"/>
    <cellStyle name="Note 6 21 2 5" xfId="5570"/>
    <cellStyle name="Note 6 21 2 5 2" xfId="14803"/>
    <cellStyle name="Note 6 21 2 5 2 2" xfId="32238"/>
    <cellStyle name="Note 6 21 2 5 2 3" xfId="46691"/>
    <cellStyle name="Note 6 21 2 5 3" xfId="17264"/>
    <cellStyle name="Note 6 21 2 5 3 2" xfId="34699"/>
    <cellStyle name="Note 6 21 2 5 3 3" xfId="49152"/>
    <cellStyle name="Note 6 21 2 5 4" xfId="23006"/>
    <cellStyle name="Note 6 21 2 5 5" xfId="37459"/>
    <cellStyle name="Note 6 21 2 6" xfId="8032"/>
    <cellStyle name="Note 6 21 2 6 2" xfId="25467"/>
    <cellStyle name="Note 6 21 2 6 3" xfId="39920"/>
    <cellStyle name="Note 6 21 2 7" xfId="10473"/>
    <cellStyle name="Note 6 21 2 7 2" xfId="27908"/>
    <cellStyle name="Note 6 21 2 7 3" xfId="42361"/>
    <cellStyle name="Note 6 21 2 8" xfId="12893"/>
    <cellStyle name="Note 6 21 2 8 2" xfId="30328"/>
    <cellStyle name="Note 6 21 2 8 3" xfId="44781"/>
    <cellStyle name="Note 6 21 2 9" xfId="19900"/>
    <cellStyle name="Note 6 21 3" xfId="3063"/>
    <cellStyle name="Note 6 21 3 2" xfId="3064"/>
    <cellStyle name="Note 6 21 3 2 2" xfId="5575"/>
    <cellStyle name="Note 6 21 3 2 2 2" xfId="14807"/>
    <cellStyle name="Note 6 21 3 2 2 2 2" xfId="32242"/>
    <cellStyle name="Note 6 21 3 2 2 2 3" xfId="46695"/>
    <cellStyle name="Note 6 21 3 2 2 3" xfId="17268"/>
    <cellStyle name="Note 6 21 3 2 2 3 2" xfId="34703"/>
    <cellStyle name="Note 6 21 3 2 2 3 3" xfId="49156"/>
    <cellStyle name="Note 6 21 3 2 2 4" xfId="23011"/>
    <cellStyle name="Note 6 21 3 2 2 5" xfId="37464"/>
    <cellStyle name="Note 6 21 3 2 3" xfId="8037"/>
    <cellStyle name="Note 6 21 3 2 3 2" xfId="25472"/>
    <cellStyle name="Note 6 21 3 2 3 3" xfId="39925"/>
    <cellStyle name="Note 6 21 3 2 4" xfId="10478"/>
    <cellStyle name="Note 6 21 3 2 4 2" xfId="27913"/>
    <cellStyle name="Note 6 21 3 2 4 3" xfId="42366"/>
    <cellStyle name="Note 6 21 3 2 5" xfId="12898"/>
    <cellStyle name="Note 6 21 3 2 5 2" xfId="30333"/>
    <cellStyle name="Note 6 21 3 2 5 3" xfId="44786"/>
    <cellStyle name="Note 6 21 3 2 6" xfId="19905"/>
    <cellStyle name="Note 6 21 3 3" xfId="3065"/>
    <cellStyle name="Note 6 21 3 3 2" xfId="5576"/>
    <cellStyle name="Note 6 21 3 3 2 2" xfId="14808"/>
    <cellStyle name="Note 6 21 3 3 2 2 2" xfId="32243"/>
    <cellStyle name="Note 6 21 3 3 2 2 3" xfId="46696"/>
    <cellStyle name="Note 6 21 3 3 2 3" xfId="17269"/>
    <cellStyle name="Note 6 21 3 3 2 3 2" xfId="34704"/>
    <cellStyle name="Note 6 21 3 3 2 3 3" xfId="49157"/>
    <cellStyle name="Note 6 21 3 3 2 4" xfId="23012"/>
    <cellStyle name="Note 6 21 3 3 2 5" xfId="37465"/>
    <cellStyle name="Note 6 21 3 3 3" xfId="8038"/>
    <cellStyle name="Note 6 21 3 3 3 2" xfId="25473"/>
    <cellStyle name="Note 6 21 3 3 3 3" xfId="39926"/>
    <cellStyle name="Note 6 21 3 3 4" xfId="10479"/>
    <cellStyle name="Note 6 21 3 3 4 2" xfId="27914"/>
    <cellStyle name="Note 6 21 3 3 4 3" xfId="42367"/>
    <cellStyle name="Note 6 21 3 3 5" xfId="12899"/>
    <cellStyle name="Note 6 21 3 3 5 2" xfId="30334"/>
    <cellStyle name="Note 6 21 3 3 5 3" xfId="44787"/>
    <cellStyle name="Note 6 21 3 3 6" xfId="19906"/>
    <cellStyle name="Note 6 21 3 4" xfId="3066"/>
    <cellStyle name="Note 6 21 3 4 2" xfId="5577"/>
    <cellStyle name="Note 6 21 3 4 2 2" xfId="23013"/>
    <cellStyle name="Note 6 21 3 4 2 3" xfId="37466"/>
    <cellStyle name="Note 6 21 3 4 3" xfId="8039"/>
    <cellStyle name="Note 6 21 3 4 3 2" xfId="25474"/>
    <cellStyle name="Note 6 21 3 4 3 3" xfId="39927"/>
    <cellStyle name="Note 6 21 3 4 4" xfId="10480"/>
    <cellStyle name="Note 6 21 3 4 4 2" xfId="27915"/>
    <cellStyle name="Note 6 21 3 4 4 3" xfId="42368"/>
    <cellStyle name="Note 6 21 3 4 5" xfId="12900"/>
    <cellStyle name="Note 6 21 3 4 5 2" xfId="30335"/>
    <cellStyle name="Note 6 21 3 4 5 3" xfId="44788"/>
    <cellStyle name="Note 6 21 3 4 6" xfId="15536"/>
    <cellStyle name="Note 6 21 3 4 6 2" xfId="32971"/>
    <cellStyle name="Note 6 21 3 4 6 3" xfId="47424"/>
    <cellStyle name="Note 6 21 3 4 7" xfId="19907"/>
    <cellStyle name="Note 6 21 3 4 8" xfId="20698"/>
    <cellStyle name="Note 6 21 3 5" xfId="5574"/>
    <cellStyle name="Note 6 21 3 5 2" xfId="14806"/>
    <cellStyle name="Note 6 21 3 5 2 2" xfId="32241"/>
    <cellStyle name="Note 6 21 3 5 2 3" xfId="46694"/>
    <cellStyle name="Note 6 21 3 5 3" xfId="17267"/>
    <cellStyle name="Note 6 21 3 5 3 2" xfId="34702"/>
    <cellStyle name="Note 6 21 3 5 3 3" xfId="49155"/>
    <cellStyle name="Note 6 21 3 5 4" xfId="23010"/>
    <cellStyle name="Note 6 21 3 5 5" xfId="37463"/>
    <cellStyle name="Note 6 21 3 6" xfId="8036"/>
    <cellStyle name="Note 6 21 3 6 2" xfId="25471"/>
    <cellStyle name="Note 6 21 3 6 3" xfId="39924"/>
    <cellStyle name="Note 6 21 3 7" xfId="10477"/>
    <cellStyle name="Note 6 21 3 7 2" xfId="27912"/>
    <cellStyle name="Note 6 21 3 7 3" xfId="42365"/>
    <cellStyle name="Note 6 21 3 8" xfId="12897"/>
    <cellStyle name="Note 6 21 3 8 2" xfId="30332"/>
    <cellStyle name="Note 6 21 3 8 3" xfId="44785"/>
    <cellStyle name="Note 6 21 3 9" xfId="19904"/>
    <cellStyle name="Note 6 21 4" xfId="3067"/>
    <cellStyle name="Note 6 21 4 2" xfId="3068"/>
    <cellStyle name="Note 6 21 4 2 2" xfId="5579"/>
    <cellStyle name="Note 6 21 4 2 2 2" xfId="14810"/>
    <cellStyle name="Note 6 21 4 2 2 2 2" xfId="32245"/>
    <cellStyle name="Note 6 21 4 2 2 2 3" xfId="46698"/>
    <cellStyle name="Note 6 21 4 2 2 3" xfId="17271"/>
    <cellStyle name="Note 6 21 4 2 2 3 2" xfId="34706"/>
    <cellStyle name="Note 6 21 4 2 2 3 3" xfId="49159"/>
    <cellStyle name="Note 6 21 4 2 2 4" xfId="23015"/>
    <cellStyle name="Note 6 21 4 2 2 5" xfId="37468"/>
    <cellStyle name="Note 6 21 4 2 3" xfId="8041"/>
    <cellStyle name="Note 6 21 4 2 3 2" xfId="25476"/>
    <cellStyle name="Note 6 21 4 2 3 3" xfId="39929"/>
    <cellStyle name="Note 6 21 4 2 4" xfId="10482"/>
    <cellStyle name="Note 6 21 4 2 4 2" xfId="27917"/>
    <cellStyle name="Note 6 21 4 2 4 3" xfId="42370"/>
    <cellStyle name="Note 6 21 4 2 5" xfId="12902"/>
    <cellStyle name="Note 6 21 4 2 5 2" xfId="30337"/>
    <cellStyle name="Note 6 21 4 2 5 3" xfId="44790"/>
    <cellStyle name="Note 6 21 4 2 6" xfId="19909"/>
    <cellStyle name="Note 6 21 4 3" xfId="3069"/>
    <cellStyle name="Note 6 21 4 3 2" xfId="5580"/>
    <cellStyle name="Note 6 21 4 3 2 2" xfId="14811"/>
    <cellStyle name="Note 6 21 4 3 2 2 2" xfId="32246"/>
    <cellStyle name="Note 6 21 4 3 2 2 3" xfId="46699"/>
    <cellStyle name="Note 6 21 4 3 2 3" xfId="17272"/>
    <cellStyle name="Note 6 21 4 3 2 3 2" xfId="34707"/>
    <cellStyle name="Note 6 21 4 3 2 3 3" xfId="49160"/>
    <cellStyle name="Note 6 21 4 3 2 4" xfId="23016"/>
    <cellStyle name="Note 6 21 4 3 2 5" xfId="37469"/>
    <cellStyle name="Note 6 21 4 3 3" xfId="8042"/>
    <cellStyle name="Note 6 21 4 3 3 2" xfId="25477"/>
    <cellStyle name="Note 6 21 4 3 3 3" xfId="39930"/>
    <cellStyle name="Note 6 21 4 3 4" xfId="10483"/>
    <cellStyle name="Note 6 21 4 3 4 2" xfId="27918"/>
    <cellStyle name="Note 6 21 4 3 4 3" xfId="42371"/>
    <cellStyle name="Note 6 21 4 3 5" xfId="12903"/>
    <cellStyle name="Note 6 21 4 3 5 2" xfId="30338"/>
    <cellStyle name="Note 6 21 4 3 5 3" xfId="44791"/>
    <cellStyle name="Note 6 21 4 3 6" xfId="19910"/>
    <cellStyle name="Note 6 21 4 4" xfId="3070"/>
    <cellStyle name="Note 6 21 4 4 2" xfId="5581"/>
    <cellStyle name="Note 6 21 4 4 2 2" xfId="23017"/>
    <cellStyle name="Note 6 21 4 4 2 3" xfId="37470"/>
    <cellStyle name="Note 6 21 4 4 3" xfId="8043"/>
    <cellStyle name="Note 6 21 4 4 3 2" xfId="25478"/>
    <cellStyle name="Note 6 21 4 4 3 3" xfId="39931"/>
    <cellStyle name="Note 6 21 4 4 4" xfId="10484"/>
    <cellStyle name="Note 6 21 4 4 4 2" xfId="27919"/>
    <cellStyle name="Note 6 21 4 4 4 3" xfId="42372"/>
    <cellStyle name="Note 6 21 4 4 5" xfId="12904"/>
    <cellStyle name="Note 6 21 4 4 5 2" xfId="30339"/>
    <cellStyle name="Note 6 21 4 4 5 3" xfId="44792"/>
    <cellStyle name="Note 6 21 4 4 6" xfId="15537"/>
    <cellStyle name="Note 6 21 4 4 6 2" xfId="32972"/>
    <cellStyle name="Note 6 21 4 4 6 3" xfId="47425"/>
    <cellStyle name="Note 6 21 4 4 7" xfId="19911"/>
    <cellStyle name="Note 6 21 4 4 8" xfId="20699"/>
    <cellStyle name="Note 6 21 4 5" xfId="5578"/>
    <cellStyle name="Note 6 21 4 5 2" xfId="14809"/>
    <cellStyle name="Note 6 21 4 5 2 2" xfId="32244"/>
    <cellStyle name="Note 6 21 4 5 2 3" xfId="46697"/>
    <cellStyle name="Note 6 21 4 5 3" xfId="17270"/>
    <cellStyle name="Note 6 21 4 5 3 2" xfId="34705"/>
    <cellStyle name="Note 6 21 4 5 3 3" xfId="49158"/>
    <cellStyle name="Note 6 21 4 5 4" xfId="23014"/>
    <cellStyle name="Note 6 21 4 5 5" xfId="37467"/>
    <cellStyle name="Note 6 21 4 6" xfId="8040"/>
    <cellStyle name="Note 6 21 4 6 2" xfId="25475"/>
    <cellStyle name="Note 6 21 4 6 3" xfId="39928"/>
    <cellStyle name="Note 6 21 4 7" xfId="10481"/>
    <cellStyle name="Note 6 21 4 7 2" xfId="27916"/>
    <cellStyle name="Note 6 21 4 7 3" xfId="42369"/>
    <cellStyle name="Note 6 21 4 8" xfId="12901"/>
    <cellStyle name="Note 6 21 4 8 2" xfId="30336"/>
    <cellStyle name="Note 6 21 4 8 3" xfId="44789"/>
    <cellStyle name="Note 6 21 4 9" xfId="19908"/>
    <cellStyle name="Note 6 21 5" xfId="3071"/>
    <cellStyle name="Note 6 21 5 2" xfId="5582"/>
    <cellStyle name="Note 6 21 5 2 2" xfId="14812"/>
    <cellStyle name="Note 6 21 5 2 2 2" xfId="32247"/>
    <cellStyle name="Note 6 21 5 2 2 3" xfId="46700"/>
    <cellStyle name="Note 6 21 5 2 3" xfId="17273"/>
    <cellStyle name="Note 6 21 5 2 3 2" xfId="34708"/>
    <cellStyle name="Note 6 21 5 2 3 3" xfId="49161"/>
    <cellStyle name="Note 6 21 5 2 4" xfId="23018"/>
    <cellStyle name="Note 6 21 5 2 5" xfId="37471"/>
    <cellStyle name="Note 6 21 5 3" xfId="8044"/>
    <cellStyle name="Note 6 21 5 3 2" xfId="25479"/>
    <cellStyle name="Note 6 21 5 3 3" xfId="39932"/>
    <cellStyle name="Note 6 21 5 4" xfId="10485"/>
    <cellStyle name="Note 6 21 5 4 2" xfId="27920"/>
    <cellStyle name="Note 6 21 5 4 3" xfId="42373"/>
    <cellStyle name="Note 6 21 5 5" xfId="12905"/>
    <cellStyle name="Note 6 21 5 5 2" xfId="30340"/>
    <cellStyle name="Note 6 21 5 5 3" xfId="44793"/>
    <cellStyle name="Note 6 21 5 6" xfId="19912"/>
    <cellStyle name="Note 6 21 6" xfId="3072"/>
    <cellStyle name="Note 6 21 6 2" xfId="5583"/>
    <cellStyle name="Note 6 21 6 2 2" xfId="14813"/>
    <cellStyle name="Note 6 21 6 2 2 2" xfId="32248"/>
    <cellStyle name="Note 6 21 6 2 2 3" xfId="46701"/>
    <cellStyle name="Note 6 21 6 2 3" xfId="17274"/>
    <cellStyle name="Note 6 21 6 2 3 2" xfId="34709"/>
    <cellStyle name="Note 6 21 6 2 3 3" xfId="49162"/>
    <cellStyle name="Note 6 21 6 2 4" xfId="23019"/>
    <cellStyle name="Note 6 21 6 2 5" xfId="37472"/>
    <cellStyle name="Note 6 21 6 3" xfId="8045"/>
    <cellStyle name="Note 6 21 6 3 2" xfId="25480"/>
    <cellStyle name="Note 6 21 6 3 3" xfId="39933"/>
    <cellStyle name="Note 6 21 6 4" xfId="10486"/>
    <cellStyle name="Note 6 21 6 4 2" xfId="27921"/>
    <cellStyle name="Note 6 21 6 4 3" xfId="42374"/>
    <cellStyle name="Note 6 21 6 5" xfId="12906"/>
    <cellStyle name="Note 6 21 6 5 2" xfId="30341"/>
    <cellStyle name="Note 6 21 6 5 3" xfId="44794"/>
    <cellStyle name="Note 6 21 6 6" xfId="19913"/>
    <cellStyle name="Note 6 21 7" xfId="3073"/>
    <cellStyle name="Note 6 21 7 2" xfId="5584"/>
    <cellStyle name="Note 6 21 7 2 2" xfId="23020"/>
    <cellStyle name="Note 6 21 7 2 3" xfId="37473"/>
    <cellStyle name="Note 6 21 7 3" xfId="8046"/>
    <cellStyle name="Note 6 21 7 3 2" xfId="25481"/>
    <cellStyle name="Note 6 21 7 3 3" xfId="39934"/>
    <cellStyle name="Note 6 21 7 4" xfId="10487"/>
    <cellStyle name="Note 6 21 7 4 2" xfId="27922"/>
    <cellStyle name="Note 6 21 7 4 3" xfId="42375"/>
    <cellStyle name="Note 6 21 7 5" xfId="12907"/>
    <cellStyle name="Note 6 21 7 5 2" xfId="30342"/>
    <cellStyle name="Note 6 21 7 5 3" xfId="44795"/>
    <cellStyle name="Note 6 21 7 6" xfId="15538"/>
    <cellStyle name="Note 6 21 7 6 2" xfId="32973"/>
    <cellStyle name="Note 6 21 7 6 3" xfId="47426"/>
    <cellStyle name="Note 6 21 7 7" xfId="19914"/>
    <cellStyle name="Note 6 21 7 8" xfId="20700"/>
    <cellStyle name="Note 6 21 8" xfId="5569"/>
    <cellStyle name="Note 6 21 8 2" xfId="14802"/>
    <cellStyle name="Note 6 21 8 2 2" xfId="32237"/>
    <cellStyle name="Note 6 21 8 2 3" xfId="46690"/>
    <cellStyle name="Note 6 21 8 3" xfId="17263"/>
    <cellStyle name="Note 6 21 8 3 2" xfId="34698"/>
    <cellStyle name="Note 6 21 8 3 3" xfId="49151"/>
    <cellStyle name="Note 6 21 8 4" xfId="23005"/>
    <cellStyle name="Note 6 21 8 5" xfId="37458"/>
    <cellStyle name="Note 6 21 9" xfId="8031"/>
    <cellStyle name="Note 6 21 9 2" xfId="25466"/>
    <cellStyle name="Note 6 21 9 3" xfId="39919"/>
    <cellStyle name="Note 6 22" xfId="3074"/>
    <cellStyle name="Note 6 22 10" xfId="10488"/>
    <cellStyle name="Note 6 22 10 2" xfId="27923"/>
    <cellStyle name="Note 6 22 10 3" xfId="42376"/>
    <cellStyle name="Note 6 22 11" xfId="12908"/>
    <cellStyle name="Note 6 22 11 2" xfId="30343"/>
    <cellStyle name="Note 6 22 11 3" xfId="44796"/>
    <cellStyle name="Note 6 22 12" xfId="19915"/>
    <cellStyle name="Note 6 22 2" xfId="3075"/>
    <cellStyle name="Note 6 22 2 2" xfId="3076"/>
    <cellStyle name="Note 6 22 2 2 2" xfId="5587"/>
    <cellStyle name="Note 6 22 2 2 2 2" xfId="14816"/>
    <cellStyle name="Note 6 22 2 2 2 2 2" xfId="32251"/>
    <cellStyle name="Note 6 22 2 2 2 2 3" xfId="46704"/>
    <cellStyle name="Note 6 22 2 2 2 3" xfId="17277"/>
    <cellStyle name="Note 6 22 2 2 2 3 2" xfId="34712"/>
    <cellStyle name="Note 6 22 2 2 2 3 3" xfId="49165"/>
    <cellStyle name="Note 6 22 2 2 2 4" xfId="23023"/>
    <cellStyle name="Note 6 22 2 2 2 5" xfId="37476"/>
    <cellStyle name="Note 6 22 2 2 3" xfId="8049"/>
    <cellStyle name="Note 6 22 2 2 3 2" xfId="25484"/>
    <cellStyle name="Note 6 22 2 2 3 3" xfId="39937"/>
    <cellStyle name="Note 6 22 2 2 4" xfId="10490"/>
    <cellStyle name="Note 6 22 2 2 4 2" xfId="27925"/>
    <cellStyle name="Note 6 22 2 2 4 3" xfId="42378"/>
    <cellStyle name="Note 6 22 2 2 5" xfId="12910"/>
    <cellStyle name="Note 6 22 2 2 5 2" xfId="30345"/>
    <cellStyle name="Note 6 22 2 2 5 3" xfId="44798"/>
    <cellStyle name="Note 6 22 2 2 6" xfId="19917"/>
    <cellStyle name="Note 6 22 2 3" xfId="3077"/>
    <cellStyle name="Note 6 22 2 3 2" xfId="5588"/>
    <cellStyle name="Note 6 22 2 3 2 2" xfId="14817"/>
    <cellStyle name="Note 6 22 2 3 2 2 2" xfId="32252"/>
    <cellStyle name="Note 6 22 2 3 2 2 3" xfId="46705"/>
    <cellStyle name="Note 6 22 2 3 2 3" xfId="17278"/>
    <cellStyle name="Note 6 22 2 3 2 3 2" xfId="34713"/>
    <cellStyle name="Note 6 22 2 3 2 3 3" xfId="49166"/>
    <cellStyle name="Note 6 22 2 3 2 4" xfId="23024"/>
    <cellStyle name="Note 6 22 2 3 2 5" xfId="37477"/>
    <cellStyle name="Note 6 22 2 3 3" xfId="8050"/>
    <cellStyle name="Note 6 22 2 3 3 2" xfId="25485"/>
    <cellStyle name="Note 6 22 2 3 3 3" xfId="39938"/>
    <cellStyle name="Note 6 22 2 3 4" xfId="10491"/>
    <cellStyle name="Note 6 22 2 3 4 2" xfId="27926"/>
    <cellStyle name="Note 6 22 2 3 4 3" xfId="42379"/>
    <cellStyle name="Note 6 22 2 3 5" xfId="12911"/>
    <cellStyle name="Note 6 22 2 3 5 2" xfId="30346"/>
    <cellStyle name="Note 6 22 2 3 5 3" xfId="44799"/>
    <cellStyle name="Note 6 22 2 3 6" xfId="19918"/>
    <cellStyle name="Note 6 22 2 4" xfId="3078"/>
    <cellStyle name="Note 6 22 2 4 2" xfId="5589"/>
    <cellStyle name="Note 6 22 2 4 2 2" xfId="23025"/>
    <cellStyle name="Note 6 22 2 4 2 3" xfId="37478"/>
    <cellStyle name="Note 6 22 2 4 3" xfId="8051"/>
    <cellStyle name="Note 6 22 2 4 3 2" xfId="25486"/>
    <cellStyle name="Note 6 22 2 4 3 3" xfId="39939"/>
    <cellStyle name="Note 6 22 2 4 4" xfId="10492"/>
    <cellStyle name="Note 6 22 2 4 4 2" xfId="27927"/>
    <cellStyle name="Note 6 22 2 4 4 3" xfId="42380"/>
    <cellStyle name="Note 6 22 2 4 5" xfId="12912"/>
    <cellStyle name="Note 6 22 2 4 5 2" xfId="30347"/>
    <cellStyle name="Note 6 22 2 4 5 3" xfId="44800"/>
    <cellStyle name="Note 6 22 2 4 6" xfId="15539"/>
    <cellStyle name="Note 6 22 2 4 6 2" xfId="32974"/>
    <cellStyle name="Note 6 22 2 4 6 3" xfId="47427"/>
    <cellStyle name="Note 6 22 2 4 7" xfId="19919"/>
    <cellStyle name="Note 6 22 2 4 8" xfId="20701"/>
    <cellStyle name="Note 6 22 2 5" xfId="5586"/>
    <cellStyle name="Note 6 22 2 5 2" xfId="14815"/>
    <cellStyle name="Note 6 22 2 5 2 2" xfId="32250"/>
    <cellStyle name="Note 6 22 2 5 2 3" xfId="46703"/>
    <cellStyle name="Note 6 22 2 5 3" xfId="17276"/>
    <cellStyle name="Note 6 22 2 5 3 2" xfId="34711"/>
    <cellStyle name="Note 6 22 2 5 3 3" xfId="49164"/>
    <cellStyle name="Note 6 22 2 5 4" xfId="23022"/>
    <cellStyle name="Note 6 22 2 5 5" xfId="37475"/>
    <cellStyle name="Note 6 22 2 6" xfId="8048"/>
    <cellStyle name="Note 6 22 2 6 2" xfId="25483"/>
    <cellStyle name="Note 6 22 2 6 3" xfId="39936"/>
    <cellStyle name="Note 6 22 2 7" xfId="10489"/>
    <cellStyle name="Note 6 22 2 7 2" xfId="27924"/>
    <cellStyle name="Note 6 22 2 7 3" xfId="42377"/>
    <cellStyle name="Note 6 22 2 8" xfId="12909"/>
    <cellStyle name="Note 6 22 2 8 2" xfId="30344"/>
    <cellStyle name="Note 6 22 2 8 3" xfId="44797"/>
    <cellStyle name="Note 6 22 2 9" xfId="19916"/>
    <cellStyle name="Note 6 22 3" xfId="3079"/>
    <cellStyle name="Note 6 22 3 2" xfId="3080"/>
    <cellStyle name="Note 6 22 3 2 2" xfId="5591"/>
    <cellStyle name="Note 6 22 3 2 2 2" xfId="14819"/>
    <cellStyle name="Note 6 22 3 2 2 2 2" xfId="32254"/>
    <cellStyle name="Note 6 22 3 2 2 2 3" xfId="46707"/>
    <cellStyle name="Note 6 22 3 2 2 3" xfId="17280"/>
    <cellStyle name="Note 6 22 3 2 2 3 2" xfId="34715"/>
    <cellStyle name="Note 6 22 3 2 2 3 3" xfId="49168"/>
    <cellStyle name="Note 6 22 3 2 2 4" xfId="23027"/>
    <cellStyle name="Note 6 22 3 2 2 5" xfId="37480"/>
    <cellStyle name="Note 6 22 3 2 3" xfId="8053"/>
    <cellStyle name="Note 6 22 3 2 3 2" xfId="25488"/>
    <cellStyle name="Note 6 22 3 2 3 3" xfId="39941"/>
    <cellStyle name="Note 6 22 3 2 4" xfId="10494"/>
    <cellStyle name="Note 6 22 3 2 4 2" xfId="27929"/>
    <cellStyle name="Note 6 22 3 2 4 3" xfId="42382"/>
    <cellStyle name="Note 6 22 3 2 5" xfId="12914"/>
    <cellStyle name="Note 6 22 3 2 5 2" xfId="30349"/>
    <cellStyle name="Note 6 22 3 2 5 3" xfId="44802"/>
    <cellStyle name="Note 6 22 3 2 6" xfId="19921"/>
    <cellStyle name="Note 6 22 3 3" xfId="3081"/>
    <cellStyle name="Note 6 22 3 3 2" xfId="5592"/>
    <cellStyle name="Note 6 22 3 3 2 2" xfId="14820"/>
    <cellStyle name="Note 6 22 3 3 2 2 2" xfId="32255"/>
    <cellStyle name="Note 6 22 3 3 2 2 3" xfId="46708"/>
    <cellStyle name="Note 6 22 3 3 2 3" xfId="17281"/>
    <cellStyle name="Note 6 22 3 3 2 3 2" xfId="34716"/>
    <cellStyle name="Note 6 22 3 3 2 3 3" xfId="49169"/>
    <cellStyle name="Note 6 22 3 3 2 4" xfId="23028"/>
    <cellStyle name="Note 6 22 3 3 2 5" xfId="37481"/>
    <cellStyle name="Note 6 22 3 3 3" xfId="8054"/>
    <cellStyle name="Note 6 22 3 3 3 2" xfId="25489"/>
    <cellStyle name="Note 6 22 3 3 3 3" xfId="39942"/>
    <cellStyle name="Note 6 22 3 3 4" xfId="10495"/>
    <cellStyle name="Note 6 22 3 3 4 2" xfId="27930"/>
    <cellStyle name="Note 6 22 3 3 4 3" xfId="42383"/>
    <cellStyle name="Note 6 22 3 3 5" xfId="12915"/>
    <cellStyle name="Note 6 22 3 3 5 2" xfId="30350"/>
    <cellStyle name="Note 6 22 3 3 5 3" xfId="44803"/>
    <cellStyle name="Note 6 22 3 3 6" xfId="19922"/>
    <cellStyle name="Note 6 22 3 4" xfId="3082"/>
    <cellStyle name="Note 6 22 3 4 2" xfId="5593"/>
    <cellStyle name="Note 6 22 3 4 2 2" xfId="23029"/>
    <cellStyle name="Note 6 22 3 4 2 3" xfId="37482"/>
    <cellStyle name="Note 6 22 3 4 3" xfId="8055"/>
    <cellStyle name="Note 6 22 3 4 3 2" xfId="25490"/>
    <cellStyle name="Note 6 22 3 4 3 3" xfId="39943"/>
    <cellStyle name="Note 6 22 3 4 4" xfId="10496"/>
    <cellStyle name="Note 6 22 3 4 4 2" xfId="27931"/>
    <cellStyle name="Note 6 22 3 4 4 3" xfId="42384"/>
    <cellStyle name="Note 6 22 3 4 5" xfId="12916"/>
    <cellStyle name="Note 6 22 3 4 5 2" xfId="30351"/>
    <cellStyle name="Note 6 22 3 4 5 3" xfId="44804"/>
    <cellStyle name="Note 6 22 3 4 6" xfId="15540"/>
    <cellStyle name="Note 6 22 3 4 6 2" xfId="32975"/>
    <cellStyle name="Note 6 22 3 4 6 3" xfId="47428"/>
    <cellStyle name="Note 6 22 3 4 7" xfId="19923"/>
    <cellStyle name="Note 6 22 3 4 8" xfId="20702"/>
    <cellStyle name="Note 6 22 3 5" xfId="5590"/>
    <cellStyle name="Note 6 22 3 5 2" xfId="14818"/>
    <cellStyle name="Note 6 22 3 5 2 2" xfId="32253"/>
    <cellStyle name="Note 6 22 3 5 2 3" xfId="46706"/>
    <cellStyle name="Note 6 22 3 5 3" xfId="17279"/>
    <cellStyle name="Note 6 22 3 5 3 2" xfId="34714"/>
    <cellStyle name="Note 6 22 3 5 3 3" xfId="49167"/>
    <cellStyle name="Note 6 22 3 5 4" xfId="23026"/>
    <cellStyle name="Note 6 22 3 5 5" xfId="37479"/>
    <cellStyle name="Note 6 22 3 6" xfId="8052"/>
    <cellStyle name="Note 6 22 3 6 2" xfId="25487"/>
    <cellStyle name="Note 6 22 3 6 3" xfId="39940"/>
    <cellStyle name="Note 6 22 3 7" xfId="10493"/>
    <cellStyle name="Note 6 22 3 7 2" xfId="27928"/>
    <cellStyle name="Note 6 22 3 7 3" xfId="42381"/>
    <cellStyle name="Note 6 22 3 8" xfId="12913"/>
    <cellStyle name="Note 6 22 3 8 2" xfId="30348"/>
    <cellStyle name="Note 6 22 3 8 3" xfId="44801"/>
    <cellStyle name="Note 6 22 3 9" xfId="19920"/>
    <cellStyle name="Note 6 22 4" xfId="3083"/>
    <cellStyle name="Note 6 22 4 2" xfId="3084"/>
    <cellStyle name="Note 6 22 4 2 2" xfId="5595"/>
    <cellStyle name="Note 6 22 4 2 2 2" xfId="14822"/>
    <cellStyle name="Note 6 22 4 2 2 2 2" xfId="32257"/>
    <cellStyle name="Note 6 22 4 2 2 2 3" xfId="46710"/>
    <cellStyle name="Note 6 22 4 2 2 3" xfId="17283"/>
    <cellStyle name="Note 6 22 4 2 2 3 2" xfId="34718"/>
    <cellStyle name="Note 6 22 4 2 2 3 3" xfId="49171"/>
    <cellStyle name="Note 6 22 4 2 2 4" xfId="23031"/>
    <cellStyle name="Note 6 22 4 2 2 5" xfId="37484"/>
    <cellStyle name="Note 6 22 4 2 3" xfId="8057"/>
    <cellStyle name="Note 6 22 4 2 3 2" xfId="25492"/>
    <cellStyle name="Note 6 22 4 2 3 3" xfId="39945"/>
    <cellStyle name="Note 6 22 4 2 4" xfId="10498"/>
    <cellStyle name="Note 6 22 4 2 4 2" xfId="27933"/>
    <cellStyle name="Note 6 22 4 2 4 3" xfId="42386"/>
    <cellStyle name="Note 6 22 4 2 5" xfId="12918"/>
    <cellStyle name="Note 6 22 4 2 5 2" xfId="30353"/>
    <cellStyle name="Note 6 22 4 2 5 3" xfId="44806"/>
    <cellStyle name="Note 6 22 4 2 6" xfId="19925"/>
    <cellStyle name="Note 6 22 4 3" xfId="3085"/>
    <cellStyle name="Note 6 22 4 3 2" xfId="5596"/>
    <cellStyle name="Note 6 22 4 3 2 2" xfId="14823"/>
    <cellStyle name="Note 6 22 4 3 2 2 2" xfId="32258"/>
    <cellStyle name="Note 6 22 4 3 2 2 3" xfId="46711"/>
    <cellStyle name="Note 6 22 4 3 2 3" xfId="17284"/>
    <cellStyle name="Note 6 22 4 3 2 3 2" xfId="34719"/>
    <cellStyle name="Note 6 22 4 3 2 3 3" xfId="49172"/>
    <cellStyle name="Note 6 22 4 3 2 4" xfId="23032"/>
    <cellStyle name="Note 6 22 4 3 2 5" xfId="37485"/>
    <cellStyle name="Note 6 22 4 3 3" xfId="8058"/>
    <cellStyle name="Note 6 22 4 3 3 2" xfId="25493"/>
    <cellStyle name="Note 6 22 4 3 3 3" xfId="39946"/>
    <cellStyle name="Note 6 22 4 3 4" xfId="10499"/>
    <cellStyle name="Note 6 22 4 3 4 2" xfId="27934"/>
    <cellStyle name="Note 6 22 4 3 4 3" xfId="42387"/>
    <cellStyle name="Note 6 22 4 3 5" xfId="12919"/>
    <cellStyle name="Note 6 22 4 3 5 2" xfId="30354"/>
    <cellStyle name="Note 6 22 4 3 5 3" xfId="44807"/>
    <cellStyle name="Note 6 22 4 3 6" xfId="19926"/>
    <cellStyle name="Note 6 22 4 4" xfId="3086"/>
    <cellStyle name="Note 6 22 4 4 2" xfId="5597"/>
    <cellStyle name="Note 6 22 4 4 2 2" xfId="23033"/>
    <cellStyle name="Note 6 22 4 4 2 3" xfId="37486"/>
    <cellStyle name="Note 6 22 4 4 3" xfId="8059"/>
    <cellStyle name="Note 6 22 4 4 3 2" xfId="25494"/>
    <cellStyle name="Note 6 22 4 4 3 3" xfId="39947"/>
    <cellStyle name="Note 6 22 4 4 4" xfId="10500"/>
    <cellStyle name="Note 6 22 4 4 4 2" xfId="27935"/>
    <cellStyle name="Note 6 22 4 4 4 3" xfId="42388"/>
    <cellStyle name="Note 6 22 4 4 5" xfId="12920"/>
    <cellStyle name="Note 6 22 4 4 5 2" xfId="30355"/>
    <cellStyle name="Note 6 22 4 4 5 3" xfId="44808"/>
    <cellStyle name="Note 6 22 4 4 6" xfId="15541"/>
    <cellStyle name="Note 6 22 4 4 6 2" xfId="32976"/>
    <cellStyle name="Note 6 22 4 4 6 3" xfId="47429"/>
    <cellStyle name="Note 6 22 4 4 7" xfId="19927"/>
    <cellStyle name="Note 6 22 4 4 8" xfId="20703"/>
    <cellStyle name="Note 6 22 4 5" xfId="5594"/>
    <cellStyle name="Note 6 22 4 5 2" xfId="14821"/>
    <cellStyle name="Note 6 22 4 5 2 2" xfId="32256"/>
    <cellStyle name="Note 6 22 4 5 2 3" xfId="46709"/>
    <cellStyle name="Note 6 22 4 5 3" xfId="17282"/>
    <cellStyle name="Note 6 22 4 5 3 2" xfId="34717"/>
    <cellStyle name="Note 6 22 4 5 3 3" xfId="49170"/>
    <cellStyle name="Note 6 22 4 5 4" xfId="23030"/>
    <cellStyle name="Note 6 22 4 5 5" xfId="37483"/>
    <cellStyle name="Note 6 22 4 6" xfId="8056"/>
    <cellStyle name="Note 6 22 4 6 2" xfId="25491"/>
    <cellStyle name="Note 6 22 4 6 3" xfId="39944"/>
    <cellStyle name="Note 6 22 4 7" xfId="10497"/>
    <cellStyle name="Note 6 22 4 7 2" xfId="27932"/>
    <cellStyle name="Note 6 22 4 7 3" xfId="42385"/>
    <cellStyle name="Note 6 22 4 8" xfId="12917"/>
    <cellStyle name="Note 6 22 4 8 2" xfId="30352"/>
    <cellStyle name="Note 6 22 4 8 3" xfId="44805"/>
    <cellStyle name="Note 6 22 4 9" xfId="19924"/>
    <cellStyle name="Note 6 22 5" xfId="3087"/>
    <cellStyle name="Note 6 22 5 2" xfId="5598"/>
    <cellStyle name="Note 6 22 5 2 2" xfId="14824"/>
    <cellStyle name="Note 6 22 5 2 2 2" xfId="32259"/>
    <cellStyle name="Note 6 22 5 2 2 3" xfId="46712"/>
    <cellStyle name="Note 6 22 5 2 3" xfId="17285"/>
    <cellStyle name="Note 6 22 5 2 3 2" xfId="34720"/>
    <cellStyle name="Note 6 22 5 2 3 3" xfId="49173"/>
    <cellStyle name="Note 6 22 5 2 4" xfId="23034"/>
    <cellStyle name="Note 6 22 5 2 5" xfId="37487"/>
    <cellStyle name="Note 6 22 5 3" xfId="8060"/>
    <cellStyle name="Note 6 22 5 3 2" xfId="25495"/>
    <cellStyle name="Note 6 22 5 3 3" xfId="39948"/>
    <cellStyle name="Note 6 22 5 4" xfId="10501"/>
    <cellStyle name="Note 6 22 5 4 2" xfId="27936"/>
    <cellStyle name="Note 6 22 5 4 3" xfId="42389"/>
    <cellStyle name="Note 6 22 5 5" xfId="12921"/>
    <cellStyle name="Note 6 22 5 5 2" xfId="30356"/>
    <cellStyle name="Note 6 22 5 5 3" xfId="44809"/>
    <cellStyle name="Note 6 22 5 6" xfId="19928"/>
    <cellStyle name="Note 6 22 6" xfId="3088"/>
    <cellStyle name="Note 6 22 6 2" xfId="5599"/>
    <cellStyle name="Note 6 22 6 2 2" xfId="14825"/>
    <cellStyle name="Note 6 22 6 2 2 2" xfId="32260"/>
    <cellStyle name="Note 6 22 6 2 2 3" xfId="46713"/>
    <cellStyle name="Note 6 22 6 2 3" xfId="17286"/>
    <cellStyle name="Note 6 22 6 2 3 2" xfId="34721"/>
    <cellStyle name="Note 6 22 6 2 3 3" xfId="49174"/>
    <cellStyle name="Note 6 22 6 2 4" xfId="23035"/>
    <cellStyle name="Note 6 22 6 2 5" xfId="37488"/>
    <cellStyle name="Note 6 22 6 3" xfId="8061"/>
    <cellStyle name="Note 6 22 6 3 2" xfId="25496"/>
    <cellStyle name="Note 6 22 6 3 3" xfId="39949"/>
    <cellStyle name="Note 6 22 6 4" xfId="10502"/>
    <cellStyle name="Note 6 22 6 4 2" xfId="27937"/>
    <cellStyle name="Note 6 22 6 4 3" xfId="42390"/>
    <cellStyle name="Note 6 22 6 5" xfId="12922"/>
    <cellStyle name="Note 6 22 6 5 2" xfId="30357"/>
    <cellStyle name="Note 6 22 6 5 3" xfId="44810"/>
    <cellStyle name="Note 6 22 6 6" xfId="19929"/>
    <cellStyle name="Note 6 22 7" xfId="3089"/>
    <cellStyle name="Note 6 22 7 2" xfId="5600"/>
    <cellStyle name="Note 6 22 7 2 2" xfId="23036"/>
    <cellStyle name="Note 6 22 7 2 3" xfId="37489"/>
    <cellStyle name="Note 6 22 7 3" xfId="8062"/>
    <cellStyle name="Note 6 22 7 3 2" xfId="25497"/>
    <cellStyle name="Note 6 22 7 3 3" xfId="39950"/>
    <cellStyle name="Note 6 22 7 4" xfId="10503"/>
    <cellStyle name="Note 6 22 7 4 2" xfId="27938"/>
    <cellStyle name="Note 6 22 7 4 3" xfId="42391"/>
    <cellStyle name="Note 6 22 7 5" xfId="12923"/>
    <cellStyle name="Note 6 22 7 5 2" xfId="30358"/>
    <cellStyle name="Note 6 22 7 5 3" xfId="44811"/>
    <cellStyle name="Note 6 22 7 6" xfId="15542"/>
    <cellStyle name="Note 6 22 7 6 2" xfId="32977"/>
    <cellStyle name="Note 6 22 7 6 3" xfId="47430"/>
    <cellStyle name="Note 6 22 7 7" xfId="19930"/>
    <cellStyle name="Note 6 22 7 8" xfId="20704"/>
    <cellStyle name="Note 6 22 8" xfId="5585"/>
    <cellStyle name="Note 6 22 8 2" xfId="14814"/>
    <cellStyle name="Note 6 22 8 2 2" xfId="32249"/>
    <cellStyle name="Note 6 22 8 2 3" xfId="46702"/>
    <cellStyle name="Note 6 22 8 3" xfId="17275"/>
    <cellStyle name="Note 6 22 8 3 2" xfId="34710"/>
    <cellStyle name="Note 6 22 8 3 3" xfId="49163"/>
    <cellStyle name="Note 6 22 8 4" xfId="23021"/>
    <cellStyle name="Note 6 22 8 5" xfId="37474"/>
    <cellStyle name="Note 6 22 9" xfId="8047"/>
    <cellStyle name="Note 6 22 9 2" xfId="25482"/>
    <cellStyle name="Note 6 22 9 3" xfId="39935"/>
    <cellStyle name="Note 6 23" xfId="3090"/>
    <cellStyle name="Note 6 23 10" xfId="10504"/>
    <cellStyle name="Note 6 23 10 2" xfId="27939"/>
    <cellStyle name="Note 6 23 10 3" xfId="42392"/>
    <cellStyle name="Note 6 23 11" xfId="12924"/>
    <cellStyle name="Note 6 23 11 2" xfId="30359"/>
    <cellStyle name="Note 6 23 11 3" xfId="44812"/>
    <cellStyle name="Note 6 23 12" xfId="19931"/>
    <cellStyle name="Note 6 23 2" xfId="3091"/>
    <cellStyle name="Note 6 23 2 2" xfId="3092"/>
    <cellStyle name="Note 6 23 2 2 2" xfId="5603"/>
    <cellStyle name="Note 6 23 2 2 2 2" xfId="14828"/>
    <cellStyle name="Note 6 23 2 2 2 2 2" xfId="32263"/>
    <cellStyle name="Note 6 23 2 2 2 2 3" xfId="46716"/>
    <cellStyle name="Note 6 23 2 2 2 3" xfId="17289"/>
    <cellStyle name="Note 6 23 2 2 2 3 2" xfId="34724"/>
    <cellStyle name="Note 6 23 2 2 2 3 3" xfId="49177"/>
    <cellStyle name="Note 6 23 2 2 2 4" xfId="23039"/>
    <cellStyle name="Note 6 23 2 2 2 5" xfId="37492"/>
    <cellStyle name="Note 6 23 2 2 3" xfId="8065"/>
    <cellStyle name="Note 6 23 2 2 3 2" xfId="25500"/>
    <cellStyle name="Note 6 23 2 2 3 3" xfId="39953"/>
    <cellStyle name="Note 6 23 2 2 4" xfId="10506"/>
    <cellStyle name="Note 6 23 2 2 4 2" xfId="27941"/>
    <cellStyle name="Note 6 23 2 2 4 3" xfId="42394"/>
    <cellStyle name="Note 6 23 2 2 5" xfId="12926"/>
    <cellStyle name="Note 6 23 2 2 5 2" xfId="30361"/>
    <cellStyle name="Note 6 23 2 2 5 3" xfId="44814"/>
    <cellStyle name="Note 6 23 2 2 6" xfId="19933"/>
    <cellStyle name="Note 6 23 2 3" xfId="3093"/>
    <cellStyle name="Note 6 23 2 3 2" xfId="5604"/>
    <cellStyle name="Note 6 23 2 3 2 2" xfId="14829"/>
    <cellStyle name="Note 6 23 2 3 2 2 2" xfId="32264"/>
    <cellStyle name="Note 6 23 2 3 2 2 3" xfId="46717"/>
    <cellStyle name="Note 6 23 2 3 2 3" xfId="17290"/>
    <cellStyle name="Note 6 23 2 3 2 3 2" xfId="34725"/>
    <cellStyle name="Note 6 23 2 3 2 3 3" xfId="49178"/>
    <cellStyle name="Note 6 23 2 3 2 4" xfId="23040"/>
    <cellStyle name="Note 6 23 2 3 2 5" xfId="37493"/>
    <cellStyle name="Note 6 23 2 3 3" xfId="8066"/>
    <cellStyle name="Note 6 23 2 3 3 2" xfId="25501"/>
    <cellStyle name="Note 6 23 2 3 3 3" xfId="39954"/>
    <cellStyle name="Note 6 23 2 3 4" xfId="10507"/>
    <cellStyle name="Note 6 23 2 3 4 2" xfId="27942"/>
    <cellStyle name="Note 6 23 2 3 4 3" xfId="42395"/>
    <cellStyle name="Note 6 23 2 3 5" xfId="12927"/>
    <cellStyle name="Note 6 23 2 3 5 2" xfId="30362"/>
    <cellStyle name="Note 6 23 2 3 5 3" xfId="44815"/>
    <cellStyle name="Note 6 23 2 3 6" xfId="19934"/>
    <cellStyle name="Note 6 23 2 4" xfId="3094"/>
    <cellStyle name="Note 6 23 2 4 2" xfId="5605"/>
    <cellStyle name="Note 6 23 2 4 2 2" xfId="23041"/>
    <cellStyle name="Note 6 23 2 4 2 3" xfId="37494"/>
    <cellStyle name="Note 6 23 2 4 3" xfId="8067"/>
    <cellStyle name="Note 6 23 2 4 3 2" xfId="25502"/>
    <cellStyle name="Note 6 23 2 4 3 3" xfId="39955"/>
    <cellStyle name="Note 6 23 2 4 4" xfId="10508"/>
    <cellStyle name="Note 6 23 2 4 4 2" xfId="27943"/>
    <cellStyle name="Note 6 23 2 4 4 3" xfId="42396"/>
    <cellStyle name="Note 6 23 2 4 5" xfId="12928"/>
    <cellStyle name="Note 6 23 2 4 5 2" xfId="30363"/>
    <cellStyle name="Note 6 23 2 4 5 3" xfId="44816"/>
    <cellStyle name="Note 6 23 2 4 6" xfId="15543"/>
    <cellStyle name="Note 6 23 2 4 6 2" xfId="32978"/>
    <cellStyle name="Note 6 23 2 4 6 3" xfId="47431"/>
    <cellStyle name="Note 6 23 2 4 7" xfId="19935"/>
    <cellStyle name="Note 6 23 2 4 8" xfId="20705"/>
    <cellStyle name="Note 6 23 2 5" xfId="5602"/>
    <cellStyle name="Note 6 23 2 5 2" xfId="14827"/>
    <cellStyle name="Note 6 23 2 5 2 2" xfId="32262"/>
    <cellStyle name="Note 6 23 2 5 2 3" xfId="46715"/>
    <cellStyle name="Note 6 23 2 5 3" xfId="17288"/>
    <cellStyle name="Note 6 23 2 5 3 2" xfId="34723"/>
    <cellStyle name="Note 6 23 2 5 3 3" xfId="49176"/>
    <cellStyle name="Note 6 23 2 5 4" xfId="23038"/>
    <cellStyle name="Note 6 23 2 5 5" xfId="37491"/>
    <cellStyle name="Note 6 23 2 6" xfId="8064"/>
    <cellStyle name="Note 6 23 2 6 2" xfId="25499"/>
    <cellStyle name="Note 6 23 2 6 3" xfId="39952"/>
    <cellStyle name="Note 6 23 2 7" xfId="10505"/>
    <cellStyle name="Note 6 23 2 7 2" xfId="27940"/>
    <cellStyle name="Note 6 23 2 7 3" xfId="42393"/>
    <cellStyle name="Note 6 23 2 8" xfId="12925"/>
    <cellStyle name="Note 6 23 2 8 2" xfId="30360"/>
    <cellStyle name="Note 6 23 2 8 3" xfId="44813"/>
    <cellStyle name="Note 6 23 2 9" xfId="19932"/>
    <cellStyle name="Note 6 23 3" xfId="3095"/>
    <cellStyle name="Note 6 23 3 2" xfId="3096"/>
    <cellStyle name="Note 6 23 3 2 2" xfId="5607"/>
    <cellStyle name="Note 6 23 3 2 2 2" xfId="14831"/>
    <cellStyle name="Note 6 23 3 2 2 2 2" xfId="32266"/>
    <cellStyle name="Note 6 23 3 2 2 2 3" xfId="46719"/>
    <cellStyle name="Note 6 23 3 2 2 3" xfId="17292"/>
    <cellStyle name="Note 6 23 3 2 2 3 2" xfId="34727"/>
    <cellStyle name="Note 6 23 3 2 2 3 3" xfId="49180"/>
    <cellStyle name="Note 6 23 3 2 2 4" xfId="23043"/>
    <cellStyle name="Note 6 23 3 2 2 5" xfId="37496"/>
    <cellStyle name="Note 6 23 3 2 3" xfId="8069"/>
    <cellStyle name="Note 6 23 3 2 3 2" xfId="25504"/>
    <cellStyle name="Note 6 23 3 2 3 3" xfId="39957"/>
    <cellStyle name="Note 6 23 3 2 4" xfId="10510"/>
    <cellStyle name="Note 6 23 3 2 4 2" xfId="27945"/>
    <cellStyle name="Note 6 23 3 2 4 3" xfId="42398"/>
    <cellStyle name="Note 6 23 3 2 5" xfId="12930"/>
    <cellStyle name="Note 6 23 3 2 5 2" xfId="30365"/>
    <cellStyle name="Note 6 23 3 2 5 3" xfId="44818"/>
    <cellStyle name="Note 6 23 3 2 6" xfId="19937"/>
    <cellStyle name="Note 6 23 3 3" xfId="3097"/>
    <cellStyle name="Note 6 23 3 3 2" xfId="5608"/>
    <cellStyle name="Note 6 23 3 3 2 2" xfId="14832"/>
    <cellStyle name="Note 6 23 3 3 2 2 2" xfId="32267"/>
    <cellStyle name="Note 6 23 3 3 2 2 3" xfId="46720"/>
    <cellStyle name="Note 6 23 3 3 2 3" xfId="17293"/>
    <cellStyle name="Note 6 23 3 3 2 3 2" xfId="34728"/>
    <cellStyle name="Note 6 23 3 3 2 3 3" xfId="49181"/>
    <cellStyle name="Note 6 23 3 3 2 4" xfId="23044"/>
    <cellStyle name="Note 6 23 3 3 2 5" xfId="37497"/>
    <cellStyle name="Note 6 23 3 3 3" xfId="8070"/>
    <cellStyle name="Note 6 23 3 3 3 2" xfId="25505"/>
    <cellStyle name="Note 6 23 3 3 3 3" xfId="39958"/>
    <cellStyle name="Note 6 23 3 3 4" xfId="10511"/>
    <cellStyle name="Note 6 23 3 3 4 2" xfId="27946"/>
    <cellStyle name="Note 6 23 3 3 4 3" xfId="42399"/>
    <cellStyle name="Note 6 23 3 3 5" xfId="12931"/>
    <cellStyle name="Note 6 23 3 3 5 2" xfId="30366"/>
    <cellStyle name="Note 6 23 3 3 5 3" xfId="44819"/>
    <cellStyle name="Note 6 23 3 3 6" xfId="19938"/>
    <cellStyle name="Note 6 23 3 4" xfId="3098"/>
    <cellStyle name="Note 6 23 3 4 2" xfId="5609"/>
    <cellStyle name="Note 6 23 3 4 2 2" xfId="23045"/>
    <cellStyle name="Note 6 23 3 4 2 3" xfId="37498"/>
    <cellStyle name="Note 6 23 3 4 3" xfId="8071"/>
    <cellStyle name="Note 6 23 3 4 3 2" xfId="25506"/>
    <cellStyle name="Note 6 23 3 4 3 3" xfId="39959"/>
    <cellStyle name="Note 6 23 3 4 4" xfId="10512"/>
    <cellStyle name="Note 6 23 3 4 4 2" xfId="27947"/>
    <cellStyle name="Note 6 23 3 4 4 3" xfId="42400"/>
    <cellStyle name="Note 6 23 3 4 5" xfId="12932"/>
    <cellStyle name="Note 6 23 3 4 5 2" xfId="30367"/>
    <cellStyle name="Note 6 23 3 4 5 3" xfId="44820"/>
    <cellStyle name="Note 6 23 3 4 6" xfId="15544"/>
    <cellStyle name="Note 6 23 3 4 6 2" xfId="32979"/>
    <cellStyle name="Note 6 23 3 4 6 3" xfId="47432"/>
    <cellStyle name="Note 6 23 3 4 7" xfId="19939"/>
    <cellStyle name="Note 6 23 3 4 8" xfId="20706"/>
    <cellStyle name="Note 6 23 3 5" xfId="5606"/>
    <cellStyle name="Note 6 23 3 5 2" xfId="14830"/>
    <cellStyle name="Note 6 23 3 5 2 2" xfId="32265"/>
    <cellStyle name="Note 6 23 3 5 2 3" xfId="46718"/>
    <cellStyle name="Note 6 23 3 5 3" xfId="17291"/>
    <cellStyle name="Note 6 23 3 5 3 2" xfId="34726"/>
    <cellStyle name="Note 6 23 3 5 3 3" xfId="49179"/>
    <cellStyle name="Note 6 23 3 5 4" xfId="23042"/>
    <cellStyle name="Note 6 23 3 5 5" xfId="37495"/>
    <cellStyle name="Note 6 23 3 6" xfId="8068"/>
    <cellStyle name="Note 6 23 3 6 2" xfId="25503"/>
    <cellStyle name="Note 6 23 3 6 3" xfId="39956"/>
    <cellStyle name="Note 6 23 3 7" xfId="10509"/>
    <cellStyle name="Note 6 23 3 7 2" xfId="27944"/>
    <cellStyle name="Note 6 23 3 7 3" xfId="42397"/>
    <cellStyle name="Note 6 23 3 8" xfId="12929"/>
    <cellStyle name="Note 6 23 3 8 2" xfId="30364"/>
    <cellStyle name="Note 6 23 3 8 3" xfId="44817"/>
    <cellStyle name="Note 6 23 3 9" xfId="19936"/>
    <cellStyle name="Note 6 23 4" xfId="3099"/>
    <cellStyle name="Note 6 23 4 2" xfId="3100"/>
    <cellStyle name="Note 6 23 4 2 2" xfId="5611"/>
    <cellStyle name="Note 6 23 4 2 2 2" xfId="14834"/>
    <cellStyle name="Note 6 23 4 2 2 2 2" xfId="32269"/>
    <cellStyle name="Note 6 23 4 2 2 2 3" xfId="46722"/>
    <cellStyle name="Note 6 23 4 2 2 3" xfId="17295"/>
    <cellStyle name="Note 6 23 4 2 2 3 2" xfId="34730"/>
    <cellStyle name="Note 6 23 4 2 2 3 3" xfId="49183"/>
    <cellStyle name="Note 6 23 4 2 2 4" xfId="23047"/>
    <cellStyle name="Note 6 23 4 2 2 5" xfId="37500"/>
    <cellStyle name="Note 6 23 4 2 3" xfId="8073"/>
    <cellStyle name="Note 6 23 4 2 3 2" xfId="25508"/>
    <cellStyle name="Note 6 23 4 2 3 3" xfId="39961"/>
    <cellStyle name="Note 6 23 4 2 4" xfId="10514"/>
    <cellStyle name="Note 6 23 4 2 4 2" xfId="27949"/>
    <cellStyle name="Note 6 23 4 2 4 3" xfId="42402"/>
    <cellStyle name="Note 6 23 4 2 5" xfId="12934"/>
    <cellStyle name="Note 6 23 4 2 5 2" xfId="30369"/>
    <cellStyle name="Note 6 23 4 2 5 3" xfId="44822"/>
    <cellStyle name="Note 6 23 4 2 6" xfId="19941"/>
    <cellStyle name="Note 6 23 4 3" xfId="3101"/>
    <cellStyle name="Note 6 23 4 3 2" xfId="5612"/>
    <cellStyle name="Note 6 23 4 3 2 2" xfId="14835"/>
    <cellStyle name="Note 6 23 4 3 2 2 2" xfId="32270"/>
    <cellStyle name="Note 6 23 4 3 2 2 3" xfId="46723"/>
    <cellStyle name="Note 6 23 4 3 2 3" xfId="17296"/>
    <cellStyle name="Note 6 23 4 3 2 3 2" xfId="34731"/>
    <cellStyle name="Note 6 23 4 3 2 3 3" xfId="49184"/>
    <cellStyle name="Note 6 23 4 3 2 4" xfId="23048"/>
    <cellStyle name="Note 6 23 4 3 2 5" xfId="37501"/>
    <cellStyle name="Note 6 23 4 3 3" xfId="8074"/>
    <cellStyle name="Note 6 23 4 3 3 2" xfId="25509"/>
    <cellStyle name="Note 6 23 4 3 3 3" xfId="39962"/>
    <cellStyle name="Note 6 23 4 3 4" xfId="10515"/>
    <cellStyle name="Note 6 23 4 3 4 2" xfId="27950"/>
    <cellStyle name="Note 6 23 4 3 4 3" xfId="42403"/>
    <cellStyle name="Note 6 23 4 3 5" xfId="12935"/>
    <cellStyle name="Note 6 23 4 3 5 2" xfId="30370"/>
    <cellStyle name="Note 6 23 4 3 5 3" xfId="44823"/>
    <cellStyle name="Note 6 23 4 3 6" xfId="19942"/>
    <cellStyle name="Note 6 23 4 4" xfId="3102"/>
    <cellStyle name="Note 6 23 4 4 2" xfId="5613"/>
    <cellStyle name="Note 6 23 4 4 2 2" xfId="23049"/>
    <cellStyle name="Note 6 23 4 4 2 3" xfId="37502"/>
    <cellStyle name="Note 6 23 4 4 3" xfId="8075"/>
    <cellStyle name="Note 6 23 4 4 3 2" xfId="25510"/>
    <cellStyle name="Note 6 23 4 4 3 3" xfId="39963"/>
    <cellStyle name="Note 6 23 4 4 4" xfId="10516"/>
    <cellStyle name="Note 6 23 4 4 4 2" xfId="27951"/>
    <cellStyle name="Note 6 23 4 4 4 3" xfId="42404"/>
    <cellStyle name="Note 6 23 4 4 5" xfId="12936"/>
    <cellStyle name="Note 6 23 4 4 5 2" xfId="30371"/>
    <cellStyle name="Note 6 23 4 4 5 3" xfId="44824"/>
    <cellStyle name="Note 6 23 4 4 6" xfId="15545"/>
    <cellStyle name="Note 6 23 4 4 6 2" xfId="32980"/>
    <cellStyle name="Note 6 23 4 4 6 3" xfId="47433"/>
    <cellStyle name="Note 6 23 4 4 7" xfId="19943"/>
    <cellStyle name="Note 6 23 4 4 8" xfId="20707"/>
    <cellStyle name="Note 6 23 4 5" xfId="5610"/>
    <cellStyle name="Note 6 23 4 5 2" xfId="14833"/>
    <cellStyle name="Note 6 23 4 5 2 2" xfId="32268"/>
    <cellStyle name="Note 6 23 4 5 2 3" xfId="46721"/>
    <cellStyle name="Note 6 23 4 5 3" xfId="17294"/>
    <cellStyle name="Note 6 23 4 5 3 2" xfId="34729"/>
    <cellStyle name="Note 6 23 4 5 3 3" xfId="49182"/>
    <cellStyle name="Note 6 23 4 5 4" xfId="23046"/>
    <cellStyle name="Note 6 23 4 5 5" xfId="37499"/>
    <cellStyle name="Note 6 23 4 6" xfId="8072"/>
    <cellStyle name="Note 6 23 4 6 2" xfId="25507"/>
    <cellStyle name="Note 6 23 4 6 3" xfId="39960"/>
    <cellStyle name="Note 6 23 4 7" xfId="10513"/>
    <cellStyle name="Note 6 23 4 7 2" xfId="27948"/>
    <cellStyle name="Note 6 23 4 7 3" xfId="42401"/>
    <cellStyle name="Note 6 23 4 8" xfId="12933"/>
    <cellStyle name="Note 6 23 4 8 2" xfId="30368"/>
    <cellStyle name="Note 6 23 4 8 3" xfId="44821"/>
    <cellStyle name="Note 6 23 4 9" xfId="19940"/>
    <cellStyle name="Note 6 23 5" xfId="3103"/>
    <cellStyle name="Note 6 23 5 2" xfId="5614"/>
    <cellStyle name="Note 6 23 5 2 2" xfId="14836"/>
    <cellStyle name="Note 6 23 5 2 2 2" xfId="32271"/>
    <cellStyle name="Note 6 23 5 2 2 3" xfId="46724"/>
    <cellStyle name="Note 6 23 5 2 3" xfId="17297"/>
    <cellStyle name="Note 6 23 5 2 3 2" xfId="34732"/>
    <cellStyle name="Note 6 23 5 2 3 3" xfId="49185"/>
    <cellStyle name="Note 6 23 5 2 4" xfId="23050"/>
    <cellStyle name="Note 6 23 5 2 5" xfId="37503"/>
    <cellStyle name="Note 6 23 5 3" xfId="8076"/>
    <cellStyle name="Note 6 23 5 3 2" xfId="25511"/>
    <cellStyle name="Note 6 23 5 3 3" xfId="39964"/>
    <cellStyle name="Note 6 23 5 4" xfId="10517"/>
    <cellStyle name="Note 6 23 5 4 2" xfId="27952"/>
    <cellStyle name="Note 6 23 5 4 3" xfId="42405"/>
    <cellStyle name="Note 6 23 5 5" xfId="12937"/>
    <cellStyle name="Note 6 23 5 5 2" xfId="30372"/>
    <cellStyle name="Note 6 23 5 5 3" xfId="44825"/>
    <cellStyle name="Note 6 23 5 6" xfId="19944"/>
    <cellStyle name="Note 6 23 6" xfId="3104"/>
    <cellStyle name="Note 6 23 6 2" xfId="5615"/>
    <cellStyle name="Note 6 23 6 2 2" xfId="14837"/>
    <cellStyle name="Note 6 23 6 2 2 2" xfId="32272"/>
    <cellStyle name="Note 6 23 6 2 2 3" xfId="46725"/>
    <cellStyle name="Note 6 23 6 2 3" xfId="17298"/>
    <cellStyle name="Note 6 23 6 2 3 2" xfId="34733"/>
    <cellStyle name="Note 6 23 6 2 3 3" xfId="49186"/>
    <cellStyle name="Note 6 23 6 2 4" xfId="23051"/>
    <cellStyle name="Note 6 23 6 2 5" xfId="37504"/>
    <cellStyle name="Note 6 23 6 3" xfId="8077"/>
    <cellStyle name="Note 6 23 6 3 2" xfId="25512"/>
    <cellStyle name="Note 6 23 6 3 3" xfId="39965"/>
    <cellStyle name="Note 6 23 6 4" xfId="10518"/>
    <cellStyle name="Note 6 23 6 4 2" xfId="27953"/>
    <cellStyle name="Note 6 23 6 4 3" xfId="42406"/>
    <cellStyle name="Note 6 23 6 5" xfId="12938"/>
    <cellStyle name="Note 6 23 6 5 2" xfId="30373"/>
    <cellStyle name="Note 6 23 6 5 3" xfId="44826"/>
    <cellStyle name="Note 6 23 6 6" xfId="19945"/>
    <cellStyle name="Note 6 23 7" xfId="3105"/>
    <cellStyle name="Note 6 23 7 2" xfId="5616"/>
    <cellStyle name="Note 6 23 7 2 2" xfId="23052"/>
    <cellStyle name="Note 6 23 7 2 3" xfId="37505"/>
    <cellStyle name="Note 6 23 7 3" xfId="8078"/>
    <cellStyle name="Note 6 23 7 3 2" xfId="25513"/>
    <cellStyle name="Note 6 23 7 3 3" xfId="39966"/>
    <cellStyle name="Note 6 23 7 4" xfId="10519"/>
    <cellStyle name="Note 6 23 7 4 2" xfId="27954"/>
    <cellStyle name="Note 6 23 7 4 3" xfId="42407"/>
    <cellStyle name="Note 6 23 7 5" xfId="12939"/>
    <cellStyle name="Note 6 23 7 5 2" xfId="30374"/>
    <cellStyle name="Note 6 23 7 5 3" xfId="44827"/>
    <cellStyle name="Note 6 23 7 6" xfId="15546"/>
    <cellStyle name="Note 6 23 7 6 2" xfId="32981"/>
    <cellStyle name="Note 6 23 7 6 3" xfId="47434"/>
    <cellStyle name="Note 6 23 7 7" xfId="19946"/>
    <cellStyle name="Note 6 23 7 8" xfId="20708"/>
    <cellStyle name="Note 6 23 8" xfId="5601"/>
    <cellStyle name="Note 6 23 8 2" xfId="14826"/>
    <cellStyle name="Note 6 23 8 2 2" xfId="32261"/>
    <cellStyle name="Note 6 23 8 2 3" xfId="46714"/>
    <cellStyle name="Note 6 23 8 3" xfId="17287"/>
    <cellStyle name="Note 6 23 8 3 2" xfId="34722"/>
    <cellStyle name="Note 6 23 8 3 3" xfId="49175"/>
    <cellStyle name="Note 6 23 8 4" xfId="23037"/>
    <cellStyle name="Note 6 23 8 5" xfId="37490"/>
    <cellStyle name="Note 6 23 9" xfId="8063"/>
    <cellStyle name="Note 6 23 9 2" xfId="25498"/>
    <cellStyle name="Note 6 23 9 3" xfId="39951"/>
    <cellStyle name="Note 6 24" xfId="3106"/>
    <cellStyle name="Note 6 24 10" xfId="10520"/>
    <cellStyle name="Note 6 24 10 2" xfId="27955"/>
    <cellStyle name="Note 6 24 10 3" xfId="42408"/>
    <cellStyle name="Note 6 24 11" xfId="12940"/>
    <cellStyle name="Note 6 24 11 2" xfId="30375"/>
    <cellStyle name="Note 6 24 11 3" xfId="44828"/>
    <cellStyle name="Note 6 24 12" xfId="19947"/>
    <cellStyle name="Note 6 24 2" xfId="3107"/>
    <cellStyle name="Note 6 24 2 2" xfId="3108"/>
    <cellStyle name="Note 6 24 2 2 2" xfId="5619"/>
    <cellStyle name="Note 6 24 2 2 2 2" xfId="14840"/>
    <cellStyle name="Note 6 24 2 2 2 2 2" xfId="32275"/>
    <cellStyle name="Note 6 24 2 2 2 2 3" xfId="46728"/>
    <cellStyle name="Note 6 24 2 2 2 3" xfId="17301"/>
    <cellStyle name="Note 6 24 2 2 2 3 2" xfId="34736"/>
    <cellStyle name="Note 6 24 2 2 2 3 3" xfId="49189"/>
    <cellStyle name="Note 6 24 2 2 2 4" xfId="23055"/>
    <cellStyle name="Note 6 24 2 2 2 5" xfId="37508"/>
    <cellStyle name="Note 6 24 2 2 3" xfId="8081"/>
    <cellStyle name="Note 6 24 2 2 3 2" xfId="25516"/>
    <cellStyle name="Note 6 24 2 2 3 3" xfId="39969"/>
    <cellStyle name="Note 6 24 2 2 4" xfId="10522"/>
    <cellStyle name="Note 6 24 2 2 4 2" xfId="27957"/>
    <cellStyle name="Note 6 24 2 2 4 3" xfId="42410"/>
    <cellStyle name="Note 6 24 2 2 5" xfId="12942"/>
    <cellStyle name="Note 6 24 2 2 5 2" xfId="30377"/>
    <cellStyle name="Note 6 24 2 2 5 3" xfId="44830"/>
    <cellStyle name="Note 6 24 2 2 6" xfId="19949"/>
    <cellStyle name="Note 6 24 2 3" xfId="3109"/>
    <cellStyle name="Note 6 24 2 3 2" xfId="5620"/>
    <cellStyle name="Note 6 24 2 3 2 2" xfId="14841"/>
    <cellStyle name="Note 6 24 2 3 2 2 2" xfId="32276"/>
    <cellStyle name="Note 6 24 2 3 2 2 3" xfId="46729"/>
    <cellStyle name="Note 6 24 2 3 2 3" xfId="17302"/>
    <cellStyle name="Note 6 24 2 3 2 3 2" xfId="34737"/>
    <cellStyle name="Note 6 24 2 3 2 3 3" xfId="49190"/>
    <cellStyle name="Note 6 24 2 3 2 4" xfId="23056"/>
    <cellStyle name="Note 6 24 2 3 2 5" xfId="37509"/>
    <cellStyle name="Note 6 24 2 3 3" xfId="8082"/>
    <cellStyle name="Note 6 24 2 3 3 2" xfId="25517"/>
    <cellStyle name="Note 6 24 2 3 3 3" xfId="39970"/>
    <cellStyle name="Note 6 24 2 3 4" xfId="10523"/>
    <cellStyle name="Note 6 24 2 3 4 2" xfId="27958"/>
    <cellStyle name="Note 6 24 2 3 4 3" xfId="42411"/>
    <cellStyle name="Note 6 24 2 3 5" xfId="12943"/>
    <cellStyle name="Note 6 24 2 3 5 2" xfId="30378"/>
    <cellStyle name="Note 6 24 2 3 5 3" xfId="44831"/>
    <cellStyle name="Note 6 24 2 3 6" xfId="19950"/>
    <cellStyle name="Note 6 24 2 4" xfId="3110"/>
    <cellStyle name="Note 6 24 2 4 2" xfId="5621"/>
    <cellStyle name="Note 6 24 2 4 2 2" xfId="23057"/>
    <cellStyle name="Note 6 24 2 4 2 3" xfId="37510"/>
    <cellStyle name="Note 6 24 2 4 3" xfId="8083"/>
    <cellStyle name="Note 6 24 2 4 3 2" xfId="25518"/>
    <cellStyle name="Note 6 24 2 4 3 3" xfId="39971"/>
    <cellStyle name="Note 6 24 2 4 4" xfId="10524"/>
    <cellStyle name="Note 6 24 2 4 4 2" xfId="27959"/>
    <cellStyle name="Note 6 24 2 4 4 3" xfId="42412"/>
    <cellStyle name="Note 6 24 2 4 5" xfId="12944"/>
    <cellStyle name="Note 6 24 2 4 5 2" xfId="30379"/>
    <cellStyle name="Note 6 24 2 4 5 3" xfId="44832"/>
    <cellStyle name="Note 6 24 2 4 6" xfId="15547"/>
    <cellStyle name="Note 6 24 2 4 6 2" xfId="32982"/>
    <cellStyle name="Note 6 24 2 4 6 3" xfId="47435"/>
    <cellStyle name="Note 6 24 2 4 7" xfId="19951"/>
    <cellStyle name="Note 6 24 2 4 8" xfId="20709"/>
    <cellStyle name="Note 6 24 2 5" xfId="5618"/>
    <cellStyle name="Note 6 24 2 5 2" xfId="14839"/>
    <cellStyle name="Note 6 24 2 5 2 2" xfId="32274"/>
    <cellStyle name="Note 6 24 2 5 2 3" xfId="46727"/>
    <cellStyle name="Note 6 24 2 5 3" xfId="17300"/>
    <cellStyle name="Note 6 24 2 5 3 2" xfId="34735"/>
    <cellStyle name="Note 6 24 2 5 3 3" xfId="49188"/>
    <cellStyle name="Note 6 24 2 5 4" xfId="23054"/>
    <cellStyle name="Note 6 24 2 5 5" xfId="37507"/>
    <cellStyle name="Note 6 24 2 6" xfId="8080"/>
    <cellStyle name="Note 6 24 2 6 2" xfId="25515"/>
    <cellStyle name="Note 6 24 2 6 3" xfId="39968"/>
    <cellStyle name="Note 6 24 2 7" xfId="10521"/>
    <cellStyle name="Note 6 24 2 7 2" xfId="27956"/>
    <cellStyle name="Note 6 24 2 7 3" xfId="42409"/>
    <cellStyle name="Note 6 24 2 8" xfId="12941"/>
    <cellStyle name="Note 6 24 2 8 2" xfId="30376"/>
    <cellStyle name="Note 6 24 2 8 3" xfId="44829"/>
    <cellStyle name="Note 6 24 2 9" xfId="19948"/>
    <cellStyle name="Note 6 24 3" xfId="3111"/>
    <cellStyle name="Note 6 24 3 2" xfId="3112"/>
    <cellStyle name="Note 6 24 3 2 2" xfId="5623"/>
    <cellStyle name="Note 6 24 3 2 2 2" xfId="14843"/>
    <cellStyle name="Note 6 24 3 2 2 2 2" xfId="32278"/>
    <cellStyle name="Note 6 24 3 2 2 2 3" xfId="46731"/>
    <cellStyle name="Note 6 24 3 2 2 3" xfId="17304"/>
    <cellStyle name="Note 6 24 3 2 2 3 2" xfId="34739"/>
    <cellStyle name="Note 6 24 3 2 2 3 3" xfId="49192"/>
    <cellStyle name="Note 6 24 3 2 2 4" xfId="23059"/>
    <cellStyle name="Note 6 24 3 2 2 5" xfId="37512"/>
    <cellStyle name="Note 6 24 3 2 3" xfId="8085"/>
    <cellStyle name="Note 6 24 3 2 3 2" xfId="25520"/>
    <cellStyle name="Note 6 24 3 2 3 3" xfId="39973"/>
    <cellStyle name="Note 6 24 3 2 4" xfId="10526"/>
    <cellStyle name="Note 6 24 3 2 4 2" xfId="27961"/>
    <cellStyle name="Note 6 24 3 2 4 3" xfId="42414"/>
    <cellStyle name="Note 6 24 3 2 5" xfId="12946"/>
    <cellStyle name="Note 6 24 3 2 5 2" xfId="30381"/>
    <cellStyle name="Note 6 24 3 2 5 3" xfId="44834"/>
    <cellStyle name="Note 6 24 3 2 6" xfId="19953"/>
    <cellStyle name="Note 6 24 3 3" xfId="3113"/>
    <cellStyle name="Note 6 24 3 3 2" xfId="5624"/>
    <cellStyle name="Note 6 24 3 3 2 2" xfId="14844"/>
    <cellStyle name="Note 6 24 3 3 2 2 2" xfId="32279"/>
    <cellStyle name="Note 6 24 3 3 2 2 3" xfId="46732"/>
    <cellStyle name="Note 6 24 3 3 2 3" xfId="17305"/>
    <cellStyle name="Note 6 24 3 3 2 3 2" xfId="34740"/>
    <cellStyle name="Note 6 24 3 3 2 3 3" xfId="49193"/>
    <cellStyle name="Note 6 24 3 3 2 4" xfId="23060"/>
    <cellStyle name="Note 6 24 3 3 2 5" xfId="37513"/>
    <cellStyle name="Note 6 24 3 3 3" xfId="8086"/>
    <cellStyle name="Note 6 24 3 3 3 2" xfId="25521"/>
    <cellStyle name="Note 6 24 3 3 3 3" xfId="39974"/>
    <cellStyle name="Note 6 24 3 3 4" xfId="10527"/>
    <cellStyle name="Note 6 24 3 3 4 2" xfId="27962"/>
    <cellStyle name="Note 6 24 3 3 4 3" xfId="42415"/>
    <cellStyle name="Note 6 24 3 3 5" xfId="12947"/>
    <cellStyle name="Note 6 24 3 3 5 2" xfId="30382"/>
    <cellStyle name="Note 6 24 3 3 5 3" xfId="44835"/>
    <cellStyle name="Note 6 24 3 3 6" xfId="19954"/>
    <cellStyle name="Note 6 24 3 4" xfId="3114"/>
    <cellStyle name="Note 6 24 3 4 2" xfId="5625"/>
    <cellStyle name="Note 6 24 3 4 2 2" xfId="23061"/>
    <cellStyle name="Note 6 24 3 4 2 3" xfId="37514"/>
    <cellStyle name="Note 6 24 3 4 3" xfId="8087"/>
    <cellStyle name="Note 6 24 3 4 3 2" xfId="25522"/>
    <cellStyle name="Note 6 24 3 4 3 3" xfId="39975"/>
    <cellStyle name="Note 6 24 3 4 4" xfId="10528"/>
    <cellStyle name="Note 6 24 3 4 4 2" xfId="27963"/>
    <cellStyle name="Note 6 24 3 4 4 3" xfId="42416"/>
    <cellStyle name="Note 6 24 3 4 5" xfId="12948"/>
    <cellStyle name="Note 6 24 3 4 5 2" xfId="30383"/>
    <cellStyle name="Note 6 24 3 4 5 3" xfId="44836"/>
    <cellStyle name="Note 6 24 3 4 6" xfId="15548"/>
    <cellStyle name="Note 6 24 3 4 6 2" xfId="32983"/>
    <cellStyle name="Note 6 24 3 4 6 3" xfId="47436"/>
    <cellStyle name="Note 6 24 3 4 7" xfId="19955"/>
    <cellStyle name="Note 6 24 3 4 8" xfId="20710"/>
    <cellStyle name="Note 6 24 3 5" xfId="5622"/>
    <cellStyle name="Note 6 24 3 5 2" xfId="14842"/>
    <cellStyle name="Note 6 24 3 5 2 2" xfId="32277"/>
    <cellStyle name="Note 6 24 3 5 2 3" xfId="46730"/>
    <cellStyle name="Note 6 24 3 5 3" xfId="17303"/>
    <cellStyle name="Note 6 24 3 5 3 2" xfId="34738"/>
    <cellStyle name="Note 6 24 3 5 3 3" xfId="49191"/>
    <cellStyle name="Note 6 24 3 5 4" xfId="23058"/>
    <cellStyle name="Note 6 24 3 5 5" xfId="37511"/>
    <cellStyle name="Note 6 24 3 6" xfId="8084"/>
    <cellStyle name="Note 6 24 3 6 2" xfId="25519"/>
    <cellStyle name="Note 6 24 3 6 3" xfId="39972"/>
    <cellStyle name="Note 6 24 3 7" xfId="10525"/>
    <cellStyle name="Note 6 24 3 7 2" xfId="27960"/>
    <cellStyle name="Note 6 24 3 7 3" xfId="42413"/>
    <cellStyle name="Note 6 24 3 8" xfId="12945"/>
    <cellStyle name="Note 6 24 3 8 2" xfId="30380"/>
    <cellStyle name="Note 6 24 3 8 3" xfId="44833"/>
    <cellStyle name="Note 6 24 3 9" xfId="19952"/>
    <cellStyle name="Note 6 24 4" xfId="3115"/>
    <cellStyle name="Note 6 24 4 2" xfId="3116"/>
    <cellStyle name="Note 6 24 4 2 2" xfId="5627"/>
    <cellStyle name="Note 6 24 4 2 2 2" xfId="14846"/>
    <cellStyle name="Note 6 24 4 2 2 2 2" xfId="32281"/>
    <cellStyle name="Note 6 24 4 2 2 2 3" xfId="46734"/>
    <cellStyle name="Note 6 24 4 2 2 3" xfId="17307"/>
    <cellStyle name="Note 6 24 4 2 2 3 2" xfId="34742"/>
    <cellStyle name="Note 6 24 4 2 2 3 3" xfId="49195"/>
    <cellStyle name="Note 6 24 4 2 2 4" xfId="23063"/>
    <cellStyle name="Note 6 24 4 2 2 5" xfId="37516"/>
    <cellStyle name="Note 6 24 4 2 3" xfId="8089"/>
    <cellStyle name="Note 6 24 4 2 3 2" xfId="25524"/>
    <cellStyle name="Note 6 24 4 2 3 3" xfId="39977"/>
    <cellStyle name="Note 6 24 4 2 4" xfId="10530"/>
    <cellStyle name="Note 6 24 4 2 4 2" xfId="27965"/>
    <cellStyle name="Note 6 24 4 2 4 3" xfId="42418"/>
    <cellStyle name="Note 6 24 4 2 5" xfId="12950"/>
    <cellStyle name="Note 6 24 4 2 5 2" xfId="30385"/>
    <cellStyle name="Note 6 24 4 2 5 3" xfId="44838"/>
    <cellStyle name="Note 6 24 4 2 6" xfId="19957"/>
    <cellStyle name="Note 6 24 4 3" xfId="3117"/>
    <cellStyle name="Note 6 24 4 3 2" xfId="5628"/>
    <cellStyle name="Note 6 24 4 3 2 2" xfId="14847"/>
    <cellStyle name="Note 6 24 4 3 2 2 2" xfId="32282"/>
    <cellStyle name="Note 6 24 4 3 2 2 3" xfId="46735"/>
    <cellStyle name="Note 6 24 4 3 2 3" xfId="17308"/>
    <cellStyle name="Note 6 24 4 3 2 3 2" xfId="34743"/>
    <cellStyle name="Note 6 24 4 3 2 3 3" xfId="49196"/>
    <cellStyle name="Note 6 24 4 3 2 4" xfId="23064"/>
    <cellStyle name="Note 6 24 4 3 2 5" xfId="37517"/>
    <cellStyle name="Note 6 24 4 3 3" xfId="8090"/>
    <cellStyle name="Note 6 24 4 3 3 2" xfId="25525"/>
    <cellStyle name="Note 6 24 4 3 3 3" xfId="39978"/>
    <cellStyle name="Note 6 24 4 3 4" xfId="10531"/>
    <cellStyle name="Note 6 24 4 3 4 2" xfId="27966"/>
    <cellStyle name="Note 6 24 4 3 4 3" xfId="42419"/>
    <cellStyle name="Note 6 24 4 3 5" xfId="12951"/>
    <cellStyle name="Note 6 24 4 3 5 2" xfId="30386"/>
    <cellStyle name="Note 6 24 4 3 5 3" xfId="44839"/>
    <cellStyle name="Note 6 24 4 3 6" xfId="19958"/>
    <cellStyle name="Note 6 24 4 4" xfId="3118"/>
    <cellStyle name="Note 6 24 4 4 2" xfId="5629"/>
    <cellStyle name="Note 6 24 4 4 2 2" xfId="23065"/>
    <cellStyle name="Note 6 24 4 4 2 3" xfId="37518"/>
    <cellStyle name="Note 6 24 4 4 3" xfId="8091"/>
    <cellStyle name="Note 6 24 4 4 3 2" xfId="25526"/>
    <cellStyle name="Note 6 24 4 4 3 3" xfId="39979"/>
    <cellStyle name="Note 6 24 4 4 4" xfId="10532"/>
    <cellStyle name="Note 6 24 4 4 4 2" xfId="27967"/>
    <cellStyle name="Note 6 24 4 4 4 3" xfId="42420"/>
    <cellStyle name="Note 6 24 4 4 5" xfId="12952"/>
    <cellStyle name="Note 6 24 4 4 5 2" xfId="30387"/>
    <cellStyle name="Note 6 24 4 4 5 3" xfId="44840"/>
    <cellStyle name="Note 6 24 4 4 6" xfId="15549"/>
    <cellStyle name="Note 6 24 4 4 6 2" xfId="32984"/>
    <cellStyle name="Note 6 24 4 4 6 3" xfId="47437"/>
    <cellStyle name="Note 6 24 4 4 7" xfId="19959"/>
    <cellStyle name="Note 6 24 4 4 8" xfId="20711"/>
    <cellStyle name="Note 6 24 4 5" xfId="5626"/>
    <cellStyle name="Note 6 24 4 5 2" xfId="14845"/>
    <cellStyle name="Note 6 24 4 5 2 2" xfId="32280"/>
    <cellStyle name="Note 6 24 4 5 2 3" xfId="46733"/>
    <cellStyle name="Note 6 24 4 5 3" xfId="17306"/>
    <cellStyle name="Note 6 24 4 5 3 2" xfId="34741"/>
    <cellStyle name="Note 6 24 4 5 3 3" xfId="49194"/>
    <cellStyle name="Note 6 24 4 5 4" xfId="23062"/>
    <cellStyle name="Note 6 24 4 5 5" xfId="37515"/>
    <cellStyle name="Note 6 24 4 6" xfId="8088"/>
    <cellStyle name="Note 6 24 4 6 2" xfId="25523"/>
    <cellStyle name="Note 6 24 4 6 3" xfId="39976"/>
    <cellStyle name="Note 6 24 4 7" xfId="10529"/>
    <cellStyle name="Note 6 24 4 7 2" xfId="27964"/>
    <cellStyle name="Note 6 24 4 7 3" xfId="42417"/>
    <cellStyle name="Note 6 24 4 8" xfId="12949"/>
    <cellStyle name="Note 6 24 4 8 2" xfId="30384"/>
    <cellStyle name="Note 6 24 4 8 3" xfId="44837"/>
    <cellStyle name="Note 6 24 4 9" xfId="19956"/>
    <cellStyle name="Note 6 24 5" xfId="3119"/>
    <cellStyle name="Note 6 24 5 2" xfId="5630"/>
    <cellStyle name="Note 6 24 5 2 2" xfId="14848"/>
    <cellStyle name="Note 6 24 5 2 2 2" xfId="32283"/>
    <cellStyle name="Note 6 24 5 2 2 3" xfId="46736"/>
    <cellStyle name="Note 6 24 5 2 3" xfId="17309"/>
    <cellStyle name="Note 6 24 5 2 3 2" xfId="34744"/>
    <cellStyle name="Note 6 24 5 2 3 3" xfId="49197"/>
    <cellStyle name="Note 6 24 5 2 4" xfId="23066"/>
    <cellStyle name="Note 6 24 5 2 5" xfId="37519"/>
    <cellStyle name="Note 6 24 5 3" xfId="8092"/>
    <cellStyle name="Note 6 24 5 3 2" xfId="25527"/>
    <cellStyle name="Note 6 24 5 3 3" xfId="39980"/>
    <cellStyle name="Note 6 24 5 4" xfId="10533"/>
    <cellStyle name="Note 6 24 5 4 2" xfId="27968"/>
    <cellStyle name="Note 6 24 5 4 3" xfId="42421"/>
    <cellStyle name="Note 6 24 5 5" xfId="12953"/>
    <cellStyle name="Note 6 24 5 5 2" xfId="30388"/>
    <cellStyle name="Note 6 24 5 5 3" xfId="44841"/>
    <cellStyle name="Note 6 24 5 6" xfId="19960"/>
    <cellStyle name="Note 6 24 6" xfId="3120"/>
    <cellStyle name="Note 6 24 6 2" xfId="5631"/>
    <cellStyle name="Note 6 24 6 2 2" xfId="14849"/>
    <cellStyle name="Note 6 24 6 2 2 2" xfId="32284"/>
    <cellStyle name="Note 6 24 6 2 2 3" xfId="46737"/>
    <cellStyle name="Note 6 24 6 2 3" xfId="17310"/>
    <cellStyle name="Note 6 24 6 2 3 2" xfId="34745"/>
    <cellStyle name="Note 6 24 6 2 3 3" xfId="49198"/>
    <cellStyle name="Note 6 24 6 2 4" xfId="23067"/>
    <cellStyle name="Note 6 24 6 2 5" xfId="37520"/>
    <cellStyle name="Note 6 24 6 3" xfId="8093"/>
    <cellStyle name="Note 6 24 6 3 2" xfId="25528"/>
    <cellStyle name="Note 6 24 6 3 3" xfId="39981"/>
    <cellStyle name="Note 6 24 6 4" xfId="10534"/>
    <cellStyle name="Note 6 24 6 4 2" xfId="27969"/>
    <cellStyle name="Note 6 24 6 4 3" xfId="42422"/>
    <cellStyle name="Note 6 24 6 5" xfId="12954"/>
    <cellStyle name="Note 6 24 6 5 2" xfId="30389"/>
    <cellStyle name="Note 6 24 6 5 3" xfId="44842"/>
    <cellStyle name="Note 6 24 6 6" xfId="19961"/>
    <cellStyle name="Note 6 24 7" xfId="3121"/>
    <cellStyle name="Note 6 24 7 2" xfId="5632"/>
    <cellStyle name="Note 6 24 7 2 2" xfId="23068"/>
    <cellStyle name="Note 6 24 7 2 3" xfId="37521"/>
    <cellStyle name="Note 6 24 7 3" xfId="8094"/>
    <cellStyle name="Note 6 24 7 3 2" xfId="25529"/>
    <cellStyle name="Note 6 24 7 3 3" xfId="39982"/>
    <cellStyle name="Note 6 24 7 4" xfId="10535"/>
    <cellStyle name="Note 6 24 7 4 2" xfId="27970"/>
    <cellStyle name="Note 6 24 7 4 3" xfId="42423"/>
    <cellStyle name="Note 6 24 7 5" xfId="12955"/>
    <cellStyle name="Note 6 24 7 5 2" xfId="30390"/>
    <cellStyle name="Note 6 24 7 5 3" xfId="44843"/>
    <cellStyle name="Note 6 24 7 6" xfId="15550"/>
    <cellStyle name="Note 6 24 7 6 2" xfId="32985"/>
    <cellStyle name="Note 6 24 7 6 3" xfId="47438"/>
    <cellStyle name="Note 6 24 7 7" xfId="19962"/>
    <cellStyle name="Note 6 24 7 8" xfId="20712"/>
    <cellStyle name="Note 6 24 8" xfId="5617"/>
    <cellStyle name="Note 6 24 8 2" xfId="14838"/>
    <cellStyle name="Note 6 24 8 2 2" xfId="32273"/>
    <cellStyle name="Note 6 24 8 2 3" xfId="46726"/>
    <cellStyle name="Note 6 24 8 3" xfId="17299"/>
    <cellStyle name="Note 6 24 8 3 2" xfId="34734"/>
    <cellStyle name="Note 6 24 8 3 3" xfId="49187"/>
    <cellStyle name="Note 6 24 8 4" xfId="23053"/>
    <cellStyle name="Note 6 24 8 5" xfId="37506"/>
    <cellStyle name="Note 6 24 9" xfId="8079"/>
    <cellStyle name="Note 6 24 9 2" xfId="25514"/>
    <cellStyle name="Note 6 24 9 3" xfId="39967"/>
    <cellStyle name="Note 6 25" xfId="3122"/>
    <cellStyle name="Note 6 25 2" xfId="3123"/>
    <cellStyle name="Note 6 25 2 2" xfId="5634"/>
    <cellStyle name="Note 6 25 2 2 2" xfId="14851"/>
    <cellStyle name="Note 6 25 2 2 2 2" xfId="32286"/>
    <cellStyle name="Note 6 25 2 2 2 3" xfId="46739"/>
    <cellStyle name="Note 6 25 2 2 3" xfId="17312"/>
    <cellStyle name="Note 6 25 2 2 3 2" xfId="34747"/>
    <cellStyle name="Note 6 25 2 2 3 3" xfId="49200"/>
    <cellStyle name="Note 6 25 2 2 4" xfId="23070"/>
    <cellStyle name="Note 6 25 2 2 5" xfId="37523"/>
    <cellStyle name="Note 6 25 2 3" xfId="8096"/>
    <cellStyle name="Note 6 25 2 3 2" xfId="25531"/>
    <cellStyle name="Note 6 25 2 3 3" xfId="39984"/>
    <cellStyle name="Note 6 25 2 4" xfId="10537"/>
    <cellStyle name="Note 6 25 2 4 2" xfId="27972"/>
    <cellStyle name="Note 6 25 2 4 3" xfId="42425"/>
    <cellStyle name="Note 6 25 2 5" xfId="12957"/>
    <cellStyle name="Note 6 25 2 5 2" xfId="30392"/>
    <cellStyle name="Note 6 25 2 5 3" xfId="44845"/>
    <cellStyle name="Note 6 25 2 6" xfId="19964"/>
    <cellStyle name="Note 6 25 3" xfId="3124"/>
    <cellStyle name="Note 6 25 3 2" xfId="5635"/>
    <cellStyle name="Note 6 25 3 2 2" xfId="14852"/>
    <cellStyle name="Note 6 25 3 2 2 2" xfId="32287"/>
    <cellStyle name="Note 6 25 3 2 2 3" xfId="46740"/>
    <cellStyle name="Note 6 25 3 2 3" xfId="17313"/>
    <cellStyle name="Note 6 25 3 2 3 2" xfId="34748"/>
    <cellStyle name="Note 6 25 3 2 3 3" xfId="49201"/>
    <cellStyle name="Note 6 25 3 2 4" xfId="23071"/>
    <cellStyle name="Note 6 25 3 2 5" xfId="37524"/>
    <cellStyle name="Note 6 25 3 3" xfId="8097"/>
    <cellStyle name="Note 6 25 3 3 2" xfId="25532"/>
    <cellStyle name="Note 6 25 3 3 3" xfId="39985"/>
    <cellStyle name="Note 6 25 3 4" xfId="10538"/>
    <cellStyle name="Note 6 25 3 4 2" xfId="27973"/>
    <cellStyle name="Note 6 25 3 4 3" xfId="42426"/>
    <cellStyle name="Note 6 25 3 5" xfId="12958"/>
    <cellStyle name="Note 6 25 3 5 2" xfId="30393"/>
    <cellStyle name="Note 6 25 3 5 3" xfId="44846"/>
    <cellStyle name="Note 6 25 3 6" xfId="19965"/>
    <cellStyle name="Note 6 25 4" xfId="3125"/>
    <cellStyle name="Note 6 25 4 2" xfId="5636"/>
    <cellStyle name="Note 6 25 4 2 2" xfId="23072"/>
    <cellStyle name="Note 6 25 4 2 3" xfId="37525"/>
    <cellStyle name="Note 6 25 4 3" xfId="8098"/>
    <cellStyle name="Note 6 25 4 3 2" xfId="25533"/>
    <cellStyle name="Note 6 25 4 3 3" xfId="39986"/>
    <cellStyle name="Note 6 25 4 4" xfId="10539"/>
    <cellStyle name="Note 6 25 4 4 2" xfId="27974"/>
    <cellStyle name="Note 6 25 4 4 3" xfId="42427"/>
    <cellStyle name="Note 6 25 4 5" xfId="12959"/>
    <cellStyle name="Note 6 25 4 5 2" xfId="30394"/>
    <cellStyle name="Note 6 25 4 5 3" xfId="44847"/>
    <cellStyle name="Note 6 25 4 6" xfId="15551"/>
    <cellStyle name="Note 6 25 4 6 2" xfId="32986"/>
    <cellStyle name="Note 6 25 4 6 3" xfId="47439"/>
    <cellStyle name="Note 6 25 4 7" xfId="19966"/>
    <cellStyle name="Note 6 25 4 8" xfId="20713"/>
    <cellStyle name="Note 6 25 5" xfId="5633"/>
    <cellStyle name="Note 6 25 5 2" xfId="14850"/>
    <cellStyle name="Note 6 25 5 2 2" xfId="32285"/>
    <cellStyle name="Note 6 25 5 2 3" xfId="46738"/>
    <cellStyle name="Note 6 25 5 3" xfId="17311"/>
    <cellStyle name="Note 6 25 5 3 2" xfId="34746"/>
    <cellStyle name="Note 6 25 5 3 3" xfId="49199"/>
    <cellStyle name="Note 6 25 5 4" xfId="23069"/>
    <cellStyle name="Note 6 25 5 5" xfId="37522"/>
    <cellStyle name="Note 6 25 6" xfId="8095"/>
    <cellStyle name="Note 6 25 6 2" xfId="25530"/>
    <cellStyle name="Note 6 25 6 3" xfId="39983"/>
    <cellStyle name="Note 6 25 7" xfId="10536"/>
    <cellStyle name="Note 6 25 7 2" xfId="27971"/>
    <cellStyle name="Note 6 25 7 3" xfId="42424"/>
    <cellStyle name="Note 6 25 8" xfId="12956"/>
    <cellStyle name="Note 6 25 8 2" xfId="30391"/>
    <cellStyle name="Note 6 25 8 3" xfId="44844"/>
    <cellStyle name="Note 6 25 9" xfId="19963"/>
    <cellStyle name="Note 6 26" xfId="3126"/>
    <cellStyle name="Note 6 26 2" xfId="3127"/>
    <cellStyle name="Note 6 26 2 2" xfId="5638"/>
    <cellStyle name="Note 6 26 2 2 2" xfId="14854"/>
    <cellStyle name="Note 6 26 2 2 2 2" xfId="32289"/>
    <cellStyle name="Note 6 26 2 2 2 3" xfId="46742"/>
    <cellStyle name="Note 6 26 2 2 3" xfId="17315"/>
    <cellStyle name="Note 6 26 2 2 3 2" xfId="34750"/>
    <cellStyle name="Note 6 26 2 2 3 3" xfId="49203"/>
    <cellStyle name="Note 6 26 2 2 4" xfId="23074"/>
    <cellStyle name="Note 6 26 2 2 5" xfId="37527"/>
    <cellStyle name="Note 6 26 2 3" xfId="8100"/>
    <cellStyle name="Note 6 26 2 3 2" xfId="25535"/>
    <cellStyle name="Note 6 26 2 3 3" xfId="39988"/>
    <cellStyle name="Note 6 26 2 4" xfId="10541"/>
    <cellStyle name="Note 6 26 2 4 2" xfId="27976"/>
    <cellStyle name="Note 6 26 2 4 3" xfId="42429"/>
    <cellStyle name="Note 6 26 2 5" xfId="12961"/>
    <cellStyle name="Note 6 26 2 5 2" xfId="30396"/>
    <cellStyle name="Note 6 26 2 5 3" xfId="44849"/>
    <cellStyle name="Note 6 26 2 6" xfId="19968"/>
    <cellStyle name="Note 6 26 3" xfId="3128"/>
    <cellStyle name="Note 6 26 3 2" xfId="5639"/>
    <cellStyle name="Note 6 26 3 2 2" xfId="14855"/>
    <cellStyle name="Note 6 26 3 2 2 2" xfId="32290"/>
    <cellStyle name="Note 6 26 3 2 2 3" xfId="46743"/>
    <cellStyle name="Note 6 26 3 2 3" xfId="17316"/>
    <cellStyle name="Note 6 26 3 2 3 2" xfId="34751"/>
    <cellStyle name="Note 6 26 3 2 3 3" xfId="49204"/>
    <cellStyle name="Note 6 26 3 2 4" xfId="23075"/>
    <cellStyle name="Note 6 26 3 2 5" xfId="37528"/>
    <cellStyle name="Note 6 26 3 3" xfId="8101"/>
    <cellStyle name="Note 6 26 3 3 2" xfId="25536"/>
    <cellStyle name="Note 6 26 3 3 3" xfId="39989"/>
    <cellStyle name="Note 6 26 3 4" xfId="10542"/>
    <cellStyle name="Note 6 26 3 4 2" xfId="27977"/>
    <cellStyle name="Note 6 26 3 4 3" xfId="42430"/>
    <cellStyle name="Note 6 26 3 5" xfId="12962"/>
    <cellStyle name="Note 6 26 3 5 2" xfId="30397"/>
    <cellStyle name="Note 6 26 3 5 3" xfId="44850"/>
    <cellStyle name="Note 6 26 3 6" xfId="19969"/>
    <cellStyle name="Note 6 26 4" xfId="3129"/>
    <cellStyle name="Note 6 26 4 2" xfId="5640"/>
    <cellStyle name="Note 6 26 4 2 2" xfId="23076"/>
    <cellStyle name="Note 6 26 4 2 3" xfId="37529"/>
    <cellStyle name="Note 6 26 4 3" xfId="8102"/>
    <cellStyle name="Note 6 26 4 3 2" xfId="25537"/>
    <cellStyle name="Note 6 26 4 3 3" xfId="39990"/>
    <cellStyle name="Note 6 26 4 4" xfId="10543"/>
    <cellStyle name="Note 6 26 4 4 2" xfId="27978"/>
    <cellStyle name="Note 6 26 4 4 3" xfId="42431"/>
    <cellStyle name="Note 6 26 4 5" xfId="12963"/>
    <cellStyle name="Note 6 26 4 5 2" xfId="30398"/>
    <cellStyle name="Note 6 26 4 5 3" xfId="44851"/>
    <cellStyle name="Note 6 26 4 6" xfId="15552"/>
    <cellStyle name="Note 6 26 4 6 2" xfId="32987"/>
    <cellStyle name="Note 6 26 4 6 3" xfId="47440"/>
    <cellStyle name="Note 6 26 4 7" xfId="19970"/>
    <cellStyle name="Note 6 26 4 8" xfId="20714"/>
    <cellStyle name="Note 6 26 5" xfId="5637"/>
    <cellStyle name="Note 6 26 5 2" xfId="14853"/>
    <cellStyle name="Note 6 26 5 2 2" xfId="32288"/>
    <cellStyle name="Note 6 26 5 2 3" xfId="46741"/>
    <cellStyle name="Note 6 26 5 3" xfId="17314"/>
    <cellStyle name="Note 6 26 5 3 2" xfId="34749"/>
    <cellStyle name="Note 6 26 5 3 3" xfId="49202"/>
    <cellStyle name="Note 6 26 5 4" xfId="23073"/>
    <cellStyle name="Note 6 26 5 5" xfId="37526"/>
    <cellStyle name="Note 6 26 6" xfId="8099"/>
    <cellStyle name="Note 6 26 6 2" xfId="25534"/>
    <cellStyle name="Note 6 26 6 3" xfId="39987"/>
    <cellStyle name="Note 6 26 7" xfId="10540"/>
    <cellStyle name="Note 6 26 7 2" xfId="27975"/>
    <cellStyle name="Note 6 26 7 3" xfId="42428"/>
    <cellStyle name="Note 6 26 8" xfId="12960"/>
    <cellStyle name="Note 6 26 8 2" xfId="30395"/>
    <cellStyle name="Note 6 26 8 3" xfId="44848"/>
    <cellStyle name="Note 6 26 9" xfId="19967"/>
    <cellStyle name="Note 6 27" xfId="3130"/>
    <cellStyle name="Note 6 27 2" xfId="3131"/>
    <cellStyle name="Note 6 27 2 2" xfId="5642"/>
    <cellStyle name="Note 6 27 2 2 2" xfId="14857"/>
    <cellStyle name="Note 6 27 2 2 2 2" xfId="32292"/>
    <cellStyle name="Note 6 27 2 2 2 3" xfId="46745"/>
    <cellStyle name="Note 6 27 2 2 3" xfId="17318"/>
    <cellStyle name="Note 6 27 2 2 3 2" xfId="34753"/>
    <cellStyle name="Note 6 27 2 2 3 3" xfId="49206"/>
    <cellStyle name="Note 6 27 2 2 4" xfId="23078"/>
    <cellStyle name="Note 6 27 2 2 5" xfId="37531"/>
    <cellStyle name="Note 6 27 2 3" xfId="8104"/>
    <cellStyle name="Note 6 27 2 3 2" xfId="25539"/>
    <cellStyle name="Note 6 27 2 3 3" xfId="39992"/>
    <cellStyle name="Note 6 27 2 4" xfId="10545"/>
    <cellStyle name="Note 6 27 2 4 2" xfId="27980"/>
    <cellStyle name="Note 6 27 2 4 3" xfId="42433"/>
    <cellStyle name="Note 6 27 2 5" xfId="12965"/>
    <cellStyle name="Note 6 27 2 5 2" xfId="30400"/>
    <cellStyle name="Note 6 27 2 5 3" xfId="44853"/>
    <cellStyle name="Note 6 27 2 6" xfId="19972"/>
    <cellStyle name="Note 6 27 3" xfId="3132"/>
    <cellStyle name="Note 6 27 3 2" xfId="5643"/>
    <cellStyle name="Note 6 27 3 2 2" xfId="14858"/>
    <cellStyle name="Note 6 27 3 2 2 2" xfId="32293"/>
    <cellStyle name="Note 6 27 3 2 2 3" xfId="46746"/>
    <cellStyle name="Note 6 27 3 2 3" xfId="17319"/>
    <cellStyle name="Note 6 27 3 2 3 2" xfId="34754"/>
    <cellStyle name="Note 6 27 3 2 3 3" xfId="49207"/>
    <cellStyle name="Note 6 27 3 2 4" xfId="23079"/>
    <cellStyle name="Note 6 27 3 2 5" xfId="37532"/>
    <cellStyle name="Note 6 27 3 3" xfId="8105"/>
    <cellStyle name="Note 6 27 3 3 2" xfId="25540"/>
    <cellStyle name="Note 6 27 3 3 3" xfId="39993"/>
    <cellStyle name="Note 6 27 3 4" xfId="10546"/>
    <cellStyle name="Note 6 27 3 4 2" xfId="27981"/>
    <cellStyle name="Note 6 27 3 4 3" xfId="42434"/>
    <cellStyle name="Note 6 27 3 5" xfId="12966"/>
    <cellStyle name="Note 6 27 3 5 2" xfId="30401"/>
    <cellStyle name="Note 6 27 3 5 3" xfId="44854"/>
    <cellStyle name="Note 6 27 3 6" xfId="19973"/>
    <cellStyle name="Note 6 27 4" xfId="3133"/>
    <cellStyle name="Note 6 27 4 2" xfId="5644"/>
    <cellStyle name="Note 6 27 4 2 2" xfId="23080"/>
    <cellStyle name="Note 6 27 4 2 3" xfId="37533"/>
    <cellStyle name="Note 6 27 4 3" xfId="8106"/>
    <cellStyle name="Note 6 27 4 3 2" xfId="25541"/>
    <cellStyle name="Note 6 27 4 3 3" xfId="39994"/>
    <cellStyle name="Note 6 27 4 4" xfId="10547"/>
    <cellStyle name="Note 6 27 4 4 2" xfId="27982"/>
    <cellStyle name="Note 6 27 4 4 3" xfId="42435"/>
    <cellStyle name="Note 6 27 4 5" xfId="12967"/>
    <cellStyle name="Note 6 27 4 5 2" xfId="30402"/>
    <cellStyle name="Note 6 27 4 5 3" xfId="44855"/>
    <cellStyle name="Note 6 27 4 6" xfId="15553"/>
    <cellStyle name="Note 6 27 4 6 2" xfId="32988"/>
    <cellStyle name="Note 6 27 4 6 3" xfId="47441"/>
    <cellStyle name="Note 6 27 4 7" xfId="19974"/>
    <cellStyle name="Note 6 27 4 8" xfId="20715"/>
    <cellStyle name="Note 6 27 5" xfId="5641"/>
    <cellStyle name="Note 6 27 5 2" xfId="14856"/>
    <cellStyle name="Note 6 27 5 2 2" xfId="32291"/>
    <cellStyle name="Note 6 27 5 2 3" xfId="46744"/>
    <cellStyle name="Note 6 27 5 3" xfId="17317"/>
    <cellStyle name="Note 6 27 5 3 2" xfId="34752"/>
    <cellStyle name="Note 6 27 5 3 3" xfId="49205"/>
    <cellStyle name="Note 6 27 5 4" xfId="23077"/>
    <cellStyle name="Note 6 27 5 5" xfId="37530"/>
    <cellStyle name="Note 6 27 6" xfId="8103"/>
    <cellStyle name="Note 6 27 6 2" xfId="25538"/>
    <cellStyle name="Note 6 27 6 3" xfId="39991"/>
    <cellStyle name="Note 6 27 7" xfId="10544"/>
    <cellStyle name="Note 6 27 7 2" xfId="27979"/>
    <cellStyle name="Note 6 27 7 3" xfId="42432"/>
    <cellStyle name="Note 6 27 8" xfId="12964"/>
    <cellStyle name="Note 6 27 8 2" xfId="30399"/>
    <cellStyle name="Note 6 27 8 3" xfId="44852"/>
    <cellStyle name="Note 6 27 9" xfId="19971"/>
    <cellStyle name="Note 6 28" xfId="3134"/>
    <cellStyle name="Note 6 28 2" xfId="5645"/>
    <cellStyle name="Note 6 28 2 2" xfId="14859"/>
    <cellStyle name="Note 6 28 2 2 2" xfId="32294"/>
    <cellStyle name="Note 6 28 2 2 3" xfId="46747"/>
    <cellStyle name="Note 6 28 2 3" xfId="17320"/>
    <cellStyle name="Note 6 28 2 3 2" xfId="34755"/>
    <cellStyle name="Note 6 28 2 3 3" xfId="49208"/>
    <cellStyle name="Note 6 28 2 4" xfId="23081"/>
    <cellStyle name="Note 6 28 2 5" xfId="37534"/>
    <cellStyle name="Note 6 28 3" xfId="8107"/>
    <cellStyle name="Note 6 28 3 2" xfId="25542"/>
    <cellStyle name="Note 6 28 3 3" xfId="39995"/>
    <cellStyle name="Note 6 28 4" xfId="10548"/>
    <cellStyle name="Note 6 28 4 2" xfId="27983"/>
    <cellStyle name="Note 6 28 4 3" xfId="42436"/>
    <cellStyle name="Note 6 28 5" xfId="12968"/>
    <cellStyle name="Note 6 28 5 2" xfId="30403"/>
    <cellStyle name="Note 6 28 5 3" xfId="44856"/>
    <cellStyle name="Note 6 28 6" xfId="19975"/>
    <cellStyle name="Note 6 29" xfId="3135"/>
    <cellStyle name="Note 6 29 2" xfId="5646"/>
    <cellStyle name="Note 6 29 2 2" xfId="14860"/>
    <cellStyle name="Note 6 29 2 2 2" xfId="32295"/>
    <cellStyle name="Note 6 29 2 2 3" xfId="46748"/>
    <cellStyle name="Note 6 29 2 3" xfId="17321"/>
    <cellStyle name="Note 6 29 2 3 2" xfId="34756"/>
    <cellStyle name="Note 6 29 2 3 3" xfId="49209"/>
    <cellStyle name="Note 6 29 2 4" xfId="23082"/>
    <cellStyle name="Note 6 29 2 5" xfId="37535"/>
    <cellStyle name="Note 6 29 3" xfId="8108"/>
    <cellStyle name="Note 6 29 3 2" xfId="25543"/>
    <cellStyle name="Note 6 29 3 3" xfId="39996"/>
    <cellStyle name="Note 6 29 4" xfId="10549"/>
    <cellStyle name="Note 6 29 4 2" xfId="27984"/>
    <cellStyle name="Note 6 29 4 3" xfId="42437"/>
    <cellStyle name="Note 6 29 5" xfId="12969"/>
    <cellStyle name="Note 6 29 5 2" xfId="30404"/>
    <cellStyle name="Note 6 29 5 3" xfId="44857"/>
    <cellStyle name="Note 6 29 6" xfId="19976"/>
    <cellStyle name="Note 6 3" xfId="3136"/>
    <cellStyle name="Note 6 3 10" xfId="8109"/>
    <cellStyle name="Note 6 3 10 2" xfId="25544"/>
    <cellStyle name="Note 6 3 10 3" xfId="39997"/>
    <cellStyle name="Note 6 3 11" xfId="10550"/>
    <cellStyle name="Note 6 3 11 2" xfId="27985"/>
    <cellStyle name="Note 6 3 11 3" xfId="42438"/>
    <cellStyle name="Note 6 3 12" xfId="12970"/>
    <cellStyle name="Note 6 3 12 2" xfId="30405"/>
    <cellStyle name="Note 6 3 12 3" xfId="44858"/>
    <cellStyle name="Note 6 3 13" xfId="19977"/>
    <cellStyle name="Note 6 3 2" xfId="3137"/>
    <cellStyle name="Note 6 3 2 2" xfId="3138"/>
    <cellStyle name="Note 6 3 2 2 2" xfId="5649"/>
    <cellStyle name="Note 6 3 2 2 2 2" xfId="14863"/>
    <cellStyle name="Note 6 3 2 2 2 2 2" xfId="32298"/>
    <cellStyle name="Note 6 3 2 2 2 2 3" xfId="46751"/>
    <cellStyle name="Note 6 3 2 2 2 3" xfId="17324"/>
    <cellStyle name="Note 6 3 2 2 2 3 2" xfId="34759"/>
    <cellStyle name="Note 6 3 2 2 2 3 3" xfId="49212"/>
    <cellStyle name="Note 6 3 2 2 2 4" xfId="23085"/>
    <cellStyle name="Note 6 3 2 2 2 5" xfId="37538"/>
    <cellStyle name="Note 6 3 2 2 3" xfId="8111"/>
    <cellStyle name="Note 6 3 2 2 3 2" xfId="25546"/>
    <cellStyle name="Note 6 3 2 2 3 3" xfId="39999"/>
    <cellStyle name="Note 6 3 2 2 4" xfId="10552"/>
    <cellStyle name="Note 6 3 2 2 4 2" xfId="27987"/>
    <cellStyle name="Note 6 3 2 2 4 3" xfId="42440"/>
    <cellStyle name="Note 6 3 2 2 5" xfId="12972"/>
    <cellStyle name="Note 6 3 2 2 5 2" xfId="30407"/>
    <cellStyle name="Note 6 3 2 2 5 3" xfId="44860"/>
    <cellStyle name="Note 6 3 2 2 6" xfId="19979"/>
    <cellStyle name="Note 6 3 2 3" xfId="3139"/>
    <cellStyle name="Note 6 3 2 3 2" xfId="5650"/>
    <cellStyle name="Note 6 3 2 3 2 2" xfId="14864"/>
    <cellStyle name="Note 6 3 2 3 2 2 2" xfId="32299"/>
    <cellStyle name="Note 6 3 2 3 2 2 3" xfId="46752"/>
    <cellStyle name="Note 6 3 2 3 2 3" xfId="17325"/>
    <cellStyle name="Note 6 3 2 3 2 3 2" xfId="34760"/>
    <cellStyle name="Note 6 3 2 3 2 3 3" xfId="49213"/>
    <cellStyle name="Note 6 3 2 3 2 4" xfId="23086"/>
    <cellStyle name="Note 6 3 2 3 2 5" xfId="37539"/>
    <cellStyle name="Note 6 3 2 3 3" xfId="8112"/>
    <cellStyle name="Note 6 3 2 3 3 2" xfId="25547"/>
    <cellStyle name="Note 6 3 2 3 3 3" xfId="40000"/>
    <cellStyle name="Note 6 3 2 3 4" xfId="10553"/>
    <cellStyle name="Note 6 3 2 3 4 2" xfId="27988"/>
    <cellStyle name="Note 6 3 2 3 4 3" xfId="42441"/>
    <cellStyle name="Note 6 3 2 3 5" xfId="12973"/>
    <cellStyle name="Note 6 3 2 3 5 2" xfId="30408"/>
    <cellStyle name="Note 6 3 2 3 5 3" xfId="44861"/>
    <cellStyle name="Note 6 3 2 3 6" xfId="19980"/>
    <cellStyle name="Note 6 3 2 4" xfId="3140"/>
    <cellStyle name="Note 6 3 2 4 2" xfId="5651"/>
    <cellStyle name="Note 6 3 2 4 2 2" xfId="23087"/>
    <cellStyle name="Note 6 3 2 4 2 3" xfId="37540"/>
    <cellStyle name="Note 6 3 2 4 3" xfId="8113"/>
    <cellStyle name="Note 6 3 2 4 3 2" xfId="25548"/>
    <cellStyle name="Note 6 3 2 4 3 3" xfId="40001"/>
    <cellStyle name="Note 6 3 2 4 4" xfId="10554"/>
    <cellStyle name="Note 6 3 2 4 4 2" xfId="27989"/>
    <cellStyle name="Note 6 3 2 4 4 3" xfId="42442"/>
    <cellStyle name="Note 6 3 2 4 5" xfId="12974"/>
    <cellStyle name="Note 6 3 2 4 5 2" xfId="30409"/>
    <cellStyle name="Note 6 3 2 4 5 3" xfId="44862"/>
    <cellStyle name="Note 6 3 2 4 6" xfId="15554"/>
    <cellStyle name="Note 6 3 2 4 6 2" xfId="32989"/>
    <cellStyle name="Note 6 3 2 4 6 3" xfId="47442"/>
    <cellStyle name="Note 6 3 2 4 7" xfId="19981"/>
    <cellStyle name="Note 6 3 2 4 8" xfId="20716"/>
    <cellStyle name="Note 6 3 2 5" xfId="5648"/>
    <cellStyle name="Note 6 3 2 5 2" xfId="14862"/>
    <cellStyle name="Note 6 3 2 5 2 2" xfId="32297"/>
    <cellStyle name="Note 6 3 2 5 2 3" xfId="46750"/>
    <cellStyle name="Note 6 3 2 5 3" xfId="17323"/>
    <cellStyle name="Note 6 3 2 5 3 2" xfId="34758"/>
    <cellStyle name="Note 6 3 2 5 3 3" xfId="49211"/>
    <cellStyle name="Note 6 3 2 5 4" xfId="23084"/>
    <cellStyle name="Note 6 3 2 5 5" xfId="37537"/>
    <cellStyle name="Note 6 3 2 6" xfId="8110"/>
    <cellStyle name="Note 6 3 2 6 2" xfId="25545"/>
    <cellStyle name="Note 6 3 2 6 3" xfId="39998"/>
    <cellStyle name="Note 6 3 2 7" xfId="10551"/>
    <cellStyle name="Note 6 3 2 7 2" xfId="27986"/>
    <cellStyle name="Note 6 3 2 7 3" xfId="42439"/>
    <cellStyle name="Note 6 3 2 8" xfId="12971"/>
    <cellStyle name="Note 6 3 2 8 2" xfId="30406"/>
    <cellStyle name="Note 6 3 2 8 3" xfId="44859"/>
    <cellStyle name="Note 6 3 2 9" xfId="19978"/>
    <cellStyle name="Note 6 3 3" xfId="3141"/>
    <cellStyle name="Note 6 3 3 2" xfId="3142"/>
    <cellStyle name="Note 6 3 3 2 2" xfId="5653"/>
    <cellStyle name="Note 6 3 3 2 2 2" xfId="14866"/>
    <cellStyle name="Note 6 3 3 2 2 2 2" xfId="32301"/>
    <cellStyle name="Note 6 3 3 2 2 2 3" xfId="46754"/>
    <cellStyle name="Note 6 3 3 2 2 3" xfId="17327"/>
    <cellStyle name="Note 6 3 3 2 2 3 2" xfId="34762"/>
    <cellStyle name="Note 6 3 3 2 2 3 3" xfId="49215"/>
    <cellStyle name="Note 6 3 3 2 2 4" xfId="23089"/>
    <cellStyle name="Note 6 3 3 2 2 5" xfId="37542"/>
    <cellStyle name="Note 6 3 3 2 3" xfId="8115"/>
    <cellStyle name="Note 6 3 3 2 3 2" xfId="25550"/>
    <cellStyle name="Note 6 3 3 2 3 3" xfId="40003"/>
    <cellStyle name="Note 6 3 3 2 4" xfId="10556"/>
    <cellStyle name="Note 6 3 3 2 4 2" xfId="27991"/>
    <cellStyle name="Note 6 3 3 2 4 3" xfId="42444"/>
    <cellStyle name="Note 6 3 3 2 5" xfId="12976"/>
    <cellStyle name="Note 6 3 3 2 5 2" xfId="30411"/>
    <cellStyle name="Note 6 3 3 2 5 3" xfId="44864"/>
    <cellStyle name="Note 6 3 3 2 6" xfId="19983"/>
    <cellStyle name="Note 6 3 3 3" xfId="3143"/>
    <cellStyle name="Note 6 3 3 3 2" xfId="5654"/>
    <cellStyle name="Note 6 3 3 3 2 2" xfId="14867"/>
    <cellStyle name="Note 6 3 3 3 2 2 2" xfId="32302"/>
    <cellStyle name="Note 6 3 3 3 2 2 3" xfId="46755"/>
    <cellStyle name="Note 6 3 3 3 2 3" xfId="17328"/>
    <cellStyle name="Note 6 3 3 3 2 3 2" xfId="34763"/>
    <cellStyle name="Note 6 3 3 3 2 3 3" xfId="49216"/>
    <cellStyle name="Note 6 3 3 3 2 4" xfId="23090"/>
    <cellStyle name="Note 6 3 3 3 2 5" xfId="37543"/>
    <cellStyle name="Note 6 3 3 3 3" xfId="8116"/>
    <cellStyle name="Note 6 3 3 3 3 2" xfId="25551"/>
    <cellStyle name="Note 6 3 3 3 3 3" xfId="40004"/>
    <cellStyle name="Note 6 3 3 3 4" xfId="10557"/>
    <cellStyle name="Note 6 3 3 3 4 2" xfId="27992"/>
    <cellStyle name="Note 6 3 3 3 4 3" xfId="42445"/>
    <cellStyle name="Note 6 3 3 3 5" xfId="12977"/>
    <cellStyle name="Note 6 3 3 3 5 2" xfId="30412"/>
    <cellStyle name="Note 6 3 3 3 5 3" xfId="44865"/>
    <cellStyle name="Note 6 3 3 3 6" xfId="19984"/>
    <cellStyle name="Note 6 3 3 4" xfId="3144"/>
    <cellStyle name="Note 6 3 3 4 2" xfId="5655"/>
    <cellStyle name="Note 6 3 3 4 2 2" xfId="23091"/>
    <cellStyle name="Note 6 3 3 4 2 3" xfId="37544"/>
    <cellStyle name="Note 6 3 3 4 3" xfId="8117"/>
    <cellStyle name="Note 6 3 3 4 3 2" xfId="25552"/>
    <cellStyle name="Note 6 3 3 4 3 3" xfId="40005"/>
    <cellStyle name="Note 6 3 3 4 4" xfId="10558"/>
    <cellStyle name="Note 6 3 3 4 4 2" xfId="27993"/>
    <cellStyle name="Note 6 3 3 4 4 3" xfId="42446"/>
    <cellStyle name="Note 6 3 3 4 5" xfId="12978"/>
    <cellStyle name="Note 6 3 3 4 5 2" xfId="30413"/>
    <cellStyle name="Note 6 3 3 4 5 3" xfId="44866"/>
    <cellStyle name="Note 6 3 3 4 6" xfId="15555"/>
    <cellStyle name="Note 6 3 3 4 6 2" xfId="32990"/>
    <cellStyle name="Note 6 3 3 4 6 3" xfId="47443"/>
    <cellStyle name="Note 6 3 3 4 7" xfId="19985"/>
    <cellStyle name="Note 6 3 3 4 8" xfId="20717"/>
    <cellStyle name="Note 6 3 3 5" xfId="5652"/>
    <cellStyle name="Note 6 3 3 5 2" xfId="14865"/>
    <cellStyle name="Note 6 3 3 5 2 2" xfId="32300"/>
    <cellStyle name="Note 6 3 3 5 2 3" xfId="46753"/>
    <cellStyle name="Note 6 3 3 5 3" xfId="17326"/>
    <cellStyle name="Note 6 3 3 5 3 2" xfId="34761"/>
    <cellStyle name="Note 6 3 3 5 3 3" xfId="49214"/>
    <cellStyle name="Note 6 3 3 5 4" xfId="23088"/>
    <cellStyle name="Note 6 3 3 5 5" xfId="37541"/>
    <cellStyle name="Note 6 3 3 6" xfId="8114"/>
    <cellStyle name="Note 6 3 3 6 2" xfId="25549"/>
    <cellStyle name="Note 6 3 3 6 3" xfId="40002"/>
    <cellStyle name="Note 6 3 3 7" xfId="10555"/>
    <cellStyle name="Note 6 3 3 7 2" xfId="27990"/>
    <cellStyle name="Note 6 3 3 7 3" xfId="42443"/>
    <cellStyle name="Note 6 3 3 8" xfId="12975"/>
    <cellStyle name="Note 6 3 3 8 2" xfId="30410"/>
    <cellStyle name="Note 6 3 3 8 3" xfId="44863"/>
    <cellStyle name="Note 6 3 3 9" xfId="19982"/>
    <cellStyle name="Note 6 3 4" xfId="3145"/>
    <cellStyle name="Note 6 3 4 2" xfId="3146"/>
    <cellStyle name="Note 6 3 4 2 2" xfId="5657"/>
    <cellStyle name="Note 6 3 4 2 2 2" xfId="14869"/>
    <cellStyle name="Note 6 3 4 2 2 2 2" xfId="32304"/>
    <cellStyle name="Note 6 3 4 2 2 2 3" xfId="46757"/>
    <cellStyle name="Note 6 3 4 2 2 3" xfId="17330"/>
    <cellStyle name="Note 6 3 4 2 2 3 2" xfId="34765"/>
    <cellStyle name="Note 6 3 4 2 2 3 3" xfId="49218"/>
    <cellStyle name="Note 6 3 4 2 2 4" xfId="23093"/>
    <cellStyle name="Note 6 3 4 2 2 5" xfId="37546"/>
    <cellStyle name="Note 6 3 4 2 3" xfId="8119"/>
    <cellStyle name="Note 6 3 4 2 3 2" xfId="25554"/>
    <cellStyle name="Note 6 3 4 2 3 3" xfId="40007"/>
    <cellStyle name="Note 6 3 4 2 4" xfId="10560"/>
    <cellStyle name="Note 6 3 4 2 4 2" xfId="27995"/>
    <cellStyle name="Note 6 3 4 2 4 3" xfId="42448"/>
    <cellStyle name="Note 6 3 4 2 5" xfId="12980"/>
    <cellStyle name="Note 6 3 4 2 5 2" xfId="30415"/>
    <cellStyle name="Note 6 3 4 2 5 3" xfId="44868"/>
    <cellStyle name="Note 6 3 4 2 6" xfId="19987"/>
    <cellStyle name="Note 6 3 4 3" xfId="3147"/>
    <cellStyle name="Note 6 3 4 3 2" xfId="5658"/>
    <cellStyle name="Note 6 3 4 3 2 2" xfId="14870"/>
    <cellStyle name="Note 6 3 4 3 2 2 2" xfId="32305"/>
    <cellStyle name="Note 6 3 4 3 2 2 3" xfId="46758"/>
    <cellStyle name="Note 6 3 4 3 2 3" xfId="17331"/>
    <cellStyle name="Note 6 3 4 3 2 3 2" xfId="34766"/>
    <cellStyle name="Note 6 3 4 3 2 3 3" xfId="49219"/>
    <cellStyle name="Note 6 3 4 3 2 4" xfId="23094"/>
    <cellStyle name="Note 6 3 4 3 2 5" xfId="37547"/>
    <cellStyle name="Note 6 3 4 3 3" xfId="8120"/>
    <cellStyle name="Note 6 3 4 3 3 2" xfId="25555"/>
    <cellStyle name="Note 6 3 4 3 3 3" xfId="40008"/>
    <cellStyle name="Note 6 3 4 3 4" xfId="10561"/>
    <cellStyle name="Note 6 3 4 3 4 2" xfId="27996"/>
    <cellStyle name="Note 6 3 4 3 4 3" xfId="42449"/>
    <cellStyle name="Note 6 3 4 3 5" xfId="12981"/>
    <cellStyle name="Note 6 3 4 3 5 2" xfId="30416"/>
    <cellStyle name="Note 6 3 4 3 5 3" xfId="44869"/>
    <cellStyle name="Note 6 3 4 3 6" xfId="19988"/>
    <cellStyle name="Note 6 3 4 4" xfId="3148"/>
    <cellStyle name="Note 6 3 4 4 2" xfId="5659"/>
    <cellStyle name="Note 6 3 4 4 2 2" xfId="23095"/>
    <cellStyle name="Note 6 3 4 4 2 3" xfId="37548"/>
    <cellStyle name="Note 6 3 4 4 3" xfId="8121"/>
    <cellStyle name="Note 6 3 4 4 3 2" xfId="25556"/>
    <cellStyle name="Note 6 3 4 4 3 3" xfId="40009"/>
    <cellStyle name="Note 6 3 4 4 4" xfId="10562"/>
    <cellStyle name="Note 6 3 4 4 4 2" xfId="27997"/>
    <cellStyle name="Note 6 3 4 4 4 3" xfId="42450"/>
    <cellStyle name="Note 6 3 4 4 5" xfId="12982"/>
    <cellStyle name="Note 6 3 4 4 5 2" xfId="30417"/>
    <cellStyle name="Note 6 3 4 4 5 3" xfId="44870"/>
    <cellStyle name="Note 6 3 4 4 6" xfId="15556"/>
    <cellStyle name="Note 6 3 4 4 6 2" xfId="32991"/>
    <cellStyle name="Note 6 3 4 4 6 3" xfId="47444"/>
    <cellStyle name="Note 6 3 4 4 7" xfId="19989"/>
    <cellStyle name="Note 6 3 4 4 8" xfId="20718"/>
    <cellStyle name="Note 6 3 4 5" xfId="5656"/>
    <cellStyle name="Note 6 3 4 5 2" xfId="14868"/>
    <cellStyle name="Note 6 3 4 5 2 2" xfId="32303"/>
    <cellStyle name="Note 6 3 4 5 2 3" xfId="46756"/>
    <cellStyle name="Note 6 3 4 5 3" xfId="17329"/>
    <cellStyle name="Note 6 3 4 5 3 2" xfId="34764"/>
    <cellStyle name="Note 6 3 4 5 3 3" xfId="49217"/>
    <cellStyle name="Note 6 3 4 5 4" xfId="23092"/>
    <cellStyle name="Note 6 3 4 5 5" xfId="37545"/>
    <cellStyle name="Note 6 3 4 6" xfId="8118"/>
    <cellStyle name="Note 6 3 4 6 2" xfId="25553"/>
    <cellStyle name="Note 6 3 4 6 3" xfId="40006"/>
    <cellStyle name="Note 6 3 4 7" xfId="10559"/>
    <cellStyle name="Note 6 3 4 7 2" xfId="27994"/>
    <cellStyle name="Note 6 3 4 7 3" xfId="42447"/>
    <cellStyle name="Note 6 3 4 8" xfId="12979"/>
    <cellStyle name="Note 6 3 4 8 2" xfId="30414"/>
    <cellStyle name="Note 6 3 4 8 3" xfId="44867"/>
    <cellStyle name="Note 6 3 4 9" xfId="19986"/>
    <cellStyle name="Note 6 3 5" xfId="3149"/>
    <cellStyle name="Note 6 3 5 2" xfId="3150"/>
    <cellStyle name="Note 6 3 5 2 2" xfId="5661"/>
    <cellStyle name="Note 6 3 5 2 2 2" xfId="14872"/>
    <cellStyle name="Note 6 3 5 2 2 2 2" xfId="32307"/>
    <cellStyle name="Note 6 3 5 2 2 2 3" xfId="46760"/>
    <cellStyle name="Note 6 3 5 2 2 3" xfId="17333"/>
    <cellStyle name="Note 6 3 5 2 2 3 2" xfId="34768"/>
    <cellStyle name="Note 6 3 5 2 2 3 3" xfId="49221"/>
    <cellStyle name="Note 6 3 5 2 2 4" xfId="23097"/>
    <cellStyle name="Note 6 3 5 2 2 5" xfId="37550"/>
    <cellStyle name="Note 6 3 5 2 3" xfId="8123"/>
    <cellStyle name="Note 6 3 5 2 3 2" xfId="25558"/>
    <cellStyle name="Note 6 3 5 2 3 3" xfId="40011"/>
    <cellStyle name="Note 6 3 5 2 4" xfId="10564"/>
    <cellStyle name="Note 6 3 5 2 4 2" xfId="27999"/>
    <cellStyle name="Note 6 3 5 2 4 3" xfId="42452"/>
    <cellStyle name="Note 6 3 5 2 5" xfId="12984"/>
    <cellStyle name="Note 6 3 5 2 5 2" xfId="30419"/>
    <cellStyle name="Note 6 3 5 2 5 3" xfId="44872"/>
    <cellStyle name="Note 6 3 5 2 6" xfId="19991"/>
    <cellStyle name="Note 6 3 5 3" xfId="3151"/>
    <cellStyle name="Note 6 3 5 3 2" xfId="5662"/>
    <cellStyle name="Note 6 3 5 3 2 2" xfId="14873"/>
    <cellStyle name="Note 6 3 5 3 2 2 2" xfId="32308"/>
    <cellStyle name="Note 6 3 5 3 2 2 3" xfId="46761"/>
    <cellStyle name="Note 6 3 5 3 2 3" xfId="17334"/>
    <cellStyle name="Note 6 3 5 3 2 3 2" xfId="34769"/>
    <cellStyle name="Note 6 3 5 3 2 3 3" xfId="49222"/>
    <cellStyle name="Note 6 3 5 3 2 4" xfId="23098"/>
    <cellStyle name="Note 6 3 5 3 2 5" xfId="37551"/>
    <cellStyle name="Note 6 3 5 3 3" xfId="8124"/>
    <cellStyle name="Note 6 3 5 3 3 2" xfId="25559"/>
    <cellStyle name="Note 6 3 5 3 3 3" xfId="40012"/>
    <cellStyle name="Note 6 3 5 3 4" xfId="10565"/>
    <cellStyle name="Note 6 3 5 3 4 2" xfId="28000"/>
    <cellStyle name="Note 6 3 5 3 4 3" xfId="42453"/>
    <cellStyle name="Note 6 3 5 3 5" xfId="12985"/>
    <cellStyle name="Note 6 3 5 3 5 2" xfId="30420"/>
    <cellStyle name="Note 6 3 5 3 5 3" xfId="44873"/>
    <cellStyle name="Note 6 3 5 3 6" xfId="19992"/>
    <cellStyle name="Note 6 3 5 4" xfId="3152"/>
    <cellStyle name="Note 6 3 5 4 2" xfId="5663"/>
    <cellStyle name="Note 6 3 5 4 2 2" xfId="23099"/>
    <cellStyle name="Note 6 3 5 4 2 3" xfId="37552"/>
    <cellStyle name="Note 6 3 5 4 3" xfId="8125"/>
    <cellStyle name="Note 6 3 5 4 3 2" xfId="25560"/>
    <cellStyle name="Note 6 3 5 4 3 3" xfId="40013"/>
    <cellStyle name="Note 6 3 5 4 4" xfId="10566"/>
    <cellStyle name="Note 6 3 5 4 4 2" xfId="28001"/>
    <cellStyle name="Note 6 3 5 4 4 3" xfId="42454"/>
    <cellStyle name="Note 6 3 5 4 5" xfId="12986"/>
    <cellStyle name="Note 6 3 5 4 5 2" xfId="30421"/>
    <cellStyle name="Note 6 3 5 4 5 3" xfId="44874"/>
    <cellStyle name="Note 6 3 5 4 6" xfId="15557"/>
    <cellStyle name="Note 6 3 5 4 6 2" xfId="32992"/>
    <cellStyle name="Note 6 3 5 4 6 3" xfId="47445"/>
    <cellStyle name="Note 6 3 5 4 7" xfId="19993"/>
    <cellStyle name="Note 6 3 5 4 8" xfId="20719"/>
    <cellStyle name="Note 6 3 5 5" xfId="5660"/>
    <cellStyle name="Note 6 3 5 5 2" xfId="14871"/>
    <cellStyle name="Note 6 3 5 5 2 2" xfId="32306"/>
    <cellStyle name="Note 6 3 5 5 2 3" xfId="46759"/>
    <cellStyle name="Note 6 3 5 5 3" xfId="17332"/>
    <cellStyle name="Note 6 3 5 5 3 2" xfId="34767"/>
    <cellStyle name="Note 6 3 5 5 3 3" xfId="49220"/>
    <cellStyle name="Note 6 3 5 5 4" xfId="23096"/>
    <cellStyle name="Note 6 3 5 5 5" xfId="37549"/>
    <cellStyle name="Note 6 3 5 6" xfId="8122"/>
    <cellStyle name="Note 6 3 5 6 2" xfId="25557"/>
    <cellStyle name="Note 6 3 5 6 3" xfId="40010"/>
    <cellStyle name="Note 6 3 5 7" xfId="10563"/>
    <cellStyle name="Note 6 3 5 7 2" xfId="27998"/>
    <cellStyle name="Note 6 3 5 7 3" xfId="42451"/>
    <cellStyle name="Note 6 3 5 8" xfId="12983"/>
    <cellStyle name="Note 6 3 5 8 2" xfId="30418"/>
    <cellStyle name="Note 6 3 5 8 3" xfId="44871"/>
    <cellStyle name="Note 6 3 5 9" xfId="19990"/>
    <cellStyle name="Note 6 3 6" xfId="3153"/>
    <cellStyle name="Note 6 3 6 2" xfId="5664"/>
    <cellStyle name="Note 6 3 6 2 2" xfId="14874"/>
    <cellStyle name="Note 6 3 6 2 2 2" xfId="32309"/>
    <cellStyle name="Note 6 3 6 2 2 3" xfId="46762"/>
    <cellStyle name="Note 6 3 6 2 3" xfId="17335"/>
    <cellStyle name="Note 6 3 6 2 3 2" xfId="34770"/>
    <cellStyle name="Note 6 3 6 2 3 3" xfId="49223"/>
    <cellStyle name="Note 6 3 6 2 4" xfId="23100"/>
    <cellStyle name="Note 6 3 6 2 5" xfId="37553"/>
    <cellStyle name="Note 6 3 6 3" xfId="8126"/>
    <cellStyle name="Note 6 3 6 3 2" xfId="25561"/>
    <cellStyle name="Note 6 3 6 3 3" xfId="40014"/>
    <cellStyle name="Note 6 3 6 4" xfId="10567"/>
    <cellStyle name="Note 6 3 6 4 2" xfId="28002"/>
    <cellStyle name="Note 6 3 6 4 3" xfId="42455"/>
    <cellStyle name="Note 6 3 6 5" xfId="12987"/>
    <cellStyle name="Note 6 3 6 5 2" xfId="30422"/>
    <cellStyle name="Note 6 3 6 5 3" xfId="44875"/>
    <cellStyle name="Note 6 3 6 6" xfId="19994"/>
    <cellStyle name="Note 6 3 7" xfId="3154"/>
    <cellStyle name="Note 6 3 7 2" xfId="5665"/>
    <cellStyle name="Note 6 3 7 2 2" xfId="14875"/>
    <cellStyle name="Note 6 3 7 2 2 2" xfId="32310"/>
    <cellStyle name="Note 6 3 7 2 2 3" xfId="46763"/>
    <cellStyle name="Note 6 3 7 2 3" xfId="17336"/>
    <cellStyle name="Note 6 3 7 2 3 2" xfId="34771"/>
    <cellStyle name="Note 6 3 7 2 3 3" xfId="49224"/>
    <cellStyle name="Note 6 3 7 2 4" xfId="23101"/>
    <cellStyle name="Note 6 3 7 2 5" xfId="37554"/>
    <cellStyle name="Note 6 3 7 3" xfId="8127"/>
    <cellStyle name="Note 6 3 7 3 2" xfId="25562"/>
    <cellStyle name="Note 6 3 7 3 3" xfId="40015"/>
    <cellStyle name="Note 6 3 7 4" xfId="10568"/>
    <cellStyle name="Note 6 3 7 4 2" xfId="28003"/>
    <cellStyle name="Note 6 3 7 4 3" xfId="42456"/>
    <cellStyle name="Note 6 3 7 5" xfId="12988"/>
    <cellStyle name="Note 6 3 7 5 2" xfId="30423"/>
    <cellStyle name="Note 6 3 7 5 3" xfId="44876"/>
    <cellStyle name="Note 6 3 7 6" xfId="19995"/>
    <cellStyle name="Note 6 3 8" xfId="3155"/>
    <cellStyle name="Note 6 3 8 2" xfId="5666"/>
    <cellStyle name="Note 6 3 8 2 2" xfId="23102"/>
    <cellStyle name="Note 6 3 8 2 3" xfId="37555"/>
    <cellStyle name="Note 6 3 8 3" xfId="8128"/>
    <cellStyle name="Note 6 3 8 3 2" xfId="25563"/>
    <cellStyle name="Note 6 3 8 3 3" xfId="40016"/>
    <cellStyle name="Note 6 3 8 4" xfId="10569"/>
    <cellStyle name="Note 6 3 8 4 2" xfId="28004"/>
    <cellStyle name="Note 6 3 8 4 3" xfId="42457"/>
    <cellStyle name="Note 6 3 8 5" xfId="12989"/>
    <cellStyle name="Note 6 3 8 5 2" xfId="30424"/>
    <cellStyle name="Note 6 3 8 5 3" xfId="44877"/>
    <cellStyle name="Note 6 3 8 6" xfId="15558"/>
    <cellStyle name="Note 6 3 8 6 2" xfId="32993"/>
    <cellStyle name="Note 6 3 8 6 3" xfId="47446"/>
    <cellStyle name="Note 6 3 8 7" xfId="19996"/>
    <cellStyle name="Note 6 3 8 8" xfId="20720"/>
    <cellStyle name="Note 6 3 9" xfId="5647"/>
    <cellStyle name="Note 6 3 9 2" xfId="14861"/>
    <cellStyle name="Note 6 3 9 2 2" xfId="32296"/>
    <cellStyle name="Note 6 3 9 2 3" xfId="46749"/>
    <cellStyle name="Note 6 3 9 3" xfId="17322"/>
    <cellStyle name="Note 6 3 9 3 2" xfId="34757"/>
    <cellStyle name="Note 6 3 9 3 3" xfId="49210"/>
    <cellStyle name="Note 6 3 9 4" xfId="23083"/>
    <cellStyle name="Note 6 3 9 5" xfId="37536"/>
    <cellStyle name="Note 6 30" xfId="3156"/>
    <cellStyle name="Note 6 30 2" xfId="5667"/>
    <cellStyle name="Note 6 30 2 2" xfId="23103"/>
    <cellStyle name="Note 6 30 2 3" xfId="37556"/>
    <cellStyle name="Note 6 30 3" xfId="8129"/>
    <cellStyle name="Note 6 30 3 2" xfId="25564"/>
    <cellStyle name="Note 6 30 3 3" xfId="40017"/>
    <cellStyle name="Note 6 30 4" xfId="10570"/>
    <cellStyle name="Note 6 30 4 2" xfId="28005"/>
    <cellStyle name="Note 6 30 4 3" xfId="42458"/>
    <cellStyle name="Note 6 30 5" xfId="12990"/>
    <cellStyle name="Note 6 30 5 2" xfId="30425"/>
    <cellStyle name="Note 6 30 5 3" xfId="44878"/>
    <cellStyle name="Note 6 30 6" xfId="15559"/>
    <cellStyle name="Note 6 30 6 2" xfId="32994"/>
    <cellStyle name="Note 6 30 6 3" xfId="47447"/>
    <cellStyle name="Note 6 30 7" xfId="19997"/>
    <cellStyle name="Note 6 30 8" xfId="20721"/>
    <cellStyle name="Note 6 31" xfId="5328"/>
    <cellStyle name="Note 6 31 2" xfId="14621"/>
    <cellStyle name="Note 6 31 2 2" xfId="32056"/>
    <cellStyle name="Note 6 31 2 3" xfId="46509"/>
    <cellStyle name="Note 6 31 3" xfId="17082"/>
    <cellStyle name="Note 6 31 3 2" xfId="34517"/>
    <cellStyle name="Note 6 31 3 3" xfId="48970"/>
    <cellStyle name="Note 6 31 4" xfId="22764"/>
    <cellStyle name="Note 6 31 5" xfId="37217"/>
    <cellStyle name="Note 6 32" xfId="7790"/>
    <cellStyle name="Note 6 32 2" xfId="25225"/>
    <cellStyle name="Note 6 32 3" xfId="39678"/>
    <cellStyle name="Note 6 33" xfId="10231"/>
    <cellStyle name="Note 6 33 2" xfId="27666"/>
    <cellStyle name="Note 6 33 3" xfId="42119"/>
    <cellStyle name="Note 6 34" xfId="12651"/>
    <cellStyle name="Note 6 34 2" xfId="30086"/>
    <cellStyle name="Note 6 34 3" xfId="44539"/>
    <cellStyle name="Note 6 35" xfId="19658"/>
    <cellStyle name="Note 6 4" xfId="3157"/>
    <cellStyle name="Note 6 4 10" xfId="8130"/>
    <cellStyle name="Note 6 4 10 2" xfId="25565"/>
    <cellStyle name="Note 6 4 10 3" xfId="40018"/>
    <cellStyle name="Note 6 4 11" xfId="10571"/>
    <cellStyle name="Note 6 4 11 2" xfId="28006"/>
    <cellStyle name="Note 6 4 11 3" xfId="42459"/>
    <cellStyle name="Note 6 4 12" xfId="12991"/>
    <cellStyle name="Note 6 4 12 2" xfId="30426"/>
    <cellStyle name="Note 6 4 12 3" xfId="44879"/>
    <cellStyle name="Note 6 4 13" xfId="19998"/>
    <cellStyle name="Note 6 4 2" xfId="3158"/>
    <cellStyle name="Note 6 4 2 2" xfId="3159"/>
    <cellStyle name="Note 6 4 2 2 2" xfId="5670"/>
    <cellStyle name="Note 6 4 2 2 2 2" xfId="14878"/>
    <cellStyle name="Note 6 4 2 2 2 2 2" xfId="32313"/>
    <cellStyle name="Note 6 4 2 2 2 2 3" xfId="46766"/>
    <cellStyle name="Note 6 4 2 2 2 3" xfId="17339"/>
    <cellStyle name="Note 6 4 2 2 2 3 2" xfId="34774"/>
    <cellStyle name="Note 6 4 2 2 2 3 3" xfId="49227"/>
    <cellStyle name="Note 6 4 2 2 2 4" xfId="23106"/>
    <cellStyle name="Note 6 4 2 2 2 5" xfId="37559"/>
    <cellStyle name="Note 6 4 2 2 3" xfId="8132"/>
    <cellStyle name="Note 6 4 2 2 3 2" xfId="25567"/>
    <cellStyle name="Note 6 4 2 2 3 3" xfId="40020"/>
    <cellStyle name="Note 6 4 2 2 4" xfId="10573"/>
    <cellStyle name="Note 6 4 2 2 4 2" xfId="28008"/>
    <cellStyle name="Note 6 4 2 2 4 3" xfId="42461"/>
    <cellStyle name="Note 6 4 2 2 5" xfId="12993"/>
    <cellStyle name="Note 6 4 2 2 5 2" xfId="30428"/>
    <cellStyle name="Note 6 4 2 2 5 3" xfId="44881"/>
    <cellStyle name="Note 6 4 2 2 6" xfId="20000"/>
    <cellStyle name="Note 6 4 2 3" xfId="3160"/>
    <cellStyle name="Note 6 4 2 3 2" xfId="5671"/>
    <cellStyle name="Note 6 4 2 3 2 2" xfId="14879"/>
    <cellStyle name="Note 6 4 2 3 2 2 2" xfId="32314"/>
    <cellStyle name="Note 6 4 2 3 2 2 3" xfId="46767"/>
    <cellStyle name="Note 6 4 2 3 2 3" xfId="17340"/>
    <cellStyle name="Note 6 4 2 3 2 3 2" xfId="34775"/>
    <cellStyle name="Note 6 4 2 3 2 3 3" xfId="49228"/>
    <cellStyle name="Note 6 4 2 3 2 4" xfId="23107"/>
    <cellStyle name="Note 6 4 2 3 2 5" xfId="37560"/>
    <cellStyle name="Note 6 4 2 3 3" xfId="8133"/>
    <cellStyle name="Note 6 4 2 3 3 2" xfId="25568"/>
    <cellStyle name="Note 6 4 2 3 3 3" xfId="40021"/>
    <cellStyle name="Note 6 4 2 3 4" xfId="10574"/>
    <cellStyle name="Note 6 4 2 3 4 2" xfId="28009"/>
    <cellStyle name="Note 6 4 2 3 4 3" xfId="42462"/>
    <cellStyle name="Note 6 4 2 3 5" xfId="12994"/>
    <cellStyle name="Note 6 4 2 3 5 2" xfId="30429"/>
    <cellStyle name="Note 6 4 2 3 5 3" xfId="44882"/>
    <cellStyle name="Note 6 4 2 3 6" xfId="20001"/>
    <cellStyle name="Note 6 4 2 4" xfId="3161"/>
    <cellStyle name="Note 6 4 2 4 2" xfId="5672"/>
    <cellStyle name="Note 6 4 2 4 2 2" xfId="23108"/>
    <cellStyle name="Note 6 4 2 4 2 3" xfId="37561"/>
    <cellStyle name="Note 6 4 2 4 3" xfId="8134"/>
    <cellStyle name="Note 6 4 2 4 3 2" xfId="25569"/>
    <cellStyle name="Note 6 4 2 4 3 3" xfId="40022"/>
    <cellStyle name="Note 6 4 2 4 4" xfId="10575"/>
    <cellStyle name="Note 6 4 2 4 4 2" xfId="28010"/>
    <cellStyle name="Note 6 4 2 4 4 3" xfId="42463"/>
    <cellStyle name="Note 6 4 2 4 5" xfId="12995"/>
    <cellStyle name="Note 6 4 2 4 5 2" xfId="30430"/>
    <cellStyle name="Note 6 4 2 4 5 3" xfId="44883"/>
    <cellStyle name="Note 6 4 2 4 6" xfId="15560"/>
    <cellStyle name="Note 6 4 2 4 6 2" xfId="32995"/>
    <cellStyle name="Note 6 4 2 4 6 3" xfId="47448"/>
    <cellStyle name="Note 6 4 2 4 7" xfId="20002"/>
    <cellStyle name="Note 6 4 2 4 8" xfId="20722"/>
    <cellStyle name="Note 6 4 2 5" xfId="5669"/>
    <cellStyle name="Note 6 4 2 5 2" xfId="14877"/>
    <cellStyle name="Note 6 4 2 5 2 2" xfId="32312"/>
    <cellStyle name="Note 6 4 2 5 2 3" xfId="46765"/>
    <cellStyle name="Note 6 4 2 5 3" xfId="17338"/>
    <cellStyle name="Note 6 4 2 5 3 2" xfId="34773"/>
    <cellStyle name="Note 6 4 2 5 3 3" xfId="49226"/>
    <cellStyle name="Note 6 4 2 5 4" xfId="23105"/>
    <cellStyle name="Note 6 4 2 5 5" xfId="37558"/>
    <cellStyle name="Note 6 4 2 6" xfId="8131"/>
    <cellStyle name="Note 6 4 2 6 2" xfId="25566"/>
    <cellStyle name="Note 6 4 2 6 3" xfId="40019"/>
    <cellStyle name="Note 6 4 2 7" xfId="10572"/>
    <cellStyle name="Note 6 4 2 7 2" xfId="28007"/>
    <cellStyle name="Note 6 4 2 7 3" xfId="42460"/>
    <cellStyle name="Note 6 4 2 8" xfId="12992"/>
    <cellStyle name="Note 6 4 2 8 2" xfId="30427"/>
    <cellStyle name="Note 6 4 2 8 3" xfId="44880"/>
    <cellStyle name="Note 6 4 2 9" xfId="19999"/>
    <cellStyle name="Note 6 4 3" xfId="3162"/>
    <cellStyle name="Note 6 4 3 2" xfId="3163"/>
    <cellStyle name="Note 6 4 3 2 2" xfId="5674"/>
    <cellStyle name="Note 6 4 3 2 2 2" xfId="14881"/>
    <cellStyle name="Note 6 4 3 2 2 2 2" xfId="32316"/>
    <cellStyle name="Note 6 4 3 2 2 2 3" xfId="46769"/>
    <cellStyle name="Note 6 4 3 2 2 3" xfId="17342"/>
    <cellStyle name="Note 6 4 3 2 2 3 2" xfId="34777"/>
    <cellStyle name="Note 6 4 3 2 2 3 3" xfId="49230"/>
    <cellStyle name="Note 6 4 3 2 2 4" xfId="23110"/>
    <cellStyle name="Note 6 4 3 2 2 5" xfId="37563"/>
    <cellStyle name="Note 6 4 3 2 3" xfId="8136"/>
    <cellStyle name="Note 6 4 3 2 3 2" xfId="25571"/>
    <cellStyle name="Note 6 4 3 2 3 3" xfId="40024"/>
    <cellStyle name="Note 6 4 3 2 4" xfId="10577"/>
    <cellStyle name="Note 6 4 3 2 4 2" xfId="28012"/>
    <cellStyle name="Note 6 4 3 2 4 3" xfId="42465"/>
    <cellStyle name="Note 6 4 3 2 5" xfId="12997"/>
    <cellStyle name="Note 6 4 3 2 5 2" xfId="30432"/>
    <cellStyle name="Note 6 4 3 2 5 3" xfId="44885"/>
    <cellStyle name="Note 6 4 3 2 6" xfId="20004"/>
    <cellStyle name="Note 6 4 3 3" xfId="3164"/>
    <cellStyle name="Note 6 4 3 3 2" xfId="5675"/>
    <cellStyle name="Note 6 4 3 3 2 2" xfId="14882"/>
    <cellStyle name="Note 6 4 3 3 2 2 2" xfId="32317"/>
    <cellStyle name="Note 6 4 3 3 2 2 3" xfId="46770"/>
    <cellStyle name="Note 6 4 3 3 2 3" xfId="17343"/>
    <cellStyle name="Note 6 4 3 3 2 3 2" xfId="34778"/>
    <cellStyle name="Note 6 4 3 3 2 3 3" xfId="49231"/>
    <cellStyle name="Note 6 4 3 3 2 4" xfId="23111"/>
    <cellStyle name="Note 6 4 3 3 2 5" xfId="37564"/>
    <cellStyle name="Note 6 4 3 3 3" xfId="8137"/>
    <cellStyle name="Note 6 4 3 3 3 2" xfId="25572"/>
    <cellStyle name="Note 6 4 3 3 3 3" xfId="40025"/>
    <cellStyle name="Note 6 4 3 3 4" xfId="10578"/>
    <cellStyle name="Note 6 4 3 3 4 2" xfId="28013"/>
    <cellStyle name="Note 6 4 3 3 4 3" xfId="42466"/>
    <cellStyle name="Note 6 4 3 3 5" xfId="12998"/>
    <cellStyle name="Note 6 4 3 3 5 2" xfId="30433"/>
    <cellStyle name="Note 6 4 3 3 5 3" xfId="44886"/>
    <cellStyle name="Note 6 4 3 3 6" xfId="20005"/>
    <cellStyle name="Note 6 4 3 4" xfId="3165"/>
    <cellStyle name="Note 6 4 3 4 2" xfId="5676"/>
    <cellStyle name="Note 6 4 3 4 2 2" xfId="23112"/>
    <cellStyle name="Note 6 4 3 4 2 3" xfId="37565"/>
    <cellStyle name="Note 6 4 3 4 3" xfId="8138"/>
    <cellStyle name="Note 6 4 3 4 3 2" xfId="25573"/>
    <cellStyle name="Note 6 4 3 4 3 3" xfId="40026"/>
    <cellStyle name="Note 6 4 3 4 4" xfId="10579"/>
    <cellStyle name="Note 6 4 3 4 4 2" xfId="28014"/>
    <cellStyle name="Note 6 4 3 4 4 3" xfId="42467"/>
    <cellStyle name="Note 6 4 3 4 5" xfId="12999"/>
    <cellStyle name="Note 6 4 3 4 5 2" xfId="30434"/>
    <cellStyle name="Note 6 4 3 4 5 3" xfId="44887"/>
    <cellStyle name="Note 6 4 3 4 6" xfId="15561"/>
    <cellStyle name="Note 6 4 3 4 6 2" xfId="32996"/>
    <cellStyle name="Note 6 4 3 4 6 3" xfId="47449"/>
    <cellStyle name="Note 6 4 3 4 7" xfId="20006"/>
    <cellStyle name="Note 6 4 3 4 8" xfId="20723"/>
    <cellStyle name="Note 6 4 3 5" xfId="5673"/>
    <cellStyle name="Note 6 4 3 5 2" xfId="14880"/>
    <cellStyle name="Note 6 4 3 5 2 2" xfId="32315"/>
    <cellStyle name="Note 6 4 3 5 2 3" xfId="46768"/>
    <cellStyle name="Note 6 4 3 5 3" xfId="17341"/>
    <cellStyle name="Note 6 4 3 5 3 2" xfId="34776"/>
    <cellStyle name="Note 6 4 3 5 3 3" xfId="49229"/>
    <cellStyle name="Note 6 4 3 5 4" xfId="23109"/>
    <cellStyle name="Note 6 4 3 5 5" xfId="37562"/>
    <cellStyle name="Note 6 4 3 6" xfId="8135"/>
    <cellStyle name="Note 6 4 3 6 2" xfId="25570"/>
    <cellStyle name="Note 6 4 3 6 3" xfId="40023"/>
    <cellStyle name="Note 6 4 3 7" xfId="10576"/>
    <cellStyle name="Note 6 4 3 7 2" xfId="28011"/>
    <cellStyle name="Note 6 4 3 7 3" xfId="42464"/>
    <cellStyle name="Note 6 4 3 8" xfId="12996"/>
    <cellStyle name="Note 6 4 3 8 2" xfId="30431"/>
    <cellStyle name="Note 6 4 3 8 3" xfId="44884"/>
    <cellStyle name="Note 6 4 3 9" xfId="20003"/>
    <cellStyle name="Note 6 4 4" xfId="3166"/>
    <cellStyle name="Note 6 4 4 2" xfId="3167"/>
    <cellStyle name="Note 6 4 4 2 2" xfId="5678"/>
    <cellStyle name="Note 6 4 4 2 2 2" xfId="14884"/>
    <cellStyle name="Note 6 4 4 2 2 2 2" xfId="32319"/>
    <cellStyle name="Note 6 4 4 2 2 2 3" xfId="46772"/>
    <cellStyle name="Note 6 4 4 2 2 3" xfId="17345"/>
    <cellStyle name="Note 6 4 4 2 2 3 2" xfId="34780"/>
    <cellStyle name="Note 6 4 4 2 2 3 3" xfId="49233"/>
    <cellStyle name="Note 6 4 4 2 2 4" xfId="23114"/>
    <cellStyle name="Note 6 4 4 2 2 5" xfId="37567"/>
    <cellStyle name="Note 6 4 4 2 3" xfId="8140"/>
    <cellStyle name="Note 6 4 4 2 3 2" xfId="25575"/>
    <cellStyle name="Note 6 4 4 2 3 3" xfId="40028"/>
    <cellStyle name="Note 6 4 4 2 4" xfId="10581"/>
    <cellStyle name="Note 6 4 4 2 4 2" xfId="28016"/>
    <cellStyle name="Note 6 4 4 2 4 3" xfId="42469"/>
    <cellStyle name="Note 6 4 4 2 5" xfId="13001"/>
    <cellStyle name="Note 6 4 4 2 5 2" xfId="30436"/>
    <cellStyle name="Note 6 4 4 2 5 3" xfId="44889"/>
    <cellStyle name="Note 6 4 4 2 6" xfId="20008"/>
    <cellStyle name="Note 6 4 4 3" xfId="3168"/>
    <cellStyle name="Note 6 4 4 3 2" xfId="5679"/>
    <cellStyle name="Note 6 4 4 3 2 2" xfId="14885"/>
    <cellStyle name="Note 6 4 4 3 2 2 2" xfId="32320"/>
    <cellStyle name="Note 6 4 4 3 2 2 3" xfId="46773"/>
    <cellStyle name="Note 6 4 4 3 2 3" xfId="17346"/>
    <cellStyle name="Note 6 4 4 3 2 3 2" xfId="34781"/>
    <cellStyle name="Note 6 4 4 3 2 3 3" xfId="49234"/>
    <cellStyle name="Note 6 4 4 3 2 4" xfId="23115"/>
    <cellStyle name="Note 6 4 4 3 2 5" xfId="37568"/>
    <cellStyle name="Note 6 4 4 3 3" xfId="8141"/>
    <cellStyle name="Note 6 4 4 3 3 2" xfId="25576"/>
    <cellStyle name="Note 6 4 4 3 3 3" xfId="40029"/>
    <cellStyle name="Note 6 4 4 3 4" xfId="10582"/>
    <cellStyle name="Note 6 4 4 3 4 2" xfId="28017"/>
    <cellStyle name="Note 6 4 4 3 4 3" xfId="42470"/>
    <cellStyle name="Note 6 4 4 3 5" xfId="13002"/>
    <cellStyle name="Note 6 4 4 3 5 2" xfId="30437"/>
    <cellStyle name="Note 6 4 4 3 5 3" xfId="44890"/>
    <cellStyle name="Note 6 4 4 3 6" xfId="20009"/>
    <cellStyle name="Note 6 4 4 4" xfId="3169"/>
    <cellStyle name="Note 6 4 4 4 2" xfId="5680"/>
    <cellStyle name="Note 6 4 4 4 2 2" xfId="23116"/>
    <cellStyle name="Note 6 4 4 4 2 3" xfId="37569"/>
    <cellStyle name="Note 6 4 4 4 3" xfId="8142"/>
    <cellStyle name="Note 6 4 4 4 3 2" xfId="25577"/>
    <cellStyle name="Note 6 4 4 4 3 3" xfId="40030"/>
    <cellStyle name="Note 6 4 4 4 4" xfId="10583"/>
    <cellStyle name="Note 6 4 4 4 4 2" xfId="28018"/>
    <cellStyle name="Note 6 4 4 4 4 3" xfId="42471"/>
    <cellStyle name="Note 6 4 4 4 5" xfId="13003"/>
    <cellStyle name="Note 6 4 4 4 5 2" xfId="30438"/>
    <cellStyle name="Note 6 4 4 4 5 3" xfId="44891"/>
    <cellStyle name="Note 6 4 4 4 6" xfId="15562"/>
    <cellStyle name="Note 6 4 4 4 6 2" xfId="32997"/>
    <cellStyle name="Note 6 4 4 4 6 3" xfId="47450"/>
    <cellStyle name="Note 6 4 4 4 7" xfId="20010"/>
    <cellStyle name="Note 6 4 4 4 8" xfId="20724"/>
    <cellStyle name="Note 6 4 4 5" xfId="5677"/>
    <cellStyle name="Note 6 4 4 5 2" xfId="14883"/>
    <cellStyle name="Note 6 4 4 5 2 2" xfId="32318"/>
    <cellStyle name="Note 6 4 4 5 2 3" xfId="46771"/>
    <cellStyle name="Note 6 4 4 5 3" xfId="17344"/>
    <cellStyle name="Note 6 4 4 5 3 2" xfId="34779"/>
    <cellStyle name="Note 6 4 4 5 3 3" xfId="49232"/>
    <cellStyle name="Note 6 4 4 5 4" xfId="23113"/>
    <cellStyle name="Note 6 4 4 5 5" xfId="37566"/>
    <cellStyle name="Note 6 4 4 6" xfId="8139"/>
    <cellStyle name="Note 6 4 4 6 2" xfId="25574"/>
    <cellStyle name="Note 6 4 4 6 3" xfId="40027"/>
    <cellStyle name="Note 6 4 4 7" xfId="10580"/>
    <cellStyle name="Note 6 4 4 7 2" xfId="28015"/>
    <cellStyle name="Note 6 4 4 7 3" xfId="42468"/>
    <cellStyle name="Note 6 4 4 8" xfId="13000"/>
    <cellStyle name="Note 6 4 4 8 2" xfId="30435"/>
    <cellStyle name="Note 6 4 4 8 3" xfId="44888"/>
    <cellStyle name="Note 6 4 4 9" xfId="20007"/>
    <cellStyle name="Note 6 4 5" xfId="3170"/>
    <cellStyle name="Note 6 4 5 2" xfId="3171"/>
    <cellStyle name="Note 6 4 5 2 2" xfId="5682"/>
    <cellStyle name="Note 6 4 5 2 2 2" xfId="14887"/>
    <cellStyle name="Note 6 4 5 2 2 2 2" xfId="32322"/>
    <cellStyle name="Note 6 4 5 2 2 2 3" xfId="46775"/>
    <cellStyle name="Note 6 4 5 2 2 3" xfId="17348"/>
    <cellStyle name="Note 6 4 5 2 2 3 2" xfId="34783"/>
    <cellStyle name="Note 6 4 5 2 2 3 3" xfId="49236"/>
    <cellStyle name="Note 6 4 5 2 2 4" xfId="23118"/>
    <cellStyle name="Note 6 4 5 2 2 5" xfId="37571"/>
    <cellStyle name="Note 6 4 5 2 3" xfId="8144"/>
    <cellStyle name="Note 6 4 5 2 3 2" xfId="25579"/>
    <cellStyle name="Note 6 4 5 2 3 3" xfId="40032"/>
    <cellStyle name="Note 6 4 5 2 4" xfId="10585"/>
    <cellStyle name="Note 6 4 5 2 4 2" xfId="28020"/>
    <cellStyle name="Note 6 4 5 2 4 3" xfId="42473"/>
    <cellStyle name="Note 6 4 5 2 5" xfId="13005"/>
    <cellStyle name="Note 6 4 5 2 5 2" xfId="30440"/>
    <cellStyle name="Note 6 4 5 2 5 3" xfId="44893"/>
    <cellStyle name="Note 6 4 5 2 6" xfId="20012"/>
    <cellStyle name="Note 6 4 5 3" xfId="3172"/>
    <cellStyle name="Note 6 4 5 3 2" xfId="5683"/>
    <cellStyle name="Note 6 4 5 3 2 2" xfId="14888"/>
    <cellStyle name="Note 6 4 5 3 2 2 2" xfId="32323"/>
    <cellStyle name="Note 6 4 5 3 2 2 3" xfId="46776"/>
    <cellStyle name="Note 6 4 5 3 2 3" xfId="17349"/>
    <cellStyle name="Note 6 4 5 3 2 3 2" xfId="34784"/>
    <cellStyle name="Note 6 4 5 3 2 3 3" xfId="49237"/>
    <cellStyle name="Note 6 4 5 3 2 4" xfId="23119"/>
    <cellStyle name="Note 6 4 5 3 2 5" xfId="37572"/>
    <cellStyle name="Note 6 4 5 3 3" xfId="8145"/>
    <cellStyle name="Note 6 4 5 3 3 2" xfId="25580"/>
    <cellStyle name="Note 6 4 5 3 3 3" xfId="40033"/>
    <cellStyle name="Note 6 4 5 3 4" xfId="10586"/>
    <cellStyle name="Note 6 4 5 3 4 2" xfId="28021"/>
    <cellStyle name="Note 6 4 5 3 4 3" xfId="42474"/>
    <cellStyle name="Note 6 4 5 3 5" xfId="13006"/>
    <cellStyle name="Note 6 4 5 3 5 2" xfId="30441"/>
    <cellStyle name="Note 6 4 5 3 5 3" xfId="44894"/>
    <cellStyle name="Note 6 4 5 3 6" xfId="20013"/>
    <cellStyle name="Note 6 4 5 4" xfId="3173"/>
    <cellStyle name="Note 6 4 5 4 2" xfId="5684"/>
    <cellStyle name="Note 6 4 5 4 2 2" xfId="23120"/>
    <cellStyle name="Note 6 4 5 4 2 3" xfId="37573"/>
    <cellStyle name="Note 6 4 5 4 3" xfId="8146"/>
    <cellStyle name="Note 6 4 5 4 3 2" xfId="25581"/>
    <cellStyle name="Note 6 4 5 4 3 3" xfId="40034"/>
    <cellStyle name="Note 6 4 5 4 4" xfId="10587"/>
    <cellStyle name="Note 6 4 5 4 4 2" xfId="28022"/>
    <cellStyle name="Note 6 4 5 4 4 3" xfId="42475"/>
    <cellStyle name="Note 6 4 5 4 5" xfId="13007"/>
    <cellStyle name="Note 6 4 5 4 5 2" xfId="30442"/>
    <cellStyle name="Note 6 4 5 4 5 3" xfId="44895"/>
    <cellStyle name="Note 6 4 5 4 6" xfId="15563"/>
    <cellStyle name="Note 6 4 5 4 6 2" xfId="32998"/>
    <cellStyle name="Note 6 4 5 4 6 3" xfId="47451"/>
    <cellStyle name="Note 6 4 5 4 7" xfId="20014"/>
    <cellStyle name="Note 6 4 5 4 8" xfId="20725"/>
    <cellStyle name="Note 6 4 5 5" xfId="5681"/>
    <cellStyle name="Note 6 4 5 5 2" xfId="14886"/>
    <cellStyle name="Note 6 4 5 5 2 2" xfId="32321"/>
    <cellStyle name="Note 6 4 5 5 2 3" xfId="46774"/>
    <cellStyle name="Note 6 4 5 5 3" xfId="17347"/>
    <cellStyle name="Note 6 4 5 5 3 2" xfId="34782"/>
    <cellStyle name="Note 6 4 5 5 3 3" xfId="49235"/>
    <cellStyle name="Note 6 4 5 5 4" xfId="23117"/>
    <cellStyle name="Note 6 4 5 5 5" xfId="37570"/>
    <cellStyle name="Note 6 4 5 6" xfId="8143"/>
    <cellStyle name="Note 6 4 5 6 2" xfId="25578"/>
    <cellStyle name="Note 6 4 5 6 3" xfId="40031"/>
    <cellStyle name="Note 6 4 5 7" xfId="10584"/>
    <cellStyle name="Note 6 4 5 7 2" xfId="28019"/>
    <cellStyle name="Note 6 4 5 7 3" xfId="42472"/>
    <cellStyle name="Note 6 4 5 8" xfId="13004"/>
    <cellStyle name="Note 6 4 5 8 2" xfId="30439"/>
    <cellStyle name="Note 6 4 5 8 3" xfId="44892"/>
    <cellStyle name="Note 6 4 5 9" xfId="20011"/>
    <cellStyle name="Note 6 4 6" xfId="3174"/>
    <cellStyle name="Note 6 4 6 2" xfId="5685"/>
    <cellStyle name="Note 6 4 6 2 2" xfId="14889"/>
    <cellStyle name="Note 6 4 6 2 2 2" xfId="32324"/>
    <cellStyle name="Note 6 4 6 2 2 3" xfId="46777"/>
    <cellStyle name="Note 6 4 6 2 3" xfId="17350"/>
    <cellStyle name="Note 6 4 6 2 3 2" xfId="34785"/>
    <cellStyle name="Note 6 4 6 2 3 3" xfId="49238"/>
    <cellStyle name="Note 6 4 6 2 4" xfId="23121"/>
    <cellStyle name="Note 6 4 6 2 5" xfId="37574"/>
    <cellStyle name="Note 6 4 6 3" xfId="8147"/>
    <cellStyle name="Note 6 4 6 3 2" xfId="25582"/>
    <cellStyle name="Note 6 4 6 3 3" xfId="40035"/>
    <cellStyle name="Note 6 4 6 4" xfId="10588"/>
    <cellStyle name="Note 6 4 6 4 2" xfId="28023"/>
    <cellStyle name="Note 6 4 6 4 3" xfId="42476"/>
    <cellStyle name="Note 6 4 6 5" xfId="13008"/>
    <cellStyle name="Note 6 4 6 5 2" xfId="30443"/>
    <cellStyle name="Note 6 4 6 5 3" xfId="44896"/>
    <cellStyle name="Note 6 4 6 6" xfId="20015"/>
    <cellStyle name="Note 6 4 7" xfId="3175"/>
    <cellStyle name="Note 6 4 7 2" xfId="5686"/>
    <cellStyle name="Note 6 4 7 2 2" xfId="14890"/>
    <cellStyle name="Note 6 4 7 2 2 2" xfId="32325"/>
    <cellStyle name="Note 6 4 7 2 2 3" xfId="46778"/>
    <cellStyle name="Note 6 4 7 2 3" xfId="17351"/>
    <cellStyle name="Note 6 4 7 2 3 2" xfId="34786"/>
    <cellStyle name="Note 6 4 7 2 3 3" xfId="49239"/>
    <cellStyle name="Note 6 4 7 2 4" xfId="23122"/>
    <cellStyle name="Note 6 4 7 2 5" xfId="37575"/>
    <cellStyle name="Note 6 4 7 3" xfId="8148"/>
    <cellStyle name="Note 6 4 7 3 2" xfId="25583"/>
    <cellStyle name="Note 6 4 7 3 3" xfId="40036"/>
    <cellStyle name="Note 6 4 7 4" xfId="10589"/>
    <cellStyle name="Note 6 4 7 4 2" xfId="28024"/>
    <cellStyle name="Note 6 4 7 4 3" xfId="42477"/>
    <cellStyle name="Note 6 4 7 5" xfId="13009"/>
    <cellStyle name="Note 6 4 7 5 2" xfId="30444"/>
    <cellStyle name="Note 6 4 7 5 3" xfId="44897"/>
    <cellStyle name="Note 6 4 7 6" xfId="20016"/>
    <cellStyle name="Note 6 4 8" xfId="3176"/>
    <cellStyle name="Note 6 4 8 2" xfId="5687"/>
    <cellStyle name="Note 6 4 8 2 2" xfId="23123"/>
    <cellStyle name="Note 6 4 8 2 3" xfId="37576"/>
    <cellStyle name="Note 6 4 8 3" xfId="8149"/>
    <cellStyle name="Note 6 4 8 3 2" xfId="25584"/>
    <cellStyle name="Note 6 4 8 3 3" xfId="40037"/>
    <cellStyle name="Note 6 4 8 4" xfId="10590"/>
    <cellStyle name="Note 6 4 8 4 2" xfId="28025"/>
    <cellStyle name="Note 6 4 8 4 3" xfId="42478"/>
    <cellStyle name="Note 6 4 8 5" xfId="13010"/>
    <cellStyle name="Note 6 4 8 5 2" xfId="30445"/>
    <cellStyle name="Note 6 4 8 5 3" xfId="44898"/>
    <cellStyle name="Note 6 4 8 6" xfId="15564"/>
    <cellStyle name="Note 6 4 8 6 2" xfId="32999"/>
    <cellStyle name="Note 6 4 8 6 3" xfId="47452"/>
    <cellStyle name="Note 6 4 8 7" xfId="20017"/>
    <cellStyle name="Note 6 4 8 8" xfId="20726"/>
    <cellStyle name="Note 6 4 9" xfId="5668"/>
    <cellStyle name="Note 6 4 9 2" xfId="14876"/>
    <cellStyle name="Note 6 4 9 2 2" xfId="32311"/>
    <cellStyle name="Note 6 4 9 2 3" xfId="46764"/>
    <cellStyle name="Note 6 4 9 3" xfId="17337"/>
    <cellStyle name="Note 6 4 9 3 2" xfId="34772"/>
    <cellStyle name="Note 6 4 9 3 3" xfId="49225"/>
    <cellStyle name="Note 6 4 9 4" xfId="23104"/>
    <cellStyle name="Note 6 4 9 5" xfId="37557"/>
    <cellStyle name="Note 6 5" xfId="3177"/>
    <cellStyle name="Note 6 5 10" xfId="8150"/>
    <cellStyle name="Note 6 5 10 2" xfId="25585"/>
    <cellStyle name="Note 6 5 10 3" xfId="40038"/>
    <cellStyle name="Note 6 5 11" xfId="10591"/>
    <cellStyle name="Note 6 5 11 2" xfId="28026"/>
    <cellStyle name="Note 6 5 11 3" xfId="42479"/>
    <cellStyle name="Note 6 5 12" xfId="13011"/>
    <cellStyle name="Note 6 5 12 2" xfId="30446"/>
    <cellStyle name="Note 6 5 12 3" xfId="44899"/>
    <cellStyle name="Note 6 5 13" xfId="20018"/>
    <cellStyle name="Note 6 5 2" xfId="3178"/>
    <cellStyle name="Note 6 5 2 2" xfId="3179"/>
    <cellStyle name="Note 6 5 2 2 2" xfId="5690"/>
    <cellStyle name="Note 6 5 2 2 2 2" xfId="14893"/>
    <cellStyle name="Note 6 5 2 2 2 2 2" xfId="32328"/>
    <cellStyle name="Note 6 5 2 2 2 2 3" xfId="46781"/>
    <cellStyle name="Note 6 5 2 2 2 3" xfId="17354"/>
    <cellStyle name="Note 6 5 2 2 2 3 2" xfId="34789"/>
    <cellStyle name="Note 6 5 2 2 2 3 3" xfId="49242"/>
    <cellStyle name="Note 6 5 2 2 2 4" xfId="23126"/>
    <cellStyle name="Note 6 5 2 2 2 5" xfId="37579"/>
    <cellStyle name="Note 6 5 2 2 3" xfId="8152"/>
    <cellStyle name="Note 6 5 2 2 3 2" xfId="25587"/>
    <cellStyle name="Note 6 5 2 2 3 3" xfId="40040"/>
    <cellStyle name="Note 6 5 2 2 4" xfId="10593"/>
    <cellStyle name="Note 6 5 2 2 4 2" xfId="28028"/>
    <cellStyle name="Note 6 5 2 2 4 3" xfId="42481"/>
    <cellStyle name="Note 6 5 2 2 5" xfId="13013"/>
    <cellStyle name="Note 6 5 2 2 5 2" xfId="30448"/>
    <cellStyle name="Note 6 5 2 2 5 3" xfId="44901"/>
    <cellStyle name="Note 6 5 2 2 6" xfId="20020"/>
    <cellStyle name="Note 6 5 2 3" xfId="3180"/>
    <cellStyle name="Note 6 5 2 3 2" xfId="5691"/>
    <cellStyle name="Note 6 5 2 3 2 2" xfId="14894"/>
    <cellStyle name="Note 6 5 2 3 2 2 2" xfId="32329"/>
    <cellStyle name="Note 6 5 2 3 2 2 3" xfId="46782"/>
    <cellStyle name="Note 6 5 2 3 2 3" xfId="17355"/>
    <cellStyle name="Note 6 5 2 3 2 3 2" xfId="34790"/>
    <cellStyle name="Note 6 5 2 3 2 3 3" xfId="49243"/>
    <cellStyle name="Note 6 5 2 3 2 4" xfId="23127"/>
    <cellStyle name="Note 6 5 2 3 2 5" xfId="37580"/>
    <cellStyle name="Note 6 5 2 3 3" xfId="8153"/>
    <cellStyle name="Note 6 5 2 3 3 2" xfId="25588"/>
    <cellStyle name="Note 6 5 2 3 3 3" xfId="40041"/>
    <cellStyle name="Note 6 5 2 3 4" xfId="10594"/>
    <cellStyle name="Note 6 5 2 3 4 2" xfId="28029"/>
    <cellStyle name="Note 6 5 2 3 4 3" xfId="42482"/>
    <cellStyle name="Note 6 5 2 3 5" xfId="13014"/>
    <cellStyle name="Note 6 5 2 3 5 2" xfId="30449"/>
    <cellStyle name="Note 6 5 2 3 5 3" xfId="44902"/>
    <cellStyle name="Note 6 5 2 3 6" xfId="20021"/>
    <cellStyle name="Note 6 5 2 4" xfId="3181"/>
    <cellStyle name="Note 6 5 2 4 2" xfId="5692"/>
    <cellStyle name="Note 6 5 2 4 2 2" xfId="23128"/>
    <cellStyle name="Note 6 5 2 4 2 3" xfId="37581"/>
    <cellStyle name="Note 6 5 2 4 3" xfId="8154"/>
    <cellStyle name="Note 6 5 2 4 3 2" xfId="25589"/>
    <cellStyle name="Note 6 5 2 4 3 3" xfId="40042"/>
    <cellStyle name="Note 6 5 2 4 4" xfId="10595"/>
    <cellStyle name="Note 6 5 2 4 4 2" xfId="28030"/>
    <cellStyle name="Note 6 5 2 4 4 3" xfId="42483"/>
    <cellStyle name="Note 6 5 2 4 5" xfId="13015"/>
    <cellStyle name="Note 6 5 2 4 5 2" xfId="30450"/>
    <cellStyle name="Note 6 5 2 4 5 3" xfId="44903"/>
    <cellStyle name="Note 6 5 2 4 6" xfId="15565"/>
    <cellStyle name="Note 6 5 2 4 6 2" xfId="33000"/>
    <cellStyle name="Note 6 5 2 4 6 3" xfId="47453"/>
    <cellStyle name="Note 6 5 2 4 7" xfId="20022"/>
    <cellStyle name="Note 6 5 2 4 8" xfId="20727"/>
    <cellStyle name="Note 6 5 2 5" xfId="5689"/>
    <cellStyle name="Note 6 5 2 5 2" xfId="14892"/>
    <cellStyle name="Note 6 5 2 5 2 2" xfId="32327"/>
    <cellStyle name="Note 6 5 2 5 2 3" xfId="46780"/>
    <cellStyle name="Note 6 5 2 5 3" xfId="17353"/>
    <cellStyle name="Note 6 5 2 5 3 2" xfId="34788"/>
    <cellStyle name="Note 6 5 2 5 3 3" xfId="49241"/>
    <cellStyle name="Note 6 5 2 5 4" xfId="23125"/>
    <cellStyle name="Note 6 5 2 5 5" xfId="37578"/>
    <cellStyle name="Note 6 5 2 6" xfId="8151"/>
    <cellStyle name="Note 6 5 2 6 2" xfId="25586"/>
    <cellStyle name="Note 6 5 2 6 3" xfId="40039"/>
    <cellStyle name="Note 6 5 2 7" xfId="10592"/>
    <cellStyle name="Note 6 5 2 7 2" xfId="28027"/>
    <cellStyle name="Note 6 5 2 7 3" xfId="42480"/>
    <cellStyle name="Note 6 5 2 8" xfId="13012"/>
    <cellStyle name="Note 6 5 2 8 2" xfId="30447"/>
    <cellStyle name="Note 6 5 2 8 3" xfId="44900"/>
    <cellStyle name="Note 6 5 2 9" xfId="20019"/>
    <cellStyle name="Note 6 5 3" xfId="3182"/>
    <cellStyle name="Note 6 5 3 2" xfId="3183"/>
    <cellStyle name="Note 6 5 3 2 2" xfId="5694"/>
    <cellStyle name="Note 6 5 3 2 2 2" xfId="14896"/>
    <cellStyle name="Note 6 5 3 2 2 2 2" xfId="32331"/>
    <cellStyle name="Note 6 5 3 2 2 2 3" xfId="46784"/>
    <cellStyle name="Note 6 5 3 2 2 3" xfId="17357"/>
    <cellStyle name="Note 6 5 3 2 2 3 2" xfId="34792"/>
    <cellStyle name="Note 6 5 3 2 2 3 3" xfId="49245"/>
    <cellStyle name="Note 6 5 3 2 2 4" xfId="23130"/>
    <cellStyle name="Note 6 5 3 2 2 5" xfId="37583"/>
    <cellStyle name="Note 6 5 3 2 3" xfId="8156"/>
    <cellStyle name="Note 6 5 3 2 3 2" xfId="25591"/>
    <cellStyle name="Note 6 5 3 2 3 3" xfId="40044"/>
    <cellStyle name="Note 6 5 3 2 4" xfId="10597"/>
    <cellStyle name="Note 6 5 3 2 4 2" xfId="28032"/>
    <cellStyle name="Note 6 5 3 2 4 3" xfId="42485"/>
    <cellStyle name="Note 6 5 3 2 5" xfId="13017"/>
    <cellStyle name="Note 6 5 3 2 5 2" xfId="30452"/>
    <cellStyle name="Note 6 5 3 2 5 3" xfId="44905"/>
    <cellStyle name="Note 6 5 3 2 6" xfId="20024"/>
    <cellStyle name="Note 6 5 3 3" xfId="3184"/>
    <cellStyle name="Note 6 5 3 3 2" xfId="5695"/>
    <cellStyle name="Note 6 5 3 3 2 2" xfId="14897"/>
    <cellStyle name="Note 6 5 3 3 2 2 2" xfId="32332"/>
    <cellStyle name="Note 6 5 3 3 2 2 3" xfId="46785"/>
    <cellStyle name="Note 6 5 3 3 2 3" xfId="17358"/>
    <cellStyle name="Note 6 5 3 3 2 3 2" xfId="34793"/>
    <cellStyle name="Note 6 5 3 3 2 3 3" xfId="49246"/>
    <cellStyle name="Note 6 5 3 3 2 4" xfId="23131"/>
    <cellStyle name="Note 6 5 3 3 2 5" xfId="37584"/>
    <cellStyle name="Note 6 5 3 3 3" xfId="8157"/>
    <cellStyle name="Note 6 5 3 3 3 2" xfId="25592"/>
    <cellStyle name="Note 6 5 3 3 3 3" xfId="40045"/>
    <cellStyle name="Note 6 5 3 3 4" xfId="10598"/>
    <cellStyle name="Note 6 5 3 3 4 2" xfId="28033"/>
    <cellStyle name="Note 6 5 3 3 4 3" xfId="42486"/>
    <cellStyle name="Note 6 5 3 3 5" xfId="13018"/>
    <cellStyle name="Note 6 5 3 3 5 2" xfId="30453"/>
    <cellStyle name="Note 6 5 3 3 5 3" xfId="44906"/>
    <cellStyle name="Note 6 5 3 3 6" xfId="20025"/>
    <cellStyle name="Note 6 5 3 4" xfId="3185"/>
    <cellStyle name="Note 6 5 3 4 2" xfId="5696"/>
    <cellStyle name="Note 6 5 3 4 2 2" xfId="23132"/>
    <cellStyle name="Note 6 5 3 4 2 3" xfId="37585"/>
    <cellStyle name="Note 6 5 3 4 3" xfId="8158"/>
    <cellStyle name="Note 6 5 3 4 3 2" xfId="25593"/>
    <cellStyle name="Note 6 5 3 4 3 3" xfId="40046"/>
    <cellStyle name="Note 6 5 3 4 4" xfId="10599"/>
    <cellStyle name="Note 6 5 3 4 4 2" xfId="28034"/>
    <cellStyle name="Note 6 5 3 4 4 3" xfId="42487"/>
    <cellStyle name="Note 6 5 3 4 5" xfId="13019"/>
    <cellStyle name="Note 6 5 3 4 5 2" xfId="30454"/>
    <cellStyle name="Note 6 5 3 4 5 3" xfId="44907"/>
    <cellStyle name="Note 6 5 3 4 6" xfId="15566"/>
    <cellStyle name="Note 6 5 3 4 6 2" xfId="33001"/>
    <cellStyle name="Note 6 5 3 4 6 3" xfId="47454"/>
    <cellStyle name="Note 6 5 3 4 7" xfId="20026"/>
    <cellStyle name="Note 6 5 3 4 8" xfId="20728"/>
    <cellStyle name="Note 6 5 3 5" xfId="5693"/>
    <cellStyle name="Note 6 5 3 5 2" xfId="14895"/>
    <cellStyle name="Note 6 5 3 5 2 2" xfId="32330"/>
    <cellStyle name="Note 6 5 3 5 2 3" xfId="46783"/>
    <cellStyle name="Note 6 5 3 5 3" xfId="17356"/>
    <cellStyle name="Note 6 5 3 5 3 2" xfId="34791"/>
    <cellStyle name="Note 6 5 3 5 3 3" xfId="49244"/>
    <cellStyle name="Note 6 5 3 5 4" xfId="23129"/>
    <cellStyle name="Note 6 5 3 5 5" xfId="37582"/>
    <cellStyle name="Note 6 5 3 6" xfId="8155"/>
    <cellStyle name="Note 6 5 3 6 2" xfId="25590"/>
    <cellStyle name="Note 6 5 3 6 3" xfId="40043"/>
    <cellStyle name="Note 6 5 3 7" xfId="10596"/>
    <cellStyle name="Note 6 5 3 7 2" xfId="28031"/>
    <cellStyle name="Note 6 5 3 7 3" xfId="42484"/>
    <cellStyle name="Note 6 5 3 8" xfId="13016"/>
    <cellStyle name="Note 6 5 3 8 2" xfId="30451"/>
    <cellStyle name="Note 6 5 3 8 3" xfId="44904"/>
    <cellStyle name="Note 6 5 3 9" xfId="20023"/>
    <cellStyle name="Note 6 5 4" xfId="3186"/>
    <cellStyle name="Note 6 5 4 2" xfId="3187"/>
    <cellStyle name="Note 6 5 4 2 2" xfId="5698"/>
    <cellStyle name="Note 6 5 4 2 2 2" xfId="14899"/>
    <cellStyle name="Note 6 5 4 2 2 2 2" xfId="32334"/>
    <cellStyle name="Note 6 5 4 2 2 2 3" xfId="46787"/>
    <cellStyle name="Note 6 5 4 2 2 3" xfId="17360"/>
    <cellStyle name="Note 6 5 4 2 2 3 2" xfId="34795"/>
    <cellStyle name="Note 6 5 4 2 2 3 3" xfId="49248"/>
    <cellStyle name="Note 6 5 4 2 2 4" xfId="23134"/>
    <cellStyle name="Note 6 5 4 2 2 5" xfId="37587"/>
    <cellStyle name="Note 6 5 4 2 3" xfId="8160"/>
    <cellStyle name="Note 6 5 4 2 3 2" xfId="25595"/>
    <cellStyle name="Note 6 5 4 2 3 3" xfId="40048"/>
    <cellStyle name="Note 6 5 4 2 4" xfId="10601"/>
    <cellStyle name="Note 6 5 4 2 4 2" xfId="28036"/>
    <cellStyle name="Note 6 5 4 2 4 3" xfId="42489"/>
    <cellStyle name="Note 6 5 4 2 5" xfId="13021"/>
    <cellStyle name="Note 6 5 4 2 5 2" xfId="30456"/>
    <cellStyle name="Note 6 5 4 2 5 3" xfId="44909"/>
    <cellStyle name="Note 6 5 4 2 6" xfId="20028"/>
    <cellStyle name="Note 6 5 4 3" xfId="3188"/>
    <cellStyle name="Note 6 5 4 3 2" xfId="5699"/>
    <cellStyle name="Note 6 5 4 3 2 2" xfId="14900"/>
    <cellStyle name="Note 6 5 4 3 2 2 2" xfId="32335"/>
    <cellStyle name="Note 6 5 4 3 2 2 3" xfId="46788"/>
    <cellStyle name="Note 6 5 4 3 2 3" xfId="17361"/>
    <cellStyle name="Note 6 5 4 3 2 3 2" xfId="34796"/>
    <cellStyle name="Note 6 5 4 3 2 3 3" xfId="49249"/>
    <cellStyle name="Note 6 5 4 3 2 4" xfId="23135"/>
    <cellStyle name="Note 6 5 4 3 2 5" xfId="37588"/>
    <cellStyle name="Note 6 5 4 3 3" xfId="8161"/>
    <cellStyle name="Note 6 5 4 3 3 2" xfId="25596"/>
    <cellStyle name="Note 6 5 4 3 3 3" xfId="40049"/>
    <cellStyle name="Note 6 5 4 3 4" xfId="10602"/>
    <cellStyle name="Note 6 5 4 3 4 2" xfId="28037"/>
    <cellStyle name="Note 6 5 4 3 4 3" xfId="42490"/>
    <cellStyle name="Note 6 5 4 3 5" xfId="13022"/>
    <cellStyle name="Note 6 5 4 3 5 2" xfId="30457"/>
    <cellStyle name="Note 6 5 4 3 5 3" xfId="44910"/>
    <cellStyle name="Note 6 5 4 3 6" xfId="20029"/>
    <cellStyle name="Note 6 5 4 4" xfId="3189"/>
    <cellStyle name="Note 6 5 4 4 2" xfId="5700"/>
    <cellStyle name="Note 6 5 4 4 2 2" xfId="23136"/>
    <cellStyle name="Note 6 5 4 4 2 3" xfId="37589"/>
    <cellStyle name="Note 6 5 4 4 3" xfId="8162"/>
    <cellStyle name="Note 6 5 4 4 3 2" xfId="25597"/>
    <cellStyle name="Note 6 5 4 4 3 3" xfId="40050"/>
    <cellStyle name="Note 6 5 4 4 4" xfId="10603"/>
    <cellStyle name="Note 6 5 4 4 4 2" xfId="28038"/>
    <cellStyle name="Note 6 5 4 4 4 3" xfId="42491"/>
    <cellStyle name="Note 6 5 4 4 5" xfId="13023"/>
    <cellStyle name="Note 6 5 4 4 5 2" xfId="30458"/>
    <cellStyle name="Note 6 5 4 4 5 3" xfId="44911"/>
    <cellStyle name="Note 6 5 4 4 6" xfId="15567"/>
    <cellStyle name="Note 6 5 4 4 6 2" xfId="33002"/>
    <cellStyle name="Note 6 5 4 4 6 3" xfId="47455"/>
    <cellStyle name="Note 6 5 4 4 7" xfId="20030"/>
    <cellStyle name="Note 6 5 4 4 8" xfId="20729"/>
    <cellStyle name="Note 6 5 4 5" xfId="5697"/>
    <cellStyle name="Note 6 5 4 5 2" xfId="14898"/>
    <cellStyle name="Note 6 5 4 5 2 2" xfId="32333"/>
    <cellStyle name="Note 6 5 4 5 2 3" xfId="46786"/>
    <cellStyle name="Note 6 5 4 5 3" xfId="17359"/>
    <cellStyle name="Note 6 5 4 5 3 2" xfId="34794"/>
    <cellStyle name="Note 6 5 4 5 3 3" xfId="49247"/>
    <cellStyle name="Note 6 5 4 5 4" xfId="23133"/>
    <cellStyle name="Note 6 5 4 5 5" xfId="37586"/>
    <cellStyle name="Note 6 5 4 6" xfId="8159"/>
    <cellStyle name="Note 6 5 4 6 2" xfId="25594"/>
    <cellStyle name="Note 6 5 4 6 3" xfId="40047"/>
    <cellStyle name="Note 6 5 4 7" xfId="10600"/>
    <cellStyle name="Note 6 5 4 7 2" xfId="28035"/>
    <cellStyle name="Note 6 5 4 7 3" xfId="42488"/>
    <cellStyle name="Note 6 5 4 8" xfId="13020"/>
    <cellStyle name="Note 6 5 4 8 2" xfId="30455"/>
    <cellStyle name="Note 6 5 4 8 3" xfId="44908"/>
    <cellStyle name="Note 6 5 4 9" xfId="20027"/>
    <cellStyle name="Note 6 5 5" xfId="3190"/>
    <cellStyle name="Note 6 5 5 2" xfId="3191"/>
    <cellStyle name="Note 6 5 5 2 2" xfId="5702"/>
    <cellStyle name="Note 6 5 5 2 2 2" xfId="14902"/>
    <cellStyle name="Note 6 5 5 2 2 2 2" xfId="32337"/>
    <cellStyle name="Note 6 5 5 2 2 2 3" xfId="46790"/>
    <cellStyle name="Note 6 5 5 2 2 3" xfId="17363"/>
    <cellStyle name="Note 6 5 5 2 2 3 2" xfId="34798"/>
    <cellStyle name="Note 6 5 5 2 2 3 3" xfId="49251"/>
    <cellStyle name="Note 6 5 5 2 2 4" xfId="23138"/>
    <cellStyle name="Note 6 5 5 2 2 5" xfId="37591"/>
    <cellStyle name="Note 6 5 5 2 3" xfId="8164"/>
    <cellStyle name="Note 6 5 5 2 3 2" xfId="25599"/>
    <cellStyle name="Note 6 5 5 2 3 3" xfId="40052"/>
    <cellStyle name="Note 6 5 5 2 4" xfId="10605"/>
    <cellStyle name="Note 6 5 5 2 4 2" xfId="28040"/>
    <cellStyle name="Note 6 5 5 2 4 3" xfId="42493"/>
    <cellStyle name="Note 6 5 5 2 5" xfId="13025"/>
    <cellStyle name="Note 6 5 5 2 5 2" xfId="30460"/>
    <cellStyle name="Note 6 5 5 2 5 3" xfId="44913"/>
    <cellStyle name="Note 6 5 5 2 6" xfId="20032"/>
    <cellStyle name="Note 6 5 5 3" xfId="3192"/>
    <cellStyle name="Note 6 5 5 3 2" xfId="5703"/>
    <cellStyle name="Note 6 5 5 3 2 2" xfId="14903"/>
    <cellStyle name="Note 6 5 5 3 2 2 2" xfId="32338"/>
    <cellStyle name="Note 6 5 5 3 2 2 3" xfId="46791"/>
    <cellStyle name="Note 6 5 5 3 2 3" xfId="17364"/>
    <cellStyle name="Note 6 5 5 3 2 3 2" xfId="34799"/>
    <cellStyle name="Note 6 5 5 3 2 3 3" xfId="49252"/>
    <cellStyle name="Note 6 5 5 3 2 4" xfId="23139"/>
    <cellStyle name="Note 6 5 5 3 2 5" xfId="37592"/>
    <cellStyle name="Note 6 5 5 3 3" xfId="8165"/>
    <cellStyle name="Note 6 5 5 3 3 2" xfId="25600"/>
    <cellStyle name="Note 6 5 5 3 3 3" xfId="40053"/>
    <cellStyle name="Note 6 5 5 3 4" xfId="10606"/>
    <cellStyle name="Note 6 5 5 3 4 2" xfId="28041"/>
    <cellStyle name="Note 6 5 5 3 4 3" xfId="42494"/>
    <cellStyle name="Note 6 5 5 3 5" xfId="13026"/>
    <cellStyle name="Note 6 5 5 3 5 2" xfId="30461"/>
    <cellStyle name="Note 6 5 5 3 5 3" xfId="44914"/>
    <cellStyle name="Note 6 5 5 3 6" xfId="20033"/>
    <cellStyle name="Note 6 5 5 4" xfId="3193"/>
    <cellStyle name="Note 6 5 5 4 2" xfId="5704"/>
    <cellStyle name="Note 6 5 5 4 2 2" xfId="23140"/>
    <cellStyle name="Note 6 5 5 4 2 3" xfId="37593"/>
    <cellStyle name="Note 6 5 5 4 3" xfId="8166"/>
    <cellStyle name="Note 6 5 5 4 3 2" xfId="25601"/>
    <cellStyle name="Note 6 5 5 4 3 3" xfId="40054"/>
    <cellStyle name="Note 6 5 5 4 4" xfId="10607"/>
    <cellStyle name="Note 6 5 5 4 4 2" xfId="28042"/>
    <cellStyle name="Note 6 5 5 4 4 3" xfId="42495"/>
    <cellStyle name="Note 6 5 5 4 5" xfId="13027"/>
    <cellStyle name="Note 6 5 5 4 5 2" xfId="30462"/>
    <cellStyle name="Note 6 5 5 4 5 3" xfId="44915"/>
    <cellStyle name="Note 6 5 5 4 6" xfId="15568"/>
    <cellStyle name="Note 6 5 5 4 6 2" xfId="33003"/>
    <cellStyle name="Note 6 5 5 4 6 3" xfId="47456"/>
    <cellStyle name="Note 6 5 5 4 7" xfId="20034"/>
    <cellStyle name="Note 6 5 5 4 8" xfId="20730"/>
    <cellStyle name="Note 6 5 5 5" xfId="5701"/>
    <cellStyle name="Note 6 5 5 5 2" xfId="14901"/>
    <cellStyle name="Note 6 5 5 5 2 2" xfId="32336"/>
    <cellStyle name="Note 6 5 5 5 2 3" xfId="46789"/>
    <cellStyle name="Note 6 5 5 5 3" xfId="17362"/>
    <cellStyle name="Note 6 5 5 5 3 2" xfId="34797"/>
    <cellStyle name="Note 6 5 5 5 3 3" xfId="49250"/>
    <cellStyle name="Note 6 5 5 5 4" xfId="23137"/>
    <cellStyle name="Note 6 5 5 5 5" xfId="37590"/>
    <cellStyle name="Note 6 5 5 6" xfId="8163"/>
    <cellStyle name="Note 6 5 5 6 2" xfId="25598"/>
    <cellStyle name="Note 6 5 5 6 3" xfId="40051"/>
    <cellStyle name="Note 6 5 5 7" xfId="10604"/>
    <cellStyle name="Note 6 5 5 7 2" xfId="28039"/>
    <cellStyle name="Note 6 5 5 7 3" xfId="42492"/>
    <cellStyle name="Note 6 5 5 8" xfId="13024"/>
    <cellStyle name="Note 6 5 5 8 2" xfId="30459"/>
    <cellStyle name="Note 6 5 5 8 3" xfId="44912"/>
    <cellStyle name="Note 6 5 5 9" xfId="20031"/>
    <cellStyle name="Note 6 5 6" xfId="3194"/>
    <cellStyle name="Note 6 5 6 2" xfId="5705"/>
    <cellStyle name="Note 6 5 6 2 2" xfId="14904"/>
    <cellStyle name="Note 6 5 6 2 2 2" xfId="32339"/>
    <cellStyle name="Note 6 5 6 2 2 3" xfId="46792"/>
    <cellStyle name="Note 6 5 6 2 3" xfId="17365"/>
    <cellStyle name="Note 6 5 6 2 3 2" xfId="34800"/>
    <cellStyle name="Note 6 5 6 2 3 3" xfId="49253"/>
    <cellStyle name="Note 6 5 6 2 4" xfId="23141"/>
    <cellStyle name="Note 6 5 6 2 5" xfId="37594"/>
    <cellStyle name="Note 6 5 6 3" xfId="8167"/>
    <cellStyle name="Note 6 5 6 3 2" xfId="25602"/>
    <cellStyle name="Note 6 5 6 3 3" xfId="40055"/>
    <cellStyle name="Note 6 5 6 4" xfId="10608"/>
    <cellStyle name="Note 6 5 6 4 2" xfId="28043"/>
    <cellStyle name="Note 6 5 6 4 3" xfId="42496"/>
    <cellStyle name="Note 6 5 6 5" xfId="13028"/>
    <cellStyle name="Note 6 5 6 5 2" xfId="30463"/>
    <cellStyle name="Note 6 5 6 5 3" xfId="44916"/>
    <cellStyle name="Note 6 5 6 6" xfId="20035"/>
    <cellStyle name="Note 6 5 7" xfId="3195"/>
    <cellStyle name="Note 6 5 7 2" xfId="5706"/>
    <cellStyle name="Note 6 5 7 2 2" xfId="14905"/>
    <cellStyle name="Note 6 5 7 2 2 2" xfId="32340"/>
    <cellStyle name="Note 6 5 7 2 2 3" xfId="46793"/>
    <cellStyle name="Note 6 5 7 2 3" xfId="17366"/>
    <cellStyle name="Note 6 5 7 2 3 2" xfId="34801"/>
    <cellStyle name="Note 6 5 7 2 3 3" xfId="49254"/>
    <cellStyle name="Note 6 5 7 2 4" xfId="23142"/>
    <cellStyle name="Note 6 5 7 2 5" xfId="37595"/>
    <cellStyle name="Note 6 5 7 3" xfId="8168"/>
    <cellStyle name="Note 6 5 7 3 2" xfId="25603"/>
    <cellStyle name="Note 6 5 7 3 3" xfId="40056"/>
    <cellStyle name="Note 6 5 7 4" xfId="10609"/>
    <cellStyle name="Note 6 5 7 4 2" xfId="28044"/>
    <cellStyle name="Note 6 5 7 4 3" xfId="42497"/>
    <cellStyle name="Note 6 5 7 5" xfId="13029"/>
    <cellStyle name="Note 6 5 7 5 2" xfId="30464"/>
    <cellStyle name="Note 6 5 7 5 3" xfId="44917"/>
    <cellStyle name="Note 6 5 7 6" xfId="20036"/>
    <cellStyle name="Note 6 5 8" xfId="3196"/>
    <cellStyle name="Note 6 5 8 2" xfId="5707"/>
    <cellStyle name="Note 6 5 8 2 2" xfId="23143"/>
    <cellStyle name="Note 6 5 8 2 3" xfId="37596"/>
    <cellStyle name="Note 6 5 8 3" xfId="8169"/>
    <cellStyle name="Note 6 5 8 3 2" xfId="25604"/>
    <cellStyle name="Note 6 5 8 3 3" xfId="40057"/>
    <cellStyle name="Note 6 5 8 4" xfId="10610"/>
    <cellStyle name="Note 6 5 8 4 2" xfId="28045"/>
    <cellStyle name="Note 6 5 8 4 3" xfId="42498"/>
    <cellStyle name="Note 6 5 8 5" xfId="13030"/>
    <cellStyle name="Note 6 5 8 5 2" xfId="30465"/>
    <cellStyle name="Note 6 5 8 5 3" xfId="44918"/>
    <cellStyle name="Note 6 5 8 6" xfId="15569"/>
    <cellStyle name="Note 6 5 8 6 2" xfId="33004"/>
    <cellStyle name="Note 6 5 8 6 3" xfId="47457"/>
    <cellStyle name="Note 6 5 8 7" xfId="20037"/>
    <cellStyle name="Note 6 5 8 8" xfId="20731"/>
    <cellStyle name="Note 6 5 9" xfId="5688"/>
    <cellStyle name="Note 6 5 9 2" xfId="14891"/>
    <cellStyle name="Note 6 5 9 2 2" xfId="32326"/>
    <cellStyle name="Note 6 5 9 2 3" xfId="46779"/>
    <cellStyle name="Note 6 5 9 3" xfId="17352"/>
    <cellStyle name="Note 6 5 9 3 2" xfId="34787"/>
    <cellStyle name="Note 6 5 9 3 3" xfId="49240"/>
    <cellStyle name="Note 6 5 9 4" xfId="23124"/>
    <cellStyle name="Note 6 5 9 5" xfId="37577"/>
    <cellStyle name="Note 6 6" xfId="3197"/>
    <cellStyle name="Note 6 6 10" xfId="8170"/>
    <cellStyle name="Note 6 6 10 2" xfId="25605"/>
    <cellStyle name="Note 6 6 10 3" xfId="40058"/>
    <cellStyle name="Note 6 6 11" xfId="10611"/>
    <cellStyle name="Note 6 6 11 2" xfId="28046"/>
    <cellStyle name="Note 6 6 11 3" xfId="42499"/>
    <cellStyle name="Note 6 6 12" xfId="13031"/>
    <cellStyle name="Note 6 6 12 2" xfId="30466"/>
    <cellStyle name="Note 6 6 12 3" xfId="44919"/>
    <cellStyle name="Note 6 6 13" xfId="20038"/>
    <cellStyle name="Note 6 6 2" xfId="3198"/>
    <cellStyle name="Note 6 6 2 2" xfId="3199"/>
    <cellStyle name="Note 6 6 2 2 2" xfId="5710"/>
    <cellStyle name="Note 6 6 2 2 2 2" xfId="14908"/>
    <cellStyle name="Note 6 6 2 2 2 2 2" xfId="32343"/>
    <cellStyle name="Note 6 6 2 2 2 2 3" xfId="46796"/>
    <cellStyle name="Note 6 6 2 2 2 3" xfId="17369"/>
    <cellStyle name="Note 6 6 2 2 2 3 2" xfId="34804"/>
    <cellStyle name="Note 6 6 2 2 2 3 3" xfId="49257"/>
    <cellStyle name="Note 6 6 2 2 2 4" xfId="23146"/>
    <cellStyle name="Note 6 6 2 2 2 5" xfId="37599"/>
    <cellStyle name="Note 6 6 2 2 3" xfId="8172"/>
    <cellStyle name="Note 6 6 2 2 3 2" xfId="25607"/>
    <cellStyle name="Note 6 6 2 2 3 3" xfId="40060"/>
    <cellStyle name="Note 6 6 2 2 4" xfId="10613"/>
    <cellStyle name="Note 6 6 2 2 4 2" xfId="28048"/>
    <cellStyle name="Note 6 6 2 2 4 3" xfId="42501"/>
    <cellStyle name="Note 6 6 2 2 5" xfId="13033"/>
    <cellStyle name="Note 6 6 2 2 5 2" xfId="30468"/>
    <cellStyle name="Note 6 6 2 2 5 3" xfId="44921"/>
    <cellStyle name="Note 6 6 2 2 6" xfId="20040"/>
    <cellStyle name="Note 6 6 2 3" xfId="3200"/>
    <cellStyle name="Note 6 6 2 3 2" xfId="5711"/>
    <cellStyle name="Note 6 6 2 3 2 2" xfId="14909"/>
    <cellStyle name="Note 6 6 2 3 2 2 2" xfId="32344"/>
    <cellStyle name="Note 6 6 2 3 2 2 3" xfId="46797"/>
    <cellStyle name="Note 6 6 2 3 2 3" xfId="17370"/>
    <cellStyle name="Note 6 6 2 3 2 3 2" xfId="34805"/>
    <cellStyle name="Note 6 6 2 3 2 3 3" xfId="49258"/>
    <cellStyle name="Note 6 6 2 3 2 4" xfId="23147"/>
    <cellStyle name="Note 6 6 2 3 2 5" xfId="37600"/>
    <cellStyle name="Note 6 6 2 3 3" xfId="8173"/>
    <cellStyle name="Note 6 6 2 3 3 2" xfId="25608"/>
    <cellStyle name="Note 6 6 2 3 3 3" xfId="40061"/>
    <cellStyle name="Note 6 6 2 3 4" xfId="10614"/>
    <cellStyle name="Note 6 6 2 3 4 2" xfId="28049"/>
    <cellStyle name="Note 6 6 2 3 4 3" xfId="42502"/>
    <cellStyle name="Note 6 6 2 3 5" xfId="13034"/>
    <cellStyle name="Note 6 6 2 3 5 2" xfId="30469"/>
    <cellStyle name="Note 6 6 2 3 5 3" xfId="44922"/>
    <cellStyle name="Note 6 6 2 3 6" xfId="20041"/>
    <cellStyle name="Note 6 6 2 4" xfId="3201"/>
    <cellStyle name="Note 6 6 2 4 2" xfId="5712"/>
    <cellStyle name="Note 6 6 2 4 2 2" xfId="23148"/>
    <cellStyle name="Note 6 6 2 4 2 3" xfId="37601"/>
    <cellStyle name="Note 6 6 2 4 3" xfId="8174"/>
    <cellStyle name="Note 6 6 2 4 3 2" xfId="25609"/>
    <cellStyle name="Note 6 6 2 4 3 3" xfId="40062"/>
    <cellStyle name="Note 6 6 2 4 4" xfId="10615"/>
    <cellStyle name="Note 6 6 2 4 4 2" xfId="28050"/>
    <cellStyle name="Note 6 6 2 4 4 3" xfId="42503"/>
    <cellStyle name="Note 6 6 2 4 5" xfId="13035"/>
    <cellStyle name="Note 6 6 2 4 5 2" xfId="30470"/>
    <cellStyle name="Note 6 6 2 4 5 3" xfId="44923"/>
    <cellStyle name="Note 6 6 2 4 6" xfId="15570"/>
    <cellStyle name="Note 6 6 2 4 6 2" xfId="33005"/>
    <cellStyle name="Note 6 6 2 4 6 3" xfId="47458"/>
    <cellStyle name="Note 6 6 2 4 7" xfId="20042"/>
    <cellStyle name="Note 6 6 2 4 8" xfId="20732"/>
    <cellStyle name="Note 6 6 2 5" xfId="5709"/>
    <cellStyle name="Note 6 6 2 5 2" xfId="14907"/>
    <cellStyle name="Note 6 6 2 5 2 2" xfId="32342"/>
    <cellStyle name="Note 6 6 2 5 2 3" xfId="46795"/>
    <cellStyle name="Note 6 6 2 5 3" xfId="17368"/>
    <cellStyle name="Note 6 6 2 5 3 2" xfId="34803"/>
    <cellStyle name="Note 6 6 2 5 3 3" xfId="49256"/>
    <cellStyle name="Note 6 6 2 5 4" xfId="23145"/>
    <cellStyle name="Note 6 6 2 5 5" xfId="37598"/>
    <cellStyle name="Note 6 6 2 6" xfId="8171"/>
    <cellStyle name="Note 6 6 2 6 2" xfId="25606"/>
    <cellStyle name="Note 6 6 2 6 3" xfId="40059"/>
    <cellStyle name="Note 6 6 2 7" xfId="10612"/>
    <cellStyle name="Note 6 6 2 7 2" xfId="28047"/>
    <cellStyle name="Note 6 6 2 7 3" xfId="42500"/>
    <cellStyle name="Note 6 6 2 8" xfId="13032"/>
    <cellStyle name="Note 6 6 2 8 2" xfId="30467"/>
    <cellStyle name="Note 6 6 2 8 3" xfId="44920"/>
    <cellStyle name="Note 6 6 2 9" xfId="20039"/>
    <cellStyle name="Note 6 6 3" xfId="3202"/>
    <cellStyle name="Note 6 6 3 2" xfId="3203"/>
    <cellStyle name="Note 6 6 3 2 2" xfId="5714"/>
    <cellStyle name="Note 6 6 3 2 2 2" xfId="14911"/>
    <cellStyle name="Note 6 6 3 2 2 2 2" xfId="32346"/>
    <cellStyle name="Note 6 6 3 2 2 2 3" xfId="46799"/>
    <cellStyle name="Note 6 6 3 2 2 3" xfId="17372"/>
    <cellStyle name="Note 6 6 3 2 2 3 2" xfId="34807"/>
    <cellStyle name="Note 6 6 3 2 2 3 3" xfId="49260"/>
    <cellStyle name="Note 6 6 3 2 2 4" xfId="23150"/>
    <cellStyle name="Note 6 6 3 2 2 5" xfId="37603"/>
    <cellStyle name="Note 6 6 3 2 3" xfId="8176"/>
    <cellStyle name="Note 6 6 3 2 3 2" xfId="25611"/>
    <cellStyle name="Note 6 6 3 2 3 3" xfId="40064"/>
    <cellStyle name="Note 6 6 3 2 4" xfId="10617"/>
    <cellStyle name="Note 6 6 3 2 4 2" xfId="28052"/>
    <cellStyle name="Note 6 6 3 2 4 3" xfId="42505"/>
    <cellStyle name="Note 6 6 3 2 5" xfId="13037"/>
    <cellStyle name="Note 6 6 3 2 5 2" xfId="30472"/>
    <cellStyle name="Note 6 6 3 2 5 3" xfId="44925"/>
    <cellStyle name="Note 6 6 3 2 6" xfId="20044"/>
    <cellStyle name="Note 6 6 3 3" xfId="3204"/>
    <cellStyle name="Note 6 6 3 3 2" xfId="5715"/>
    <cellStyle name="Note 6 6 3 3 2 2" xfId="14912"/>
    <cellStyle name="Note 6 6 3 3 2 2 2" xfId="32347"/>
    <cellStyle name="Note 6 6 3 3 2 2 3" xfId="46800"/>
    <cellStyle name="Note 6 6 3 3 2 3" xfId="17373"/>
    <cellStyle name="Note 6 6 3 3 2 3 2" xfId="34808"/>
    <cellStyle name="Note 6 6 3 3 2 3 3" xfId="49261"/>
    <cellStyle name="Note 6 6 3 3 2 4" xfId="23151"/>
    <cellStyle name="Note 6 6 3 3 2 5" xfId="37604"/>
    <cellStyle name="Note 6 6 3 3 3" xfId="8177"/>
    <cellStyle name="Note 6 6 3 3 3 2" xfId="25612"/>
    <cellStyle name="Note 6 6 3 3 3 3" xfId="40065"/>
    <cellStyle name="Note 6 6 3 3 4" xfId="10618"/>
    <cellStyle name="Note 6 6 3 3 4 2" xfId="28053"/>
    <cellStyle name="Note 6 6 3 3 4 3" xfId="42506"/>
    <cellStyle name="Note 6 6 3 3 5" xfId="13038"/>
    <cellStyle name="Note 6 6 3 3 5 2" xfId="30473"/>
    <cellStyle name="Note 6 6 3 3 5 3" xfId="44926"/>
    <cellStyle name="Note 6 6 3 3 6" xfId="20045"/>
    <cellStyle name="Note 6 6 3 4" xfId="3205"/>
    <cellStyle name="Note 6 6 3 4 2" xfId="5716"/>
    <cellStyle name="Note 6 6 3 4 2 2" xfId="23152"/>
    <cellStyle name="Note 6 6 3 4 2 3" xfId="37605"/>
    <cellStyle name="Note 6 6 3 4 3" xfId="8178"/>
    <cellStyle name="Note 6 6 3 4 3 2" xfId="25613"/>
    <cellStyle name="Note 6 6 3 4 3 3" xfId="40066"/>
    <cellStyle name="Note 6 6 3 4 4" xfId="10619"/>
    <cellStyle name="Note 6 6 3 4 4 2" xfId="28054"/>
    <cellStyle name="Note 6 6 3 4 4 3" xfId="42507"/>
    <cellStyle name="Note 6 6 3 4 5" xfId="13039"/>
    <cellStyle name="Note 6 6 3 4 5 2" xfId="30474"/>
    <cellStyle name="Note 6 6 3 4 5 3" xfId="44927"/>
    <cellStyle name="Note 6 6 3 4 6" xfId="15571"/>
    <cellStyle name="Note 6 6 3 4 6 2" xfId="33006"/>
    <cellStyle name="Note 6 6 3 4 6 3" xfId="47459"/>
    <cellStyle name="Note 6 6 3 4 7" xfId="20046"/>
    <cellStyle name="Note 6 6 3 4 8" xfId="20733"/>
    <cellStyle name="Note 6 6 3 5" xfId="5713"/>
    <cellStyle name="Note 6 6 3 5 2" xfId="14910"/>
    <cellStyle name="Note 6 6 3 5 2 2" xfId="32345"/>
    <cellStyle name="Note 6 6 3 5 2 3" xfId="46798"/>
    <cellStyle name="Note 6 6 3 5 3" xfId="17371"/>
    <cellStyle name="Note 6 6 3 5 3 2" xfId="34806"/>
    <cellStyle name="Note 6 6 3 5 3 3" xfId="49259"/>
    <cellStyle name="Note 6 6 3 5 4" xfId="23149"/>
    <cellStyle name="Note 6 6 3 5 5" xfId="37602"/>
    <cellStyle name="Note 6 6 3 6" xfId="8175"/>
    <cellStyle name="Note 6 6 3 6 2" xfId="25610"/>
    <cellStyle name="Note 6 6 3 6 3" xfId="40063"/>
    <cellStyle name="Note 6 6 3 7" xfId="10616"/>
    <cellStyle name="Note 6 6 3 7 2" xfId="28051"/>
    <cellStyle name="Note 6 6 3 7 3" xfId="42504"/>
    <cellStyle name="Note 6 6 3 8" xfId="13036"/>
    <cellStyle name="Note 6 6 3 8 2" xfId="30471"/>
    <cellStyle name="Note 6 6 3 8 3" xfId="44924"/>
    <cellStyle name="Note 6 6 3 9" xfId="20043"/>
    <cellStyle name="Note 6 6 4" xfId="3206"/>
    <cellStyle name="Note 6 6 4 2" xfId="3207"/>
    <cellStyle name="Note 6 6 4 2 2" xfId="5718"/>
    <cellStyle name="Note 6 6 4 2 2 2" xfId="14914"/>
    <cellStyle name="Note 6 6 4 2 2 2 2" xfId="32349"/>
    <cellStyle name="Note 6 6 4 2 2 2 3" xfId="46802"/>
    <cellStyle name="Note 6 6 4 2 2 3" xfId="17375"/>
    <cellStyle name="Note 6 6 4 2 2 3 2" xfId="34810"/>
    <cellStyle name="Note 6 6 4 2 2 3 3" xfId="49263"/>
    <cellStyle name="Note 6 6 4 2 2 4" xfId="23154"/>
    <cellStyle name="Note 6 6 4 2 2 5" xfId="37607"/>
    <cellStyle name="Note 6 6 4 2 3" xfId="8180"/>
    <cellStyle name="Note 6 6 4 2 3 2" xfId="25615"/>
    <cellStyle name="Note 6 6 4 2 3 3" xfId="40068"/>
    <cellStyle name="Note 6 6 4 2 4" xfId="10621"/>
    <cellStyle name="Note 6 6 4 2 4 2" xfId="28056"/>
    <cellStyle name="Note 6 6 4 2 4 3" xfId="42509"/>
    <cellStyle name="Note 6 6 4 2 5" xfId="13041"/>
    <cellStyle name="Note 6 6 4 2 5 2" xfId="30476"/>
    <cellStyle name="Note 6 6 4 2 5 3" xfId="44929"/>
    <cellStyle name="Note 6 6 4 2 6" xfId="20048"/>
    <cellStyle name="Note 6 6 4 3" xfId="3208"/>
    <cellStyle name="Note 6 6 4 3 2" xfId="5719"/>
    <cellStyle name="Note 6 6 4 3 2 2" xfId="14915"/>
    <cellStyle name="Note 6 6 4 3 2 2 2" xfId="32350"/>
    <cellStyle name="Note 6 6 4 3 2 2 3" xfId="46803"/>
    <cellStyle name="Note 6 6 4 3 2 3" xfId="17376"/>
    <cellStyle name="Note 6 6 4 3 2 3 2" xfId="34811"/>
    <cellStyle name="Note 6 6 4 3 2 3 3" xfId="49264"/>
    <cellStyle name="Note 6 6 4 3 2 4" xfId="23155"/>
    <cellStyle name="Note 6 6 4 3 2 5" xfId="37608"/>
    <cellStyle name="Note 6 6 4 3 3" xfId="8181"/>
    <cellStyle name="Note 6 6 4 3 3 2" xfId="25616"/>
    <cellStyle name="Note 6 6 4 3 3 3" xfId="40069"/>
    <cellStyle name="Note 6 6 4 3 4" xfId="10622"/>
    <cellStyle name="Note 6 6 4 3 4 2" xfId="28057"/>
    <cellStyle name="Note 6 6 4 3 4 3" xfId="42510"/>
    <cellStyle name="Note 6 6 4 3 5" xfId="13042"/>
    <cellStyle name="Note 6 6 4 3 5 2" xfId="30477"/>
    <cellStyle name="Note 6 6 4 3 5 3" xfId="44930"/>
    <cellStyle name="Note 6 6 4 3 6" xfId="20049"/>
    <cellStyle name="Note 6 6 4 4" xfId="3209"/>
    <cellStyle name="Note 6 6 4 4 2" xfId="5720"/>
    <cellStyle name="Note 6 6 4 4 2 2" xfId="23156"/>
    <cellStyle name="Note 6 6 4 4 2 3" xfId="37609"/>
    <cellStyle name="Note 6 6 4 4 3" xfId="8182"/>
    <cellStyle name="Note 6 6 4 4 3 2" xfId="25617"/>
    <cellStyle name="Note 6 6 4 4 3 3" xfId="40070"/>
    <cellStyle name="Note 6 6 4 4 4" xfId="10623"/>
    <cellStyle name="Note 6 6 4 4 4 2" xfId="28058"/>
    <cellStyle name="Note 6 6 4 4 4 3" xfId="42511"/>
    <cellStyle name="Note 6 6 4 4 5" xfId="13043"/>
    <cellStyle name="Note 6 6 4 4 5 2" xfId="30478"/>
    <cellStyle name="Note 6 6 4 4 5 3" xfId="44931"/>
    <cellStyle name="Note 6 6 4 4 6" xfId="15572"/>
    <cellStyle name="Note 6 6 4 4 6 2" xfId="33007"/>
    <cellStyle name="Note 6 6 4 4 6 3" xfId="47460"/>
    <cellStyle name="Note 6 6 4 4 7" xfId="20050"/>
    <cellStyle name="Note 6 6 4 4 8" xfId="20734"/>
    <cellStyle name="Note 6 6 4 5" xfId="5717"/>
    <cellStyle name="Note 6 6 4 5 2" xfId="14913"/>
    <cellStyle name="Note 6 6 4 5 2 2" xfId="32348"/>
    <cellStyle name="Note 6 6 4 5 2 3" xfId="46801"/>
    <cellStyle name="Note 6 6 4 5 3" xfId="17374"/>
    <cellStyle name="Note 6 6 4 5 3 2" xfId="34809"/>
    <cellStyle name="Note 6 6 4 5 3 3" xfId="49262"/>
    <cellStyle name="Note 6 6 4 5 4" xfId="23153"/>
    <cellStyle name="Note 6 6 4 5 5" xfId="37606"/>
    <cellStyle name="Note 6 6 4 6" xfId="8179"/>
    <cellStyle name="Note 6 6 4 6 2" xfId="25614"/>
    <cellStyle name="Note 6 6 4 6 3" xfId="40067"/>
    <cellStyle name="Note 6 6 4 7" xfId="10620"/>
    <cellStyle name="Note 6 6 4 7 2" xfId="28055"/>
    <cellStyle name="Note 6 6 4 7 3" xfId="42508"/>
    <cellStyle name="Note 6 6 4 8" xfId="13040"/>
    <cellStyle name="Note 6 6 4 8 2" xfId="30475"/>
    <cellStyle name="Note 6 6 4 8 3" xfId="44928"/>
    <cellStyle name="Note 6 6 4 9" xfId="20047"/>
    <cellStyle name="Note 6 6 5" xfId="3210"/>
    <cellStyle name="Note 6 6 5 2" xfId="3211"/>
    <cellStyle name="Note 6 6 5 2 2" xfId="5722"/>
    <cellStyle name="Note 6 6 5 2 2 2" xfId="14917"/>
    <cellStyle name="Note 6 6 5 2 2 2 2" xfId="32352"/>
    <cellStyle name="Note 6 6 5 2 2 2 3" xfId="46805"/>
    <cellStyle name="Note 6 6 5 2 2 3" xfId="17378"/>
    <cellStyle name="Note 6 6 5 2 2 3 2" xfId="34813"/>
    <cellStyle name="Note 6 6 5 2 2 3 3" xfId="49266"/>
    <cellStyle name="Note 6 6 5 2 2 4" xfId="23158"/>
    <cellStyle name="Note 6 6 5 2 2 5" xfId="37611"/>
    <cellStyle name="Note 6 6 5 2 3" xfId="8184"/>
    <cellStyle name="Note 6 6 5 2 3 2" xfId="25619"/>
    <cellStyle name="Note 6 6 5 2 3 3" xfId="40072"/>
    <cellStyle name="Note 6 6 5 2 4" xfId="10625"/>
    <cellStyle name="Note 6 6 5 2 4 2" xfId="28060"/>
    <cellStyle name="Note 6 6 5 2 4 3" xfId="42513"/>
    <cellStyle name="Note 6 6 5 2 5" xfId="13045"/>
    <cellStyle name="Note 6 6 5 2 5 2" xfId="30480"/>
    <cellStyle name="Note 6 6 5 2 5 3" xfId="44933"/>
    <cellStyle name="Note 6 6 5 2 6" xfId="20052"/>
    <cellStyle name="Note 6 6 5 3" xfId="3212"/>
    <cellStyle name="Note 6 6 5 3 2" xfId="5723"/>
    <cellStyle name="Note 6 6 5 3 2 2" xfId="14918"/>
    <cellStyle name="Note 6 6 5 3 2 2 2" xfId="32353"/>
    <cellStyle name="Note 6 6 5 3 2 2 3" xfId="46806"/>
    <cellStyle name="Note 6 6 5 3 2 3" xfId="17379"/>
    <cellStyle name="Note 6 6 5 3 2 3 2" xfId="34814"/>
    <cellStyle name="Note 6 6 5 3 2 3 3" xfId="49267"/>
    <cellStyle name="Note 6 6 5 3 2 4" xfId="23159"/>
    <cellStyle name="Note 6 6 5 3 2 5" xfId="37612"/>
    <cellStyle name="Note 6 6 5 3 3" xfId="8185"/>
    <cellStyle name="Note 6 6 5 3 3 2" xfId="25620"/>
    <cellStyle name="Note 6 6 5 3 3 3" xfId="40073"/>
    <cellStyle name="Note 6 6 5 3 4" xfId="10626"/>
    <cellStyle name="Note 6 6 5 3 4 2" xfId="28061"/>
    <cellStyle name="Note 6 6 5 3 4 3" xfId="42514"/>
    <cellStyle name="Note 6 6 5 3 5" xfId="13046"/>
    <cellStyle name="Note 6 6 5 3 5 2" xfId="30481"/>
    <cellStyle name="Note 6 6 5 3 5 3" xfId="44934"/>
    <cellStyle name="Note 6 6 5 3 6" xfId="20053"/>
    <cellStyle name="Note 6 6 5 4" xfId="3213"/>
    <cellStyle name="Note 6 6 5 4 2" xfId="5724"/>
    <cellStyle name="Note 6 6 5 4 2 2" xfId="23160"/>
    <cellStyle name="Note 6 6 5 4 2 3" xfId="37613"/>
    <cellStyle name="Note 6 6 5 4 3" xfId="8186"/>
    <cellStyle name="Note 6 6 5 4 3 2" xfId="25621"/>
    <cellStyle name="Note 6 6 5 4 3 3" xfId="40074"/>
    <cellStyle name="Note 6 6 5 4 4" xfId="10627"/>
    <cellStyle name="Note 6 6 5 4 4 2" xfId="28062"/>
    <cellStyle name="Note 6 6 5 4 4 3" xfId="42515"/>
    <cellStyle name="Note 6 6 5 4 5" xfId="13047"/>
    <cellStyle name="Note 6 6 5 4 5 2" xfId="30482"/>
    <cellStyle name="Note 6 6 5 4 5 3" xfId="44935"/>
    <cellStyle name="Note 6 6 5 4 6" xfId="15573"/>
    <cellStyle name="Note 6 6 5 4 6 2" xfId="33008"/>
    <cellStyle name="Note 6 6 5 4 6 3" xfId="47461"/>
    <cellStyle name="Note 6 6 5 4 7" xfId="20054"/>
    <cellStyle name="Note 6 6 5 4 8" xfId="20735"/>
    <cellStyle name="Note 6 6 5 5" xfId="5721"/>
    <cellStyle name="Note 6 6 5 5 2" xfId="14916"/>
    <cellStyle name="Note 6 6 5 5 2 2" xfId="32351"/>
    <cellStyle name="Note 6 6 5 5 2 3" xfId="46804"/>
    <cellStyle name="Note 6 6 5 5 3" xfId="17377"/>
    <cellStyle name="Note 6 6 5 5 3 2" xfId="34812"/>
    <cellStyle name="Note 6 6 5 5 3 3" xfId="49265"/>
    <cellStyle name="Note 6 6 5 5 4" xfId="23157"/>
    <cellStyle name="Note 6 6 5 5 5" xfId="37610"/>
    <cellStyle name="Note 6 6 5 6" xfId="8183"/>
    <cellStyle name="Note 6 6 5 6 2" xfId="25618"/>
    <cellStyle name="Note 6 6 5 6 3" xfId="40071"/>
    <cellStyle name="Note 6 6 5 7" xfId="10624"/>
    <cellStyle name="Note 6 6 5 7 2" xfId="28059"/>
    <cellStyle name="Note 6 6 5 7 3" xfId="42512"/>
    <cellStyle name="Note 6 6 5 8" xfId="13044"/>
    <cellStyle name="Note 6 6 5 8 2" xfId="30479"/>
    <cellStyle name="Note 6 6 5 8 3" xfId="44932"/>
    <cellStyle name="Note 6 6 5 9" xfId="20051"/>
    <cellStyle name="Note 6 6 6" xfId="3214"/>
    <cellStyle name="Note 6 6 6 2" xfId="5725"/>
    <cellStyle name="Note 6 6 6 2 2" xfId="14919"/>
    <cellStyle name="Note 6 6 6 2 2 2" xfId="32354"/>
    <cellStyle name="Note 6 6 6 2 2 3" xfId="46807"/>
    <cellStyle name="Note 6 6 6 2 3" xfId="17380"/>
    <cellStyle name="Note 6 6 6 2 3 2" xfId="34815"/>
    <cellStyle name="Note 6 6 6 2 3 3" xfId="49268"/>
    <cellStyle name="Note 6 6 6 2 4" xfId="23161"/>
    <cellStyle name="Note 6 6 6 2 5" xfId="37614"/>
    <cellStyle name="Note 6 6 6 3" xfId="8187"/>
    <cellStyle name="Note 6 6 6 3 2" xfId="25622"/>
    <cellStyle name="Note 6 6 6 3 3" xfId="40075"/>
    <cellStyle name="Note 6 6 6 4" xfId="10628"/>
    <cellStyle name="Note 6 6 6 4 2" xfId="28063"/>
    <cellStyle name="Note 6 6 6 4 3" xfId="42516"/>
    <cellStyle name="Note 6 6 6 5" xfId="13048"/>
    <cellStyle name="Note 6 6 6 5 2" xfId="30483"/>
    <cellStyle name="Note 6 6 6 5 3" xfId="44936"/>
    <cellStyle name="Note 6 6 6 6" xfId="20055"/>
    <cellStyle name="Note 6 6 7" xfId="3215"/>
    <cellStyle name="Note 6 6 7 2" xfId="5726"/>
    <cellStyle name="Note 6 6 7 2 2" xfId="14920"/>
    <cellStyle name="Note 6 6 7 2 2 2" xfId="32355"/>
    <cellStyle name="Note 6 6 7 2 2 3" xfId="46808"/>
    <cellStyle name="Note 6 6 7 2 3" xfId="17381"/>
    <cellStyle name="Note 6 6 7 2 3 2" xfId="34816"/>
    <cellStyle name="Note 6 6 7 2 3 3" xfId="49269"/>
    <cellStyle name="Note 6 6 7 2 4" xfId="23162"/>
    <cellStyle name="Note 6 6 7 2 5" xfId="37615"/>
    <cellStyle name="Note 6 6 7 3" xfId="8188"/>
    <cellStyle name="Note 6 6 7 3 2" xfId="25623"/>
    <cellStyle name="Note 6 6 7 3 3" xfId="40076"/>
    <cellStyle name="Note 6 6 7 4" xfId="10629"/>
    <cellStyle name="Note 6 6 7 4 2" xfId="28064"/>
    <cellStyle name="Note 6 6 7 4 3" xfId="42517"/>
    <cellStyle name="Note 6 6 7 5" xfId="13049"/>
    <cellStyle name="Note 6 6 7 5 2" xfId="30484"/>
    <cellStyle name="Note 6 6 7 5 3" xfId="44937"/>
    <cellStyle name="Note 6 6 7 6" xfId="20056"/>
    <cellStyle name="Note 6 6 8" xfId="3216"/>
    <cellStyle name="Note 6 6 8 2" xfId="5727"/>
    <cellStyle name="Note 6 6 8 2 2" xfId="23163"/>
    <cellStyle name="Note 6 6 8 2 3" xfId="37616"/>
    <cellStyle name="Note 6 6 8 3" xfId="8189"/>
    <cellStyle name="Note 6 6 8 3 2" xfId="25624"/>
    <cellStyle name="Note 6 6 8 3 3" xfId="40077"/>
    <cellStyle name="Note 6 6 8 4" xfId="10630"/>
    <cellStyle name="Note 6 6 8 4 2" xfId="28065"/>
    <cellStyle name="Note 6 6 8 4 3" xfId="42518"/>
    <cellStyle name="Note 6 6 8 5" xfId="13050"/>
    <cellStyle name="Note 6 6 8 5 2" xfId="30485"/>
    <cellStyle name="Note 6 6 8 5 3" xfId="44938"/>
    <cellStyle name="Note 6 6 8 6" xfId="15574"/>
    <cellStyle name="Note 6 6 8 6 2" xfId="33009"/>
    <cellStyle name="Note 6 6 8 6 3" xfId="47462"/>
    <cellStyle name="Note 6 6 8 7" xfId="20057"/>
    <cellStyle name="Note 6 6 8 8" xfId="20736"/>
    <cellStyle name="Note 6 6 9" xfId="5708"/>
    <cellStyle name="Note 6 6 9 2" xfId="14906"/>
    <cellStyle name="Note 6 6 9 2 2" xfId="32341"/>
    <cellStyle name="Note 6 6 9 2 3" xfId="46794"/>
    <cellStyle name="Note 6 6 9 3" xfId="17367"/>
    <cellStyle name="Note 6 6 9 3 2" xfId="34802"/>
    <cellStyle name="Note 6 6 9 3 3" xfId="49255"/>
    <cellStyle name="Note 6 6 9 4" xfId="23144"/>
    <cellStyle name="Note 6 6 9 5" xfId="37597"/>
    <cellStyle name="Note 6 7" xfId="3217"/>
    <cellStyle name="Note 6 7 10" xfId="8190"/>
    <cellStyle name="Note 6 7 10 2" xfId="25625"/>
    <cellStyle name="Note 6 7 10 3" xfId="40078"/>
    <cellStyle name="Note 6 7 11" xfId="10631"/>
    <cellStyle name="Note 6 7 11 2" xfId="28066"/>
    <cellStyle name="Note 6 7 11 3" xfId="42519"/>
    <cellStyle name="Note 6 7 12" xfId="13051"/>
    <cellStyle name="Note 6 7 12 2" xfId="30486"/>
    <cellStyle name="Note 6 7 12 3" xfId="44939"/>
    <cellStyle name="Note 6 7 13" xfId="20058"/>
    <cellStyle name="Note 6 7 2" xfId="3218"/>
    <cellStyle name="Note 6 7 2 2" xfId="3219"/>
    <cellStyle name="Note 6 7 2 2 2" xfId="5730"/>
    <cellStyle name="Note 6 7 2 2 2 2" xfId="14923"/>
    <cellStyle name="Note 6 7 2 2 2 2 2" xfId="32358"/>
    <cellStyle name="Note 6 7 2 2 2 2 3" xfId="46811"/>
    <cellStyle name="Note 6 7 2 2 2 3" xfId="17384"/>
    <cellStyle name="Note 6 7 2 2 2 3 2" xfId="34819"/>
    <cellStyle name="Note 6 7 2 2 2 3 3" xfId="49272"/>
    <cellStyle name="Note 6 7 2 2 2 4" xfId="23166"/>
    <cellStyle name="Note 6 7 2 2 2 5" xfId="37619"/>
    <cellStyle name="Note 6 7 2 2 3" xfId="8192"/>
    <cellStyle name="Note 6 7 2 2 3 2" xfId="25627"/>
    <cellStyle name="Note 6 7 2 2 3 3" xfId="40080"/>
    <cellStyle name="Note 6 7 2 2 4" xfId="10633"/>
    <cellStyle name="Note 6 7 2 2 4 2" xfId="28068"/>
    <cellStyle name="Note 6 7 2 2 4 3" xfId="42521"/>
    <cellStyle name="Note 6 7 2 2 5" xfId="13053"/>
    <cellStyle name="Note 6 7 2 2 5 2" xfId="30488"/>
    <cellStyle name="Note 6 7 2 2 5 3" xfId="44941"/>
    <cellStyle name="Note 6 7 2 2 6" xfId="20060"/>
    <cellStyle name="Note 6 7 2 3" xfId="3220"/>
    <cellStyle name="Note 6 7 2 3 2" xfId="5731"/>
    <cellStyle name="Note 6 7 2 3 2 2" xfId="14924"/>
    <cellStyle name="Note 6 7 2 3 2 2 2" xfId="32359"/>
    <cellStyle name="Note 6 7 2 3 2 2 3" xfId="46812"/>
    <cellStyle name="Note 6 7 2 3 2 3" xfId="17385"/>
    <cellStyle name="Note 6 7 2 3 2 3 2" xfId="34820"/>
    <cellStyle name="Note 6 7 2 3 2 3 3" xfId="49273"/>
    <cellStyle name="Note 6 7 2 3 2 4" xfId="23167"/>
    <cellStyle name="Note 6 7 2 3 2 5" xfId="37620"/>
    <cellStyle name="Note 6 7 2 3 3" xfId="8193"/>
    <cellStyle name="Note 6 7 2 3 3 2" xfId="25628"/>
    <cellStyle name="Note 6 7 2 3 3 3" xfId="40081"/>
    <cellStyle name="Note 6 7 2 3 4" xfId="10634"/>
    <cellStyle name="Note 6 7 2 3 4 2" xfId="28069"/>
    <cellStyle name="Note 6 7 2 3 4 3" xfId="42522"/>
    <cellStyle name="Note 6 7 2 3 5" xfId="13054"/>
    <cellStyle name="Note 6 7 2 3 5 2" xfId="30489"/>
    <cellStyle name="Note 6 7 2 3 5 3" xfId="44942"/>
    <cellStyle name="Note 6 7 2 3 6" xfId="20061"/>
    <cellStyle name="Note 6 7 2 4" xfId="3221"/>
    <cellStyle name="Note 6 7 2 4 2" xfId="5732"/>
    <cellStyle name="Note 6 7 2 4 2 2" xfId="23168"/>
    <cellStyle name="Note 6 7 2 4 2 3" xfId="37621"/>
    <cellStyle name="Note 6 7 2 4 3" xfId="8194"/>
    <cellStyle name="Note 6 7 2 4 3 2" xfId="25629"/>
    <cellStyle name="Note 6 7 2 4 3 3" xfId="40082"/>
    <cellStyle name="Note 6 7 2 4 4" xfId="10635"/>
    <cellStyle name="Note 6 7 2 4 4 2" xfId="28070"/>
    <cellStyle name="Note 6 7 2 4 4 3" xfId="42523"/>
    <cellStyle name="Note 6 7 2 4 5" xfId="13055"/>
    <cellStyle name="Note 6 7 2 4 5 2" xfId="30490"/>
    <cellStyle name="Note 6 7 2 4 5 3" xfId="44943"/>
    <cellStyle name="Note 6 7 2 4 6" xfId="15575"/>
    <cellStyle name="Note 6 7 2 4 6 2" xfId="33010"/>
    <cellStyle name="Note 6 7 2 4 6 3" xfId="47463"/>
    <cellStyle name="Note 6 7 2 4 7" xfId="20062"/>
    <cellStyle name="Note 6 7 2 4 8" xfId="20737"/>
    <cellStyle name="Note 6 7 2 5" xfId="5729"/>
    <cellStyle name="Note 6 7 2 5 2" xfId="14922"/>
    <cellStyle name="Note 6 7 2 5 2 2" xfId="32357"/>
    <cellStyle name="Note 6 7 2 5 2 3" xfId="46810"/>
    <cellStyle name="Note 6 7 2 5 3" xfId="17383"/>
    <cellStyle name="Note 6 7 2 5 3 2" xfId="34818"/>
    <cellStyle name="Note 6 7 2 5 3 3" xfId="49271"/>
    <cellStyle name="Note 6 7 2 5 4" xfId="23165"/>
    <cellStyle name="Note 6 7 2 5 5" xfId="37618"/>
    <cellStyle name="Note 6 7 2 6" xfId="8191"/>
    <cellStyle name="Note 6 7 2 6 2" xfId="25626"/>
    <cellStyle name="Note 6 7 2 6 3" xfId="40079"/>
    <cellStyle name="Note 6 7 2 7" xfId="10632"/>
    <cellStyle name="Note 6 7 2 7 2" xfId="28067"/>
    <cellStyle name="Note 6 7 2 7 3" xfId="42520"/>
    <cellStyle name="Note 6 7 2 8" xfId="13052"/>
    <cellStyle name="Note 6 7 2 8 2" xfId="30487"/>
    <cellStyle name="Note 6 7 2 8 3" xfId="44940"/>
    <cellStyle name="Note 6 7 2 9" xfId="20059"/>
    <cellStyle name="Note 6 7 3" xfId="3222"/>
    <cellStyle name="Note 6 7 3 2" xfId="3223"/>
    <cellStyle name="Note 6 7 3 2 2" xfId="5734"/>
    <cellStyle name="Note 6 7 3 2 2 2" xfId="14926"/>
    <cellStyle name="Note 6 7 3 2 2 2 2" xfId="32361"/>
    <cellStyle name="Note 6 7 3 2 2 2 3" xfId="46814"/>
    <cellStyle name="Note 6 7 3 2 2 3" xfId="17387"/>
    <cellStyle name="Note 6 7 3 2 2 3 2" xfId="34822"/>
    <cellStyle name="Note 6 7 3 2 2 3 3" xfId="49275"/>
    <cellStyle name="Note 6 7 3 2 2 4" xfId="23170"/>
    <cellStyle name="Note 6 7 3 2 2 5" xfId="37623"/>
    <cellStyle name="Note 6 7 3 2 3" xfId="8196"/>
    <cellStyle name="Note 6 7 3 2 3 2" xfId="25631"/>
    <cellStyle name="Note 6 7 3 2 3 3" xfId="40084"/>
    <cellStyle name="Note 6 7 3 2 4" xfId="10637"/>
    <cellStyle name="Note 6 7 3 2 4 2" xfId="28072"/>
    <cellStyle name="Note 6 7 3 2 4 3" xfId="42525"/>
    <cellStyle name="Note 6 7 3 2 5" xfId="13057"/>
    <cellStyle name="Note 6 7 3 2 5 2" xfId="30492"/>
    <cellStyle name="Note 6 7 3 2 5 3" xfId="44945"/>
    <cellStyle name="Note 6 7 3 2 6" xfId="20064"/>
    <cellStyle name="Note 6 7 3 3" xfId="3224"/>
    <cellStyle name="Note 6 7 3 3 2" xfId="5735"/>
    <cellStyle name="Note 6 7 3 3 2 2" xfId="14927"/>
    <cellStyle name="Note 6 7 3 3 2 2 2" xfId="32362"/>
    <cellStyle name="Note 6 7 3 3 2 2 3" xfId="46815"/>
    <cellStyle name="Note 6 7 3 3 2 3" xfId="17388"/>
    <cellStyle name="Note 6 7 3 3 2 3 2" xfId="34823"/>
    <cellStyle name="Note 6 7 3 3 2 3 3" xfId="49276"/>
    <cellStyle name="Note 6 7 3 3 2 4" xfId="23171"/>
    <cellStyle name="Note 6 7 3 3 2 5" xfId="37624"/>
    <cellStyle name="Note 6 7 3 3 3" xfId="8197"/>
    <cellStyle name="Note 6 7 3 3 3 2" xfId="25632"/>
    <cellStyle name="Note 6 7 3 3 3 3" xfId="40085"/>
    <cellStyle name="Note 6 7 3 3 4" xfId="10638"/>
    <cellStyle name="Note 6 7 3 3 4 2" xfId="28073"/>
    <cellStyle name="Note 6 7 3 3 4 3" xfId="42526"/>
    <cellStyle name="Note 6 7 3 3 5" xfId="13058"/>
    <cellStyle name="Note 6 7 3 3 5 2" xfId="30493"/>
    <cellStyle name="Note 6 7 3 3 5 3" xfId="44946"/>
    <cellStyle name="Note 6 7 3 3 6" xfId="20065"/>
    <cellStyle name="Note 6 7 3 4" xfId="3225"/>
    <cellStyle name="Note 6 7 3 4 2" xfId="5736"/>
    <cellStyle name="Note 6 7 3 4 2 2" xfId="23172"/>
    <cellStyle name="Note 6 7 3 4 2 3" xfId="37625"/>
    <cellStyle name="Note 6 7 3 4 3" xfId="8198"/>
    <cellStyle name="Note 6 7 3 4 3 2" xfId="25633"/>
    <cellStyle name="Note 6 7 3 4 3 3" xfId="40086"/>
    <cellStyle name="Note 6 7 3 4 4" xfId="10639"/>
    <cellStyle name="Note 6 7 3 4 4 2" xfId="28074"/>
    <cellStyle name="Note 6 7 3 4 4 3" xfId="42527"/>
    <cellStyle name="Note 6 7 3 4 5" xfId="13059"/>
    <cellStyle name="Note 6 7 3 4 5 2" xfId="30494"/>
    <cellStyle name="Note 6 7 3 4 5 3" xfId="44947"/>
    <cellStyle name="Note 6 7 3 4 6" xfId="15576"/>
    <cellStyle name="Note 6 7 3 4 6 2" xfId="33011"/>
    <cellStyle name="Note 6 7 3 4 6 3" xfId="47464"/>
    <cellStyle name="Note 6 7 3 4 7" xfId="20066"/>
    <cellStyle name="Note 6 7 3 4 8" xfId="20738"/>
    <cellStyle name="Note 6 7 3 5" xfId="5733"/>
    <cellStyle name="Note 6 7 3 5 2" xfId="14925"/>
    <cellStyle name="Note 6 7 3 5 2 2" xfId="32360"/>
    <cellStyle name="Note 6 7 3 5 2 3" xfId="46813"/>
    <cellStyle name="Note 6 7 3 5 3" xfId="17386"/>
    <cellStyle name="Note 6 7 3 5 3 2" xfId="34821"/>
    <cellStyle name="Note 6 7 3 5 3 3" xfId="49274"/>
    <cellStyle name="Note 6 7 3 5 4" xfId="23169"/>
    <cellStyle name="Note 6 7 3 5 5" xfId="37622"/>
    <cellStyle name="Note 6 7 3 6" xfId="8195"/>
    <cellStyle name="Note 6 7 3 6 2" xfId="25630"/>
    <cellStyle name="Note 6 7 3 6 3" xfId="40083"/>
    <cellStyle name="Note 6 7 3 7" xfId="10636"/>
    <cellStyle name="Note 6 7 3 7 2" xfId="28071"/>
    <cellStyle name="Note 6 7 3 7 3" xfId="42524"/>
    <cellStyle name="Note 6 7 3 8" xfId="13056"/>
    <cellStyle name="Note 6 7 3 8 2" xfId="30491"/>
    <cellStyle name="Note 6 7 3 8 3" xfId="44944"/>
    <cellStyle name="Note 6 7 3 9" xfId="20063"/>
    <cellStyle name="Note 6 7 4" xfId="3226"/>
    <cellStyle name="Note 6 7 4 2" xfId="3227"/>
    <cellStyle name="Note 6 7 4 2 2" xfId="5738"/>
    <cellStyle name="Note 6 7 4 2 2 2" xfId="14929"/>
    <cellStyle name="Note 6 7 4 2 2 2 2" xfId="32364"/>
    <cellStyle name="Note 6 7 4 2 2 2 3" xfId="46817"/>
    <cellStyle name="Note 6 7 4 2 2 3" xfId="17390"/>
    <cellStyle name="Note 6 7 4 2 2 3 2" xfId="34825"/>
    <cellStyle name="Note 6 7 4 2 2 3 3" xfId="49278"/>
    <cellStyle name="Note 6 7 4 2 2 4" xfId="23174"/>
    <cellStyle name="Note 6 7 4 2 2 5" xfId="37627"/>
    <cellStyle name="Note 6 7 4 2 3" xfId="8200"/>
    <cellStyle name="Note 6 7 4 2 3 2" xfId="25635"/>
    <cellStyle name="Note 6 7 4 2 3 3" xfId="40088"/>
    <cellStyle name="Note 6 7 4 2 4" xfId="10641"/>
    <cellStyle name="Note 6 7 4 2 4 2" xfId="28076"/>
    <cellStyle name="Note 6 7 4 2 4 3" xfId="42529"/>
    <cellStyle name="Note 6 7 4 2 5" xfId="13061"/>
    <cellStyle name="Note 6 7 4 2 5 2" xfId="30496"/>
    <cellStyle name="Note 6 7 4 2 5 3" xfId="44949"/>
    <cellStyle name="Note 6 7 4 2 6" xfId="20068"/>
    <cellStyle name="Note 6 7 4 3" xfId="3228"/>
    <cellStyle name="Note 6 7 4 3 2" xfId="5739"/>
    <cellStyle name="Note 6 7 4 3 2 2" xfId="14930"/>
    <cellStyle name="Note 6 7 4 3 2 2 2" xfId="32365"/>
    <cellStyle name="Note 6 7 4 3 2 2 3" xfId="46818"/>
    <cellStyle name="Note 6 7 4 3 2 3" xfId="17391"/>
    <cellStyle name="Note 6 7 4 3 2 3 2" xfId="34826"/>
    <cellStyle name="Note 6 7 4 3 2 3 3" xfId="49279"/>
    <cellStyle name="Note 6 7 4 3 2 4" xfId="23175"/>
    <cellStyle name="Note 6 7 4 3 2 5" xfId="37628"/>
    <cellStyle name="Note 6 7 4 3 3" xfId="8201"/>
    <cellStyle name="Note 6 7 4 3 3 2" xfId="25636"/>
    <cellStyle name="Note 6 7 4 3 3 3" xfId="40089"/>
    <cellStyle name="Note 6 7 4 3 4" xfId="10642"/>
    <cellStyle name="Note 6 7 4 3 4 2" xfId="28077"/>
    <cellStyle name="Note 6 7 4 3 4 3" xfId="42530"/>
    <cellStyle name="Note 6 7 4 3 5" xfId="13062"/>
    <cellStyle name="Note 6 7 4 3 5 2" xfId="30497"/>
    <cellStyle name="Note 6 7 4 3 5 3" xfId="44950"/>
    <cellStyle name="Note 6 7 4 3 6" xfId="20069"/>
    <cellStyle name="Note 6 7 4 4" xfId="3229"/>
    <cellStyle name="Note 6 7 4 4 2" xfId="5740"/>
    <cellStyle name="Note 6 7 4 4 2 2" xfId="23176"/>
    <cellStyle name="Note 6 7 4 4 2 3" xfId="37629"/>
    <cellStyle name="Note 6 7 4 4 3" xfId="8202"/>
    <cellStyle name="Note 6 7 4 4 3 2" xfId="25637"/>
    <cellStyle name="Note 6 7 4 4 3 3" xfId="40090"/>
    <cellStyle name="Note 6 7 4 4 4" xfId="10643"/>
    <cellStyle name="Note 6 7 4 4 4 2" xfId="28078"/>
    <cellStyle name="Note 6 7 4 4 4 3" xfId="42531"/>
    <cellStyle name="Note 6 7 4 4 5" xfId="13063"/>
    <cellStyle name="Note 6 7 4 4 5 2" xfId="30498"/>
    <cellStyle name="Note 6 7 4 4 5 3" xfId="44951"/>
    <cellStyle name="Note 6 7 4 4 6" xfId="15577"/>
    <cellStyle name="Note 6 7 4 4 6 2" xfId="33012"/>
    <cellStyle name="Note 6 7 4 4 6 3" xfId="47465"/>
    <cellStyle name="Note 6 7 4 4 7" xfId="20070"/>
    <cellStyle name="Note 6 7 4 4 8" xfId="20739"/>
    <cellStyle name="Note 6 7 4 5" xfId="5737"/>
    <cellStyle name="Note 6 7 4 5 2" xfId="14928"/>
    <cellStyle name="Note 6 7 4 5 2 2" xfId="32363"/>
    <cellStyle name="Note 6 7 4 5 2 3" xfId="46816"/>
    <cellStyle name="Note 6 7 4 5 3" xfId="17389"/>
    <cellStyle name="Note 6 7 4 5 3 2" xfId="34824"/>
    <cellStyle name="Note 6 7 4 5 3 3" xfId="49277"/>
    <cellStyle name="Note 6 7 4 5 4" xfId="23173"/>
    <cellStyle name="Note 6 7 4 5 5" xfId="37626"/>
    <cellStyle name="Note 6 7 4 6" xfId="8199"/>
    <cellStyle name="Note 6 7 4 6 2" xfId="25634"/>
    <cellStyle name="Note 6 7 4 6 3" xfId="40087"/>
    <cellStyle name="Note 6 7 4 7" xfId="10640"/>
    <cellStyle name="Note 6 7 4 7 2" xfId="28075"/>
    <cellStyle name="Note 6 7 4 7 3" xfId="42528"/>
    <cellStyle name="Note 6 7 4 8" xfId="13060"/>
    <cellStyle name="Note 6 7 4 8 2" xfId="30495"/>
    <cellStyle name="Note 6 7 4 8 3" xfId="44948"/>
    <cellStyle name="Note 6 7 4 9" xfId="20067"/>
    <cellStyle name="Note 6 7 5" xfId="3230"/>
    <cellStyle name="Note 6 7 5 2" xfId="3231"/>
    <cellStyle name="Note 6 7 5 2 2" xfId="5742"/>
    <cellStyle name="Note 6 7 5 2 2 2" xfId="14932"/>
    <cellStyle name="Note 6 7 5 2 2 2 2" xfId="32367"/>
    <cellStyle name="Note 6 7 5 2 2 2 3" xfId="46820"/>
    <cellStyle name="Note 6 7 5 2 2 3" xfId="17393"/>
    <cellStyle name="Note 6 7 5 2 2 3 2" xfId="34828"/>
    <cellStyle name="Note 6 7 5 2 2 3 3" xfId="49281"/>
    <cellStyle name="Note 6 7 5 2 2 4" xfId="23178"/>
    <cellStyle name="Note 6 7 5 2 2 5" xfId="37631"/>
    <cellStyle name="Note 6 7 5 2 3" xfId="8204"/>
    <cellStyle name="Note 6 7 5 2 3 2" xfId="25639"/>
    <cellStyle name="Note 6 7 5 2 3 3" xfId="40092"/>
    <cellStyle name="Note 6 7 5 2 4" xfId="10645"/>
    <cellStyle name="Note 6 7 5 2 4 2" xfId="28080"/>
    <cellStyle name="Note 6 7 5 2 4 3" xfId="42533"/>
    <cellStyle name="Note 6 7 5 2 5" xfId="13065"/>
    <cellStyle name="Note 6 7 5 2 5 2" xfId="30500"/>
    <cellStyle name="Note 6 7 5 2 5 3" xfId="44953"/>
    <cellStyle name="Note 6 7 5 2 6" xfId="20072"/>
    <cellStyle name="Note 6 7 5 3" xfId="3232"/>
    <cellStyle name="Note 6 7 5 3 2" xfId="5743"/>
    <cellStyle name="Note 6 7 5 3 2 2" xfId="14933"/>
    <cellStyle name="Note 6 7 5 3 2 2 2" xfId="32368"/>
    <cellStyle name="Note 6 7 5 3 2 2 3" xfId="46821"/>
    <cellStyle name="Note 6 7 5 3 2 3" xfId="17394"/>
    <cellStyle name="Note 6 7 5 3 2 3 2" xfId="34829"/>
    <cellStyle name="Note 6 7 5 3 2 3 3" xfId="49282"/>
    <cellStyle name="Note 6 7 5 3 2 4" xfId="23179"/>
    <cellStyle name="Note 6 7 5 3 2 5" xfId="37632"/>
    <cellStyle name="Note 6 7 5 3 3" xfId="8205"/>
    <cellStyle name="Note 6 7 5 3 3 2" xfId="25640"/>
    <cellStyle name="Note 6 7 5 3 3 3" xfId="40093"/>
    <cellStyle name="Note 6 7 5 3 4" xfId="10646"/>
    <cellStyle name="Note 6 7 5 3 4 2" xfId="28081"/>
    <cellStyle name="Note 6 7 5 3 4 3" xfId="42534"/>
    <cellStyle name="Note 6 7 5 3 5" xfId="13066"/>
    <cellStyle name="Note 6 7 5 3 5 2" xfId="30501"/>
    <cellStyle name="Note 6 7 5 3 5 3" xfId="44954"/>
    <cellStyle name="Note 6 7 5 3 6" xfId="20073"/>
    <cellStyle name="Note 6 7 5 4" xfId="3233"/>
    <cellStyle name="Note 6 7 5 4 2" xfId="5744"/>
    <cellStyle name="Note 6 7 5 4 2 2" xfId="23180"/>
    <cellStyle name="Note 6 7 5 4 2 3" xfId="37633"/>
    <cellStyle name="Note 6 7 5 4 3" xfId="8206"/>
    <cellStyle name="Note 6 7 5 4 3 2" xfId="25641"/>
    <cellStyle name="Note 6 7 5 4 3 3" xfId="40094"/>
    <cellStyle name="Note 6 7 5 4 4" xfId="10647"/>
    <cellStyle name="Note 6 7 5 4 4 2" xfId="28082"/>
    <cellStyle name="Note 6 7 5 4 4 3" xfId="42535"/>
    <cellStyle name="Note 6 7 5 4 5" xfId="13067"/>
    <cellStyle name="Note 6 7 5 4 5 2" xfId="30502"/>
    <cellStyle name="Note 6 7 5 4 5 3" xfId="44955"/>
    <cellStyle name="Note 6 7 5 4 6" xfId="15578"/>
    <cellStyle name="Note 6 7 5 4 6 2" xfId="33013"/>
    <cellStyle name="Note 6 7 5 4 6 3" xfId="47466"/>
    <cellStyle name="Note 6 7 5 4 7" xfId="20074"/>
    <cellStyle name="Note 6 7 5 4 8" xfId="20740"/>
    <cellStyle name="Note 6 7 5 5" xfId="5741"/>
    <cellStyle name="Note 6 7 5 5 2" xfId="14931"/>
    <cellStyle name="Note 6 7 5 5 2 2" xfId="32366"/>
    <cellStyle name="Note 6 7 5 5 2 3" xfId="46819"/>
    <cellStyle name="Note 6 7 5 5 3" xfId="17392"/>
    <cellStyle name="Note 6 7 5 5 3 2" xfId="34827"/>
    <cellStyle name="Note 6 7 5 5 3 3" xfId="49280"/>
    <cellStyle name="Note 6 7 5 5 4" xfId="23177"/>
    <cellStyle name="Note 6 7 5 5 5" xfId="37630"/>
    <cellStyle name="Note 6 7 5 6" xfId="8203"/>
    <cellStyle name="Note 6 7 5 6 2" xfId="25638"/>
    <cellStyle name="Note 6 7 5 6 3" xfId="40091"/>
    <cellStyle name="Note 6 7 5 7" xfId="10644"/>
    <cellStyle name="Note 6 7 5 7 2" xfId="28079"/>
    <cellStyle name="Note 6 7 5 7 3" xfId="42532"/>
    <cellStyle name="Note 6 7 5 8" xfId="13064"/>
    <cellStyle name="Note 6 7 5 8 2" xfId="30499"/>
    <cellStyle name="Note 6 7 5 8 3" xfId="44952"/>
    <cellStyle name="Note 6 7 5 9" xfId="20071"/>
    <cellStyle name="Note 6 7 6" xfId="3234"/>
    <cellStyle name="Note 6 7 6 2" xfId="5745"/>
    <cellStyle name="Note 6 7 6 2 2" xfId="14934"/>
    <cellStyle name="Note 6 7 6 2 2 2" xfId="32369"/>
    <cellStyle name="Note 6 7 6 2 2 3" xfId="46822"/>
    <cellStyle name="Note 6 7 6 2 3" xfId="17395"/>
    <cellStyle name="Note 6 7 6 2 3 2" xfId="34830"/>
    <cellStyle name="Note 6 7 6 2 3 3" xfId="49283"/>
    <cellStyle name="Note 6 7 6 2 4" xfId="23181"/>
    <cellStyle name="Note 6 7 6 2 5" xfId="37634"/>
    <cellStyle name="Note 6 7 6 3" xfId="8207"/>
    <cellStyle name="Note 6 7 6 3 2" xfId="25642"/>
    <cellStyle name="Note 6 7 6 3 3" xfId="40095"/>
    <cellStyle name="Note 6 7 6 4" xfId="10648"/>
    <cellStyle name="Note 6 7 6 4 2" xfId="28083"/>
    <cellStyle name="Note 6 7 6 4 3" xfId="42536"/>
    <cellStyle name="Note 6 7 6 5" xfId="13068"/>
    <cellStyle name="Note 6 7 6 5 2" xfId="30503"/>
    <cellStyle name="Note 6 7 6 5 3" xfId="44956"/>
    <cellStyle name="Note 6 7 6 6" xfId="20075"/>
    <cellStyle name="Note 6 7 7" xfId="3235"/>
    <cellStyle name="Note 6 7 7 2" xfId="5746"/>
    <cellStyle name="Note 6 7 7 2 2" xfId="14935"/>
    <cellStyle name="Note 6 7 7 2 2 2" xfId="32370"/>
    <cellStyle name="Note 6 7 7 2 2 3" xfId="46823"/>
    <cellStyle name="Note 6 7 7 2 3" xfId="17396"/>
    <cellStyle name="Note 6 7 7 2 3 2" xfId="34831"/>
    <cellStyle name="Note 6 7 7 2 3 3" xfId="49284"/>
    <cellStyle name="Note 6 7 7 2 4" xfId="23182"/>
    <cellStyle name="Note 6 7 7 2 5" xfId="37635"/>
    <cellStyle name="Note 6 7 7 3" xfId="8208"/>
    <cellStyle name="Note 6 7 7 3 2" xfId="25643"/>
    <cellStyle name="Note 6 7 7 3 3" xfId="40096"/>
    <cellStyle name="Note 6 7 7 4" xfId="10649"/>
    <cellStyle name="Note 6 7 7 4 2" xfId="28084"/>
    <cellStyle name="Note 6 7 7 4 3" xfId="42537"/>
    <cellStyle name="Note 6 7 7 5" xfId="13069"/>
    <cellStyle name="Note 6 7 7 5 2" xfId="30504"/>
    <cellStyle name="Note 6 7 7 5 3" xfId="44957"/>
    <cellStyle name="Note 6 7 7 6" xfId="20076"/>
    <cellStyle name="Note 6 7 8" xfId="3236"/>
    <cellStyle name="Note 6 7 8 2" xfId="5747"/>
    <cellStyle name="Note 6 7 8 2 2" xfId="23183"/>
    <cellStyle name="Note 6 7 8 2 3" xfId="37636"/>
    <cellStyle name="Note 6 7 8 3" xfId="8209"/>
    <cellStyle name="Note 6 7 8 3 2" xfId="25644"/>
    <cellStyle name="Note 6 7 8 3 3" xfId="40097"/>
    <cellStyle name="Note 6 7 8 4" xfId="10650"/>
    <cellStyle name="Note 6 7 8 4 2" xfId="28085"/>
    <cellStyle name="Note 6 7 8 4 3" xfId="42538"/>
    <cellStyle name="Note 6 7 8 5" xfId="13070"/>
    <cellStyle name="Note 6 7 8 5 2" xfId="30505"/>
    <cellStyle name="Note 6 7 8 5 3" xfId="44958"/>
    <cellStyle name="Note 6 7 8 6" xfId="15579"/>
    <cellStyle name="Note 6 7 8 6 2" xfId="33014"/>
    <cellStyle name="Note 6 7 8 6 3" xfId="47467"/>
    <cellStyle name="Note 6 7 8 7" xfId="20077"/>
    <cellStyle name="Note 6 7 8 8" xfId="20741"/>
    <cellStyle name="Note 6 7 9" xfId="5728"/>
    <cellStyle name="Note 6 7 9 2" xfId="14921"/>
    <cellStyle name="Note 6 7 9 2 2" xfId="32356"/>
    <cellStyle name="Note 6 7 9 2 3" xfId="46809"/>
    <cellStyle name="Note 6 7 9 3" xfId="17382"/>
    <cellStyle name="Note 6 7 9 3 2" xfId="34817"/>
    <cellStyle name="Note 6 7 9 3 3" xfId="49270"/>
    <cellStyle name="Note 6 7 9 4" xfId="23164"/>
    <cellStyle name="Note 6 7 9 5" xfId="37617"/>
    <cellStyle name="Note 6 8" xfId="3237"/>
    <cellStyle name="Note 6 8 10" xfId="8210"/>
    <cellStyle name="Note 6 8 10 2" xfId="25645"/>
    <cellStyle name="Note 6 8 10 3" xfId="40098"/>
    <cellStyle name="Note 6 8 11" xfId="10651"/>
    <cellStyle name="Note 6 8 11 2" xfId="28086"/>
    <cellStyle name="Note 6 8 11 3" xfId="42539"/>
    <cellStyle name="Note 6 8 12" xfId="13071"/>
    <cellStyle name="Note 6 8 12 2" xfId="30506"/>
    <cellStyle name="Note 6 8 12 3" xfId="44959"/>
    <cellStyle name="Note 6 8 13" xfId="20078"/>
    <cellStyle name="Note 6 8 2" xfId="3238"/>
    <cellStyle name="Note 6 8 2 2" xfId="3239"/>
    <cellStyle name="Note 6 8 2 2 2" xfId="5750"/>
    <cellStyle name="Note 6 8 2 2 2 2" xfId="14938"/>
    <cellStyle name="Note 6 8 2 2 2 2 2" xfId="32373"/>
    <cellStyle name="Note 6 8 2 2 2 2 3" xfId="46826"/>
    <cellStyle name="Note 6 8 2 2 2 3" xfId="17399"/>
    <cellStyle name="Note 6 8 2 2 2 3 2" xfId="34834"/>
    <cellStyle name="Note 6 8 2 2 2 3 3" xfId="49287"/>
    <cellStyle name="Note 6 8 2 2 2 4" xfId="23186"/>
    <cellStyle name="Note 6 8 2 2 2 5" xfId="37639"/>
    <cellStyle name="Note 6 8 2 2 3" xfId="8212"/>
    <cellStyle name="Note 6 8 2 2 3 2" xfId="25647"/>
    <cellStyle name="Note 6 8 2 2 3 3" xfId="40100"/>
    <cellStyle name="Note 6 8 2 2 4" xfId="10653"/>
    <cellStyle name="Note 6 8 2 2 4 2" xfId="28088"/>
    <cellStyle name="Note 6 8 2 2 4 3" xfId="42541"/>
    <cellStyle name="Note 6 8 2 2 5" xfId="13073"/>
    <cellStyle name="Note 6 8 2 2 5 2" xfId="30508"/>
    <cellStyle name="Note 6 8 2 2 5 3" xfId="44961"/>
    <cellStyle name="Note 6 8 2 2 6" xfId="20080"/>
    <cellStyle name="Note 6 8 2 3" xfId="3240"/>
    <cellStyle name="Note 6 8 2 3 2" xfId="5751"/>
    <cellStyle name="Note 6 8 2 3 2 2" xfId="14939"/>
    <cellStyle name="Note 6 8 2 3 2 2 2" xfId="32374"/>
    <cellStyle name="Note 6 8 2 3 2 2 3" xfId="46827"/>
    <cellStyle name="Note 6 8 2 3 2 3" xfId="17400"/>
    <cellStyle name="Note 6 8 2 3 2 3 2" xfId="34835"/>
    <cellStyle name="Note 6 8 2 3 2 3 3" xfId="49288"/>
    <cellStyle name="Note 6 8 2 3 2 4" xfId="23187"/>
    <cellStyle name="Note 6 8 2 3 2 5" xfId="37640"/>
    <cellStyle name="Note 6 8 2 3 3" xfId="8213"/>
    <cellStyle name="Note 6 8 2 3 3 2" xfId="25648"/>
    <cellStyle name="Note 6 8 2 3 3 3" xfId="40101"/>
    <cellStyle name="Note 6 8 2 3 4" xfId="10654"/>
    <cellStyle name="Note 6 8 2 3 4 2" xfId="28089"/>
    <cellStyle name="Note 6 8 2 3 4 3" xfId="42542"/>
    <cellStyle name="Note 6 8 2 3 5" xfId="13074"/>
    <cellStyle name="Note 6 8 2 3 5 2" xfId="30509"/>
    <cellStyle name="Note 6 8 2 3 5 3" xfId="44962"/>
    <cellStyle name="Note 6 8 2 3 6" xfId="20081"/>
    <cellStyle name="Note 6 8 2 4" xfId="3241"/>
    <cellStyle name="Note 6 8 2 4 2" xfId="5752"/>
    <cellStyle name="Note 6 8 2 4 2 2" xfId="23188"/>
    <cellStyle name="Note 6 8 2 4 2 3" xfId="37641"/>
    <cellStyle name="Note 6 8 2 4 3" xfId="8214"/>
    <cellStyle name="Note 6 8 2 4 3 2" xfId="25649"/>
    <cellStyle name="Note 6 8 2 4 3 3" xfId="40102"/>
    <cellStyle name="Note 6 8 2 4 4" xfId="10655"/>
    <cellStyle name="Note 6 8 2 4 4 2" xfId="28090"/>
    <cellStyle name="Note 6 8 2 4 4 3" xfId="42543"/>
    <cellStyle name="Note 6 8 2 4 5" xfId="13075"/>
    <cellStyle name="Note 6 8 2 4 5 2" xfId="30510"/>
    <cellStyle name="Note 6 8 2 4 5 3" xfId="44963"/>
    <cellStyle name="Note 6 8 2 4 6" xfId="15580"/>
    <cellStyle name="Note 6 8 2 4 6 2" xfId="33015"/>
    <cellStyle name="Note 6 8 2 4 6 3" xfId="47468"/>
    <cellStyle name="Note 6 8 2 4 7" xfId="20082"/>
    <cellStyle name="Note 6 8 2 4 8" xfId="20742"/>
    <cellStyle name="Note 6 8 2 5" xfId="5749"/>
    <cellStyle name="Note 6 8 2 5 2" xfId="14937"/>
    <cellStyle name="Note 6 8 2 5 2 2" xfId="32372"/>
    <cellStyle name="Note 6 8 2 5 2 3" xfId="46825"/>
    <cellStyle name="Note 6 8 2 5 3" xfId="17398"/>
    <cellStyle name="Note 6 8 2 5 3 2" xfId="34833"/>
    <cellStyle name="Note 6 8 2 5 3 3" xfId="49286"/>
    <cellStyle name="Note 6 8 2 5 4" xfId="23185"/>
    <cellStyle name="Note 6 8 2 5 5" xfId="37638"/>
    <cellStyle name="Note 6 8 2 6" xfId="8211"/>
    <cellStyle name="Note 6 8 2 6 2" xfId="25646"/>
    <cellStyle name="Note 6 8 2 6 3" xfId="40099"/>
    <cellStyle name="Note 6 8 2 7" xfId="10652"/>
    <cellStyle name="Note 6 8 2 7 2" xfId="28087"/>
    <cellStyle name="Note 6 8 2 7 3" xfId="42540"/>
    <cellStyle name="Note 6 8 2 8" xfId="13072"/>
    <cellStyle name="Note 6 8 2 8 2" xfId="30507"/>
    <cellStyle name="Note 6 8 2 8 3" xfId="44960"/>
    <cellStyle name="Note 6 8 2 9" xfId="20079"/>
    <cellStyle name="Note 6 8 3" xfId="3242"/>
    <cellStyle name="Note 6 8 3 2" xfId="3243"/>
    <cellStyle name="Note 6 8 3 2 2" xfId="5754"/>
    <cellStyle name="Note 6 8 3 2 2 2" xfId="14941"/>
    <cellStyle name="Note 6 8 3 2 2 2 2" xfId="32376"/>
    <cellStyle name="Note 6 8 3 2 2 2 3" xfId="46829"/>
    <cellStyle name="Note 6 8 3 2 2 3" xfId="17402"/>
    <cellStyle name="Note 6 8 3 2 2 3 2" xfId="34837"/>
    <cellStyle name="Note 6 8 3 2 2 3 3" xfId="49290"/>
    <cellStyle name="Note 6 8 3 2 2 4" xfId="23190"/>
    <cellStyle name="Note 6 8 3 2 2 5" xfId="37643"/>
    <cellStyle name="Note 6 8 3 2 3" xfId="8216"/>
    <cellStyle name="Note 6 8 3 2 3 2" xfId="25651"/>
    <cellStyle name="Note 6 8 3 2 3 3" xfId="40104"/>
    <cellStyle name="Note 6 8 3 2 4" xfId="10657"/>
    <cellStyle name="Note 6 8 3 2 4 2" xfId="28092"/>
    <cellStyle name="Note 6 8 3 2 4 3" xfId="42545"/>
    <cellStyle name="Note 6 8 3 2 5" xfId="13077"/>
    <cellStyle name="Note 6 8 3 2 5 2" xfId="30512"/>
    <cellStyle name="Note 6 8 3 2 5 3" xfId="44965"/>
    <cellStyle name="Note 6 8 3 2 6" xfId="20084"/>
    <cellStyle name="Note 6 8 3 3" xfId="3244"/>
    <cellStyle name="Note 6 8 3 3 2" xfId="5755"/>
    <cellStyle name="Note 6 8 3 3 2 2" xfId="14942"/>
    <cellStyle name="Note 6 8 3 3 2 2 2" xfId="32377"/>
    <cellStyle name="Note 6 8 3 3 2 2 3" xfId="46830"/>
    <cellStyle name="Note 6 8 3 3 2 3" xfId="17403"/>
    <cellStyle name="Note 6 8 3 3 2 3 2" xfId="34838"/>
    <cellStyle name="Note 6 8 3 3 2 3 3" xfId="49291"/>
    <cellStyle name="Note 6 8 3 3 2 4" xfId="23191"/>
    <cellStyle name="Note 6 8 3 3 2 5" xfId="37644"/>
    <cellStyle name="Note 6 8 3 3 3" xfId="8217"/>
    <cellStyle name="Note 6 8 3 3 3 2" xfId="25652"/>
    <cellStyle name="Note 6 8 3 3 3 3" xfId="40105"/>
    <cellStyle name="Note 6 8 3 3 4" xfId="10658"/>
    <cellStyle name="Note 6 8 3 3 4 2" xfId="28093"/>
    <cellStyle name="Note 6 8 3 3 4 3" xfId="42546"/>
    <cellStyle name="Note 6 8 3 3 5" xfId="13078"/>
    <cellStyle name="Note 6 8 3 3 5 2" xfId="30513"/>
    <cellStyle name="Note 6 8 3 3 5 3" xfId="44966"/>
    <cellStyle name="Note 6 8 3 3 6" xfId="20085"/>
    <cellStyle name="Note 6 8 3 4" xfId="3245"/>
    <cellStyle name="Note 6 8 3 4 2" xfId="5756"/>
    <cellStyle name="Note 6 8 3 4 2 2" xfId="23192"/>
    <cellStyle name="Note 6 8 3 4 2 3" xfId="37645"/>
    <cellStyle name="Note 6 8 3 4 3" xfId="8218"/>
    <cellStyle name="Note 6 8 3 4 3 2" xfId="25653"/>
    <cellStyle name="Note 6 8 3 4 3 3" xfId="40106"/>
    <cellStyle name="Note 6 8 3 4 4" xfId="10659"/>
    <cellStyle name="Note 6 8 3 4 4 2" xfId="28094"/>
    <cellStyle name="Note 6 8 3 4 4 3" xfId="42547"/>
    <cellStyle name="Note 6 8 3 4 5" xfId="13079"/>
    <cellStyle name="Note 6 8 3 4 5 2" xfId="30514"/>
    <cellStyle name="Note 6 8 3 4 5 3" xfId="44967"/>
    <cellStyle name="Note 6 8 3 4 6" xfId="15581"/>
    <cellStyle name="Note 6 8 3 4 6 2" xfId="33016"/>
    <cellStyle name="Note 6 8 3 4 6 3" xfId="47469"/>
    <cellStyle name="Note 6 8 3 4 7" xfId="20086"/>
    <cellStyle name="Note 6 8 3 4 8" xfId="20743"/>
    <cellStyle name="Note 6 8 3 5" xfId="5753"/>
    <cellStyle name="Note 6 8 3 5 2" xfId="14940"/>
    <cellStyle name="Note 6 8 3 5 2 2" xfId="32375"/>
    <cellStyle name="Note 6 8 3 5 2 3" xfId="46828"/>
    <cellStyle name="Note 6 8 3 5 3" xfId="17401"/>
    <cellStyle name="Note 6 8 3 5 3 2" xfId="34836"/>
    <cellStyle name="Note 6 8 3 5 3 3" xfId="49289"/>
    <cellStyle name="Note 6 8 3 5 4" xfId="23189"/>
    <cellStyle name="Note 6 8 3 5 5" xfId="37642"/>
    <cellStyle name="Note 6 8 3 6" xfId="8215"/>
    <cellStyle name="Note 6 8 3 6 2" xfId="25650"/>
    <cellStyle name="Note 6 8 3 6 3" xfId="40103"/>
    <cellStyle name="Note 6 8 3 7" xfId="10656"/>
    <cellStyle name="Note 6 8 3 7 2" xfId="28091"/>
    <cellStyle name="Note 6 8 3 7 3" xfId="42544"/>
    <cellStyle name="Note 6 8 3 8" xfId="13076"/>
    <cellStyle name="Note 6 8 3 8 2" xfId="30511"/>
    <cellStyle name="Note 6 8 3 8 3" xfId="44964"/>
    <cellStyle name="Note 6 8 3 9" xfId="20083"/>
    <cellStyle name="Note 6 8 4" xfId="3246"/>
    <cellStyle name="Note 6 8 4 2" xfId="3247"/>
    <cellStyle name="Note 6 8 4 2 2" xfId="5758"/>
    <cellStyle name="Note 6 8 4 2 2 2" xfId="14944"/>
    <cellStyle name="Note 6 8 4 2 2 2 2" xfId="32379"/>
    <cellStyle name="Note 6 8 4 2 2 2 3" xfId="46832"/>
    <cellStyle name="Note 6 8 4 2 2 3" xfId="17405"/>
    <cellStyle name="Note 6 8 4 2 2 3 2" xfId="34840"/>
    <cellStyle name="Note 6 8 4 2 2 3 3" xfId="49293"/>
    <cellStyle name="Note 6 8 4 2 2 4" xfId="23194"/>
    <cellStyle name="Note 6 8 4 2 2 5" xfId="37647"/>
    <cellStyle name="Note 6 8 4 2 3" xfId="8220"/>
    <cellStyle name="Note 6 8 4 2 3 2" xfId="25655"/>
    <cellStyle name="Note 6 8 4 2 3 3" xfId="40108"/>
    <cellStyle name="Note 6 8 4 2 4" xfId="10661"/>
    <cellStyle name="Note 6 8 4 2 4 2" xfId="28096"/>
    <cellStyle name="Note 6 8 4 2 4 3" xfId="42549"/>
    <cellStyle name="Note 6 8 4 2 5" xfId="13081"/>
    <cellStyle name="Note 6 8 4 2 5 2" xfId="30516"/>
    <cellStyle name="Note 6 8 4 2 5 3" xfId="44969"/>
    <cellStyle name="Note 6 8 4 2 6" xfId="20088"/>
    <cellStyle name="Note 6 8 4 3" xfId="3248"/>
    <cellStyle name="Note 6 8 4 3 2" xfId="5759"/>
    <cellStyle name="Note 6 8 4 3 2 2" xfId="14945"/>
    <cellStyle name="Note 6 8 4 3 2 2 2" xfId="32380"/>
    <cellStyle name="Note 6 8 4 3 2 2 3" xfId="46833"/>
    <cellStyle name="Note 6 8 4 3 2 3" xfId="17406"/>
    <cellStyle name="Note 6 8 4 3 2 3 2" xfId="34841"/>
    <cellStyle name="Note 6 8 4 3 2 3 3" xfId="49294"/>
    <cellStyle name="Note 6 8 4 3 2 4" xfId="23195"/>
    <cellStyle name="Note 6 8 4 3 2 5" xfId="37648"/>
    <cellStyle name="Note 6 8 4 3 3" xfId="8221"/>
    <cellStyle name="Note 6 8 4 3 3 2" xfId="25656"/>
    <cellStyle name="Note 6 8 4 3 3 3" xfId="40109"/>
    <cellStyle name="Note 6 8 4 3 4" xfId="10662"/>
    <cellStyle name="Note 6 8 4 3 4 2" xfId="28097"/>
    <cellStyle name="Note 6 8 4 3 4 3" xfId="42550"/>
    <cellStyle name="Note 6 8 4 3 5" xfId="13082"/>
    <cellStyle name="Note 6 8 4 3 5 2" xfId="30517"/>
    <cellStyle name="Note 6 8 4 3 5 3" xfId="44970"/>
    <cellStyle name="Note 6 8 4 3 6" xfId="20089"/>
    <cellStyle name="Note 6 8 4 4" xfId="3249"/>
    <cellStyle name="Note 6 8 4 4 2" xfId="5760"/>
    <cellStyle name="Note 6 8 4 4 2 2" xfId="23196"/>
    <cellStyle name="Note 6 8 4 4 2 3" xfId="37649"/>
    <cellStyle name="Note 6 8 4 4 3" xfId="8222"/>
    <cellStyle name="Note 6 8 4 4 3 2" xfId="25657"/>
    <cellStyle name="Note 6 8 4 4 3 3" xfId="40110"/>
    <cellStyle name="Note 6 8 4 4 4" xfId="10663"/>
    <cellStyle name="Note 6 8 4 4 4 2" xfId="28098"/>
    <cellStyle name="Note 6 8 4 4 4 3" xfId="42551"/>
    <cellStyle name="Note 6 8 4 4 5" xfId="13083"/>
    <cellStyle name="Note 6 8 4 4 5 2" xfId="30518"/>
    <cellStyle name="Note 6 8 4 4 5 3" xfId="44971"/>
    <cellStyle name="Note 6 8 4 4 6" xfId="15582"/>
    <cellStyle name="Note 6 8 4 4 6 2" xfId="33017"/>
    <cellStyle name="Note 6 8 4 4 6 3" xfId="47470"/>
    <cellStyle name="Note 6 8 4 4 7" xfId="20090"/>
    <cellStyle name="Note 6 8 4 4 8" xfId="20744"/>
    <cellStyle name="Note 6 8 4 5" xfId="5757"/>
    <cellStyle name="Note 6 8 4 5 2" xfId="14943"/>
    <cellStyle name="Note 6 8 4 5 2 2" xfId="32378"/>
    <cellStyle name="Note 6 8 4 5 2 3" xfId="46831"/>
    <cellStyle name="Note 6 8 4 5 3" xfId="17404"/>
    <cellStyle name="Note 6 8 4 5 3 2" xfId="34839"/>
    <cellStyle name="Note 6 8 4 5 3 3" xfId="49292"/>
    <cellStyle name="Note 6 8 4 5 4" xfId="23193"/>
    <cellStyle name="Note 6 8 4 5 5" xfId="37646"/>
    <cellStyle name="Note 6 8 4 6" xfId="8219"/>
    <cellStyle name="Note 6 8 4 6 2" xfId="25654"/>
    <cellStyle name="Note 6 8 4 6 3" xfId="40107"/>
    <cellStyle name="Note 6 8 4 7" xfId="10660"/>
    <cellStyle name="Note 6 8 4 7 2" xfId="28095"/>
    <cellStyle name="Note 6 8 4 7 3" xfId="42548"/>
    <cellStyle name="Note 6 8 4 8" xfId="13080"/>
    <cellStyle name="Note 6 8 4 8 2" xfId="30515"/>
    <cellStyle name="Note 6 8 4 8 3" xfId="44968"/>
    <cellStyle name="Note 6 8 4 9" xfId="20087"/>
    <cellStyle name="Note 6 8 5" xfId="3250"/>
    <cellStyle name="Note 6 8 5 2" xfId="3251"/>
    <cellStyle name="Note 6 8 5 2 2" xfId="5762"/>
    <cellStyle name="Note 6 8 5 2 2 2" xfId="14947"/>
    <cellStyle name="Note 6 8 5 2 2 2 2" xfId="32382"/>
    <cellStyle name="Note 6 8 5 2 2 2 3" xfId="46835"/>
    <cellStyle name="Note 6 8 5 2 2 3" xfId="17408"/>
    <cellStyle name="Note 6 8 5 2 2 3 2" xfId="34843"/>
    <cellStyle name="Note 6 8 5 2 2 3 3" xfId="49296"/>
    <cellStyle name="Note 6 8 5 2 2 4" xfId="23198"/>
    <cellStyle name="Note 6 8 5 2 2 5" xfId="37651"/>
    <cellStyle name="Note 6 8 5 2 3" xfId="8224"/>
    <cellStyle name="Note 6 8 5 2 3 2" xfId="25659"/>
    <cellStyle name="Note 6 8 5 2 3 3" xfId="40112"/>
    <cellStyle name="Note 6 8 5 2 4" xfId="10665"/>
    <cellStyle name="Note 6 8 5 2 4 2" xfId="28100"/>
    <cellStyle name="Note 6 8 5 2 4 3" xfId="42553"/>
    <cellStyle name="Note 6 8 5 2 5" xfId="13085"/>
    <cellStyle name="Note 6 8 5 2 5 2" xfId="30520"/>
    <cellStyle name="Note 6 8 5 2 5 3" xfId="44973"/>
    <cellStyle name="Note 6 8 5 2 6" xfId="20092"/>
    <cellStyle name="Note 6 8 5 3" xfId="3252"/>
    <cellStyle name="Note 6 8 5 3 2" xfId="5763"/>
    <cellStyle name="Note 6 8 5 3 2 2" xfId="14948"/>
    <cellStyle name="Note 6 8 5 3 2 2 2" xfId="32383"/>
    <cellStyle name="Note 6 8 5 3 2 2 3" xfId="46836"/>
    <cellStyle name="Note 6 8 5 3 2 3" xfId="17409"/>
    <cellStyle name="Note 6 8 5 3 2 3 2" xfId="34844"/>
    <cellStyle name="Note 6 8 5 3 2 3 3" xfId="49297"/>
    <cellStyle name="Note 6 8 5 3 2 4" xfId="23199"/>
    <cellStyle name="Note 6 8 5 3 2 5" xfId="37652"/>
    <cellStyle name="Note 6 8 5 3 3" xfId="8225"/>
    <cellStyle name="Note 6 8 5 3 3 2" xfId="25660"/>
    <cellStyle name="Note 6 8 5 3 3 3" xfId="40113"/>
    <cellStyle name="Note 6 8 5 3 4" xfId="10666"/>
    <cellStyle name="Note 6 8 5 3 4 2" xfId="28101"/>
    <cellStyle name="Note 6 8 5 3 4 3" xfId="42554"/>
    <cellStyle name="Note 6 8 5 3 5" xfId="13086"/>
    <cellStyle name="Note 6 8 5 3 5 2" xfId="30521"/>
    <cellStyle name="Note 6 8 5 3 5 3" xfId="44974"/>
    <cellStyle name="Note 6 8 5 3 6" xfId="20093"/>
    <cellStyle name="Note 6 8 5 4" xfId="3253"/>
    <cellStyle name="Note 6 8 5 4 2" xfId="5764"/>
    <cellStyle name="Note 6 8 5 4 2 2" xfId="23200"/>
    <cellStyle name="Note 6 8 5 4 2 3" xfId="37653"/>
    <cellStyle name="Note 6 8 5 4 3" xfId="8226"/>
    <cellStyle name="Note 6 8 5 4 3 2" xfId="25661"/>
    <cellStyle name="Note 6 8 5 4 3 3" xfId="40114"/>
    <cellStyle name="Note 6 8 5 4 4" xfId="10667"/>
    <cellStyle name="Note 6 8 5 4 4 2" xfId="28102"/>
    <cellStyle name="Note 6 8 5 4 4 3" xfId="42555"/>
    <cellStyle name="Note 6 8 5 4 5" xfId="13087"/>
    <cellStyle name="Note 6 8 5 4 5 2" xfId="30522"/>
    <cellStyle name="Note 6 8 5 4 5 3" xfId="44975"/>
    <cellStyle name="Note 6 8 5 4 6" xfId="15583"/>
    <cellStyle name="Note 6 8 5 4 6 2" xfId="33018"/>
    <cellStyle name="Note 6 8 5 4 6 3" xfId="47471"/>
    <cellStyle name="Note 6 8 5 4 7" xfId="20094"/>
    <cellStyle name="Note 6 8 5 4 8" xfId="20745"/>
    <cellStyle name="Note 6 8 5 5" xfId="5761"/>
    <cellStyle name="Note 6 8 5 5 2" xfId="14946"/>
    <cellStyle name="Note 6 8 5 5 2 2" xfId="32381"/>
    <cellStyle name="Note 6 8 5 5 2 3" xfId="46834"/>
    <cellStyle name="Note 6 8 5 5 3" xfId="17407"/>
    <cellStyle name="Note 6 8 5 5 3 2" xfId="34842"/>
    <cellStyle name="Note 6 8 5 5 3 3" xfId="49295"/>
    <cellStyle name="Note 6 8 5 5 4" xfId="23197"/>
    <cellStyle name="Note 6 8 5 5 5" xfId="37650"/>
    <cellStyle name="Note 6 8 5 6" xfId="8223"/>
    <cellStyle name="Note 6 8 5 6 2" xfId="25658"/>
    <cellStyle name="Note 6 8 5 6 3" xfId="40111"/>
    <cellStyle name="Note 6 8 5 7" xfId="10664"/>
    <cellStyle name="Note 6 8 5 7 2" xfId="28099"/>
    <cellStyle name="Note 6 8 5 7 3" xfId="42552"/>
    <cellStyle name="Note 6 8 5 8" xfId="13084"/>
    <cellStyle name="Note 6 8 5 8 2" xfId="30519"/>
    <cellStyle name="Note 6 8 5 8 3" xfId="44972"/>
    <cellStyle name="Note 6 8 5 9" xfId="20091"/>
    <cellStyle name="Note 6 8 6" xfId="3254"/>
    <cellStyle name="Note 6 8 6 2" xfId="5765"/>
    <cellStyle name="Note 6 8 6 2 2" xfId="14949"/>
    <cellStyle name="Note 6 8 6 2 2 2" xfId="32384"/>
    <cellStyle name="Note 6 8 6 2 2 3" xfId="46837"/>
    <cellStyle name="Note 6 8 6 2 3" xfId="17410"/>
    <cellStyle name="Note 6 8 6 2 3 2" xfId="34845"/>
    <cellStyle name="Note 6 8 6 2 3 3" xfId="49298"/>
    <cellStyle name="Note 6 8 6 2 4" xfId="23201"/>
    <cellStyle name="Note 6 8 6 2 5" xfId="37654"/>
    <cellStyle name="Note 6 8 6 3" xfId="8227"/>
    <cellStyle name="Note 6 8 6 3 2" xfId="25662"/>
    <cellStyle name="Note 6 8 6 3 3" xfId="40115"/>
    <cellStyle name="Note 6 8 6 4" xfId="10668"/>
    <cellStyle name="Note 6 8 6 4 2" xfId="28103"/>
    <cellStyle name="Note 6 8 6 4 3" xfId="42556"/>
    <cellStyle name="Note 6 8 6 5" xfId="13088"/>
    <cellStyle name="Note 6 8 6 5 2" xfId="30523"/>
    <cellStyle name="Note 6 8 6 5 3" xfId="44976"/>
    <cellStyle name="Note 6 8 6 6" xfId="20095"/>
    <cellStyle name="Note 6 8 7" xfId="3255"/>
    <cellStyle name="Note 6 8 7 2" xfId="5766"/>
    <cellStyle name="Note 6 8 7 2 2" xfId="14950"/>
    <cellStyle name="Note 6 8 7 2 2 2" xfId="32385"/>
    <cellStyle name="Note 6 8 7 2 2 3" xfId="46838"/>
    <cellStyle name="Note 6 8 7 2 3" xfId="17411"/>
    <cellStyle name="Note 6 8 7 2 3 2" xfId="34846"/>
    <cellStyle name="Note 6 8 7 2 3 3" xfId="49299"/>
    <cellStyle name="Note 6 8 7 2 4" xfId="23202"/>
    <cellStyle name="Note 6 8 7 2 5" xfId="37655"/>
    <cellStyle name="Note 6 8 7 3" xfId="8228"/>
    <cellStyle name="Note 6 8 7 3 2" xfId="25663"/>
    <cellStyle name="Note 6 8 7 3 3" xfId="40116"/>
    <cellStyle name="Note 6 8 7 4" xfId="10669"/>
    <cellStyle name="Note 6 8 7 4 2" xfId="28104"/>
    <cellStyle name="Note 6 8 7 4 3" xfId="42557"/>
    <cellStyle name="Note 6 8 7 5" xfId="13089"/>
    <cellStyle name="Note 6 8 7 5 2" xfId="30524"/>
    <cellStyle name="Note 6 8 7 5 3" xfId="44977"/>
    <cellStyle name="Note 6 8 7 6" xfId="20096"/>
    <cellStyle name="Note 6 8 8" xfId="3256"/>
    <cellStyle name="Note 6 8 8 2" xfId="5767"/>
    <cellStyle name="Note 6 8 8 2 2" xfId="23203"/>
    <cellStyle name="Note 6 8 8 2 3" xfId="37656"/>
    <cellStyle name="Note 6 8 8 3" xfId="8229"/>
    <cellStyle name="Note 6 8 8 3 2" xfId="25664"/>
    <cellStyle name="Note 6 8 8 3 3" xfId="40117"/>
    <cellStyle name="Note 6 8 8 4" xfId="10670"/>
    <cellStyle name="Note 6 8 8 4 2" xfId="28105"/>
    <cellStyle name="Note 6 8 8 4 3" xfId="42558"/>
    <cellStyle name="Note 6 8 8 5" xfId="13090"/>
    <cellStyle name="Note 6 8 8 5 2" xfId="30525"/>
    <cellStyle name="Note 6 8 8 5 3" xfId="44978"/>
    <cellStyle name="Note 6 8 8 6" xfId="15584"/>
    <cellStyle name="Note 6 8 8 6 2" xfId="33019"/>
    <cellStyle name="Note 6 8 8 6 3" xfId="47472"/>
    <cellStyle name="Note 6 8 8 7" xfId="20097"/>
    <cellStyle name="Note 6 8 8 8" xfId="20746"/>
    <cellStyle name="Note 6 8 9" xfId="5748"/>
    <cellStyle name="Note 6 8 9 2" xfId="14936"/>
    <cellStyle name="Note 6 8 9 2 2" xfId="32371"/>
    <cellStyle name="Note 6 8 9 2 3" xfId="46824"/>
    <cellStyle name="Note 6 8 9 3" xfId="17397"/>
    <cellStyle name="Note 6 8 9 3 2" xfId="34832"/>
    <cellStyle name="Note 6 8 9 3 3" xfId="49285"/>
    <cellStyle name="Note 6 8 9 4" xfId="23184"/>
    <cellStyle name="Note 6 8 9 5" xfId="37637"/>
    <cellStyle name="Note 6 9" xfId="3257"/>
    <cellStyle name="Note 6 9 10" xfId="8230"/>
    <cellStyle name="Note 6 9 10 2" xfId="25665"/>
    <cellStyle name="Note 6 9 10 3" xfId="40118"/>
    <cellStyle name="Note 6 9 11" xfId="10671"/>
    <cellStyle name="Note 6 9 11 2" xfId="28106"/>
    <cellStyle name="Note 6 9 11 3" xfId="42559"/>
    <cellStyle name="Note 6 9 12" xfId="13091"/>
    <cellStyle name="Note 6 9 12 2" xfId="30526"/>
    <cellStyle name="Note 6 9 12 3" xfId="44979"/>
    <cellStyle name="Note 6 9 13" xfId="20098"/>
    <cellStyle name="Note 6 9 2" xfId="3258"/>
    <cellStyle name="Note 6 9 2 2" xfId="3259"/>
    <cellStyle name="Note 6 9 2 2 2" xfId="5770"/>
    <cellStyle name="Note 6 9 2 2 2 2" xfId="14953"/>
    <cellStyle name="Note 6 9 2 2 2 2 2" xfId="32388"/>
    <cellStyle name="Note 6 9 2 2 2 2 3" xfId="46841"/>
    <cellStyle name="Note 6 9 2 2 2 3" xfId="17414"/>
    <cellStyle name="Note 6 9 2 2 2 3 2" xfId="34849"/>
    <cellStyle name="Note 6 9 2 2 2 3 3" xfId="49302"/>
    <cellStyle name="Note 6 9 2 2 2 4" xfId="23206"/>
    <cellStyle name="Note 6 9 2 2 2 5" xfId="37659"/>
    <cellStyle name="Note 6 9 2 2 3" xfId="8232"/>
    <cellStyle name="Note 6 9 2 2 3 2" xfId="25667"/>
    <cellStyle name="Note 6 9 2 2 3 3" xfId="40120"/>
    <cellStyle name="Note 6 9 2 2 4" xfId="10673"/>
    <cellStyle name="Note 6 9 2 2 4 2" xfId="28108"/>
    <cellStyle name="Note 6 9 2 2 4 3" xfId="42561"/>
    <cellStyle name="Note 6 9 2 2 5" xfId="13093"/>
    <cellStyle name="Note 6 9 2 2 5 2" xfId="30528"/>
    <cellStyle name="Note 6 9 2 2 5 3" xfId="44981"/>
    <cellStyle name="Note 6 9 2 2 6" xfId="20100"/>
    <cellStyle name="Note 6 9 2 3" xfId="3260"/>
    <cellStyle name="Note 6 9 2 3 2" xfId="5771"/>
    <cellStyle name="Note 6 9 2 3 2 2" xfId="14954"/>
    <cellStyle name="Note 6 9 2 3 2 2 2" xfId="32389"/>
    <cellStyle name="Note 6 9 2 3 2 2 3" xfId="46842"/>
    <cellStyle name="Note 6 9 2 3 2 3" xfId="17415"/>
    <cellStyle name="Note 6 9 2 3 2 3 2" xfId="34850"/>
    <cellStyle name="Note 6 9 2 3 2 3 3" xfId="49303"/>
    <cellStyle name="Note 6 9 2 3 2 4" xfId="23207"/>
    <cellStyle name="Note 6 9 2 3 2 5" xfId="37660"/>
    <cellStyle name="Note 6 9 2 3 3" xfId="8233"/>
    <cellStyle name="Note 6 9 2 3 3 2" xfId="25668"/>
    <cellStyle name="Note 6 9 2 3 3 3" xfId="40121"/>
    <cellStyle name="Note 6 9 2 3 4" xfId="10674"/>
    <cellStyle name="Note 6 9 2 3 4 2" xfId="28109"/>
    <cellStyle name="Note 6 9 2 3 4 3" xfId="42562"/>
    <cellStyle name="Note 6 9 2 3 5" xfId="13094"/>
    <cellStyle name="Note 6 9 2 3 5 2" xfId="30529"/>
    <cellStyle name="Note 6 9 2 3 5 3" xfId="44982"/>
    <cellStyle name="Note 6 9 2 3 6" xfId="20101"/>
    <cellStyle name="Note 6 9 2 4" xfId="3261"/>
    <cellStyle name="Note 6 9 2 4 2" xfId="5772"/>
    <cellStyle name="Note 6 9 2 4 2 2" xfId="23208"/>
    <cellStyle name="Note 6 9 2 4 2 3" xfId="37661"/>
    <cellStyle name="Note 6 9 2 4 3" xfId="8234"/>
    <cellStyle name="Note 6 9 2 4 3 2" xfId="25669"/>
    <cellStyle name="Note 6 9 2 4 3 3" xfId="40122"/>
    <cellStyle name="Note 6 9 2 4 4" xfId="10675"/>
    <cellStyle name="Note 6 9 2 4 4 2" xfId="28110"/>
    <cellStyle name="Note 6 9 2 4 4 3" xfId="42563"/>
    <cellStyle name="Note 6 9 2 4 5" xfId="13095"/>
    <cellStyle name="Note 6 9 2 4 5 2" xfId="30530"/>
    <cellStyle name="Note 6 9 2 4 5 3" xfId="44983"/>
    <cellStyle name="Note 6 9 2 4 6" xfId="15585"/>
    <cellStyle name="Note 6 9 2 4 6 2" xfId="33020"/>
    <cellStyle name="Note 6 9 2 4 6 3" xfId="47473"/>
    <cellStyle name="Note 6 9 2 4 7" xfId="20102"/>
    <cellStyle name="Note 6 9 2 4 8" xfId="20747"/>
    <cellStyle name="Note 6 9 2 5" xfId="5769"/>
    <cellStyle name="Note 6 9 2 5 2" xfId="14952"/>
    <cellStyle name="Note 6 9 2 5 2 2" xfId="32387"/>
    <cellStyle name="Note 6 9 2 5 2 3" xfId="46840"/>
    <cellStyle name="Note 6 9 2 5 3" xfId="17413"/>
    <cellStyle name="Note 6 9 2 5 3 2" xfId="34848"/>
    <cellStyle name="Note 6 9 2 5 3 3" xfId="49301"/>
    <cellStyle name="Note 6 9 2 5 4" xfId="23205"/>
    <cellStyle name="Note 6 9 2 5 5" xfId="37658"/>
    <cellStyle name="Note 6 9 2 6" xfId="8231"/>
    <cellStyle name="Note 6 9 2 6 2" xfId="25666"/>
    <cellStyle name="Note 6 9 2 6 3" xfId="40119"/>
    <cellStyle name="Note 6 9 2 7" xfId="10672"/>
    <cellStyle name="Note 6 9 2 7 2" xfId="28107"/>
    <cellStyle name="Note 6 9 2 7 3" xfId="42560"/>
    <cellStyle name="Note 6 9 2 8" xfId="13092"/>
    <cellStyle name="Note 6 9 2 8 2" xfId="30527"/>
    <cellStyle name="Note 6 9 2 8 3" xfId="44980"/>
    <cellStyle name="Note 6 9 2 9" xfId="20099"/>
    <cellStyle name="Note 6 9 3" xfId="3262"/>
    <cellStyle name="Note 6 9 3 2" xfId="3263"/>
    <cellStyle name="Note 6 9 3 2 2" xfId="5774"/>
    <cellStyle name="Note 6 9 3 2 2 2" xfId="14956"/>
    <cellStyle name="Note 6 9 3 2 2 2 2" xfId="32391"/>
    <cellStyle name="Note 6 9 3 2 2 2 3" xfId="46844"/>
    <cellStyle name="Note 6 9 3 2 2 3" xfId="17417"/>
    <cellStyle name="Note 6 9 3 2 2 3 2" xfId="34852"/>
    <cellStyle name="Note 6 9 3 2 2 3 3" xfId="49305"/>
    <cellStyle name="Note 6 9 3 2 2 4" xfId="23210"/>
    <cellStyle name="Note 6 9 3 2 2 5" xfId="37663"/>
    <cellStyle name="Note 6 9 3 2 3" xfId="8236"/>
    <cellStyle name="Note 6 9 3 2 3 2" xfId="25671"/>
    <cellStyle name="Note 6 9 3 2 3 3" xfId="40124"/>
    <cellStyle name="Note 6 9 3 2 4" xfId="10677"/>
    <cellStyle name="Note 6 9 3 2 4 2" xfId="28112"/>
    <cellStyle name="Note 6 9 3 2 4 3" xfId="42565"/>
    <cellStyle name="Note 6 9 3 2 5" xfId="13097"/>
    <cellStyle name="Note 6 9 3 2 5 2" xfId="30532"/>
    <cellStyle name="Note 6 9 3 2 5 3" xfId="44985"/>
    <cellStyle name="Note 6 9 3 2 6" xfId="20104"/>
    <cellStyle name="Note 6 9 3 3" xfId="3264"/>
    <cellStyle name="Note 6 9 3 3 2" xfId="5775"/>
    <cellStyle name="Note 6 9 3 3 2 2" xfId="14957"/>
    <cellStyle name="Note 6 9 3 3 2 2 2" xfId="32392"/>
    <cellStyle name="Note 6 9 3 3 2 2 3" xfId="46845"/>
    <cellStyle name="Note 6 9 3 3 2 3" xfId="17418"/>
    <cellStyle name="Note 6 9 3 3 2 3 2" xfId="34853"/>
    <cellStyle name="Note 6 9 3 3 2 3 3" xfId="49306"/>
    <cellStyle name="Note 6 9 3 3 2 4" xfId="23211"/>
    <cellStyle name="Note 6 9 3 3 2 5" xfId="37664"/>
    <cellStyle name="Note 6 9 3 3 3" xfId="8237"/>
    <cellStyle name="Note 6 9 3 3 3 2" xfId="25672"/>
    <cellStyle name="Note 6 9 3 3 3 3" xfId="40125"/>
    <cellStyle name="Note 6 9 3 3 4" xfId="10678"/>
    <cellStyle name="Note 6 9 3 3 4 2" xfId="28113"/>
    <cellStyle name="Note 6 9 3 3 4 3" xfId="42566"/>
    <cellStyle name="Note 6 9 3 3 5" xfId="13098"/>
    <cellStyle name="Note 6 9 3 3 5 2" xfId="30533"/>
    <cellStyle name="Note 6 9 3 3 5 3" xfId="44986"/>
    <cellStyle name="Note 6 9 3 3 6" xfId="20105"/>
    <cellStyle name="Note 6 9 3 4" xfId="3265"/>
    <cellStyle name="Note 6 9 3 4 2" xfId="5776"/>
    <cellStyle name="Note 6 9 3 4 2 2" xfId="23212"/>
    <cellStyle name="Note 6 9 3 4 2 3" xfId="37665"/>
    <cellStyle name="Note 6 9 3 4 3" xfId="8238"/>
    <cellStyle name="Note 6 9 3 4 3 2" xfId="25673"/>
    <cellStyle name="Note 6 9 3 4 3 3" xfId="40126"/>
    <cellStyle name="Note 6 9 3 4 4" xfId="10679"/>
    <cellStyle name="Note 6 9 3 4 4 2" xfId="28114"/>
    <cellStyle name="Note 6 9 3 4 4 3" xfId="42567"/>
    <cellStyle name="Note 6 9 3 4 5" xfId="13099"/>
    <cellStyle name="Note 6 9 3 4 5 2" xfId="30534"/>
    <cellStyle name="Note 6 9 3 4 5 3" xfId="44987"/>
    <cellStyle name="Note 6 9 3 4 6" xfId="15586"/>
    <cellStyle name="Note 6 9 3 4 6 2" xfId="33021"/>
    <cellStyle name="Note 6 9 3 4 6 3" xfId="47474"/>
    <cellStyle name="Note 6 9 3 4 7" xfId="20106"/>
    <cellStyle name="Note 6 9 3 4 8" xfId="20748"/>
    <cellStyle name="Note 6 9 3 5" xfId="5773"/>
    <cellStyle name="Note 6 9 3 5 2" xfId="14955"/>
    <cellStyle name="Note 6 9 3 5 2 2" xfId="32390"/>
    <cellStyle name="Note 6 9 3 5 2 3" xfId="46843"/>
    <cellStyle name="Note 6 9 3 5 3" xfId="17416"/>
    <cellStyle name="Note 6 9 3 5 3 2" xfId="34851"/>
    <cellStyle name="Note 6 9 3 5 3 3" xfId="49304"/>
    <cellStyle name="Note 6 9 3 5 4" xfId="23209"/>
    <cellStyle name="Note 6 9 3 5 5" xfId="37662"/>
    <cellStyle name="Note 6 9 3 6" xfId="8235"/>
    <cellStyle name="Note 6 9 3 6 2" xfId="25670"/>
    <cellStyle name="Note 6 9 3 6 3" xfId="40123"/>
    <cellStyle name="Note 6 9 3 7" xfId="10676"/>
    <cellStyle name="Note 6 9 3 7 2" xfId="28111"/>
    <cellStyle name="Note 6 9 3 7 3" xfId="42564"/>
    <cellStyle name="Note 6 9 3 8" xfId="13096"/>
    <cellStyle name="Note 6 9 3 8 2" xfId="30531"/>
    <cellStyle name="Note 6 9 3 8 3" xfId="44984"/>
    <cellStyle name="Note 6 9 3 9" xfId="20103"/>
    <cellStyle name="Note 6 9 4" xfId="3266"/>
    <cellStyle name="Note 6 9 4 2" xfId="3267"/>
    <cellStyle name="Note 6 9 4 2 2" xfId="5778"/>
    <cellStyle name="Note 6 9 4 2 2 2" xfId="14959"/>
    <cellStyle name="Note 6 9 4 2 2 2 2" xfId="32394"/>
    <cellStyle name="Note 6 9 4 2 2 2 3" xfId="46847"/>
    <cellStyle name="Note 6 9 4 2 2 3" xfId="17420"/>
    <cellStyle name="Note 6 9 4 2 2 3 2" xfId="34855"/>
    <cellStyle name="Note 6 9 4 2 2 3 3" xfId="49308"/>
    <cellStyle name="Note 6 9 4 2 2 4" xfId="23214"/>
    <cellStyle name="Note 6 9 4 2 2 5" xfId="37667"/>
    <cellStyle name="Note 6 9 4 2 3" xfId="8240"/>
    <cellStyle name="Note 6 9 4 2 3 2" xfId="25675"/>
    <cellStyle name="Note 6 9 4 2 3 3" xfId="40128"/>
    <cellStyle name="Note 6 9 4 2 4" xfId="10681"/>
    <cellStyle name="Note 6 9 4 2 4 2" xfId="28116"/>
    <cellStyle name="Note 6 9 4 2 4 3" xfId="42569"/>
    <cellStyle name="Note 6 9 4 2 5" xfId="13101"/>
    <cellStyle name="Note 6 9 4 2 5 2" xfId="30536"/>
    <cellStyle name="Note 6 9 4 2 5 3" xfId="44989"/>
    <cellStyle name="Note 6 9 4 2 6" xfId="20108"/>
    <cellStyle name="Note 6 9 4 3" xfId="3268"/>
    <cellStyle name="Note 6 9 4 3 2" xfId="5779"/>
    <cellStyle name="Note 6 9 4 3 2 2" xfId="14960"/>
    <cellStyle name="Note 6 9 4 3 2 2 2" xfId="32395"/>
    <cellStyle name="Note 6 9 4 3 2 2 3" xfId="46848"/>
    <cellStyle name="Note 6 9 4 3 2 3" xfId="17421"/>
    <cellStyle name="Note 6 9 4 3 2 3 2" xfId="34856"/>
    <cellStyle name="Note 6 9 4 3 2 3 3" xfId="49309"/>
    <cellStyle name="Note 6 9 4 3 2 4" xfId="23215"/>
    <cellStyle name="Note 6 9 4 3 2 5" xfId="37668"/>
    <cellStyle name="Note 6 9 4 3 3" xfId="8241"/>
    <cellStyle name="Note 6 9 4 3 3 2" xfId="25676"/>
    <cellStyle name="Note 6 9 4 3 3 3" xfId="40129"/>
    <cellStyle name="Note 6 9 4 3 4" xfId="10682"/>
    <cellStyle name="Note 6 9 4 3 4 2" xfId="28117"/>
    <cellStyle name="Note 6 9 4 3 4 3" xfId="42570"/>
    <cellStyle name="Note 6 9 4 3 5" xfId="13102"/>
    <cellStyle name="Note 6 9 4 3 5 2" xfId="30537"/>
    <cellStyle name="Note 6 9 4 3 5 3" xfId="44990"/>
    <cellStyle name="Note 6 9 4 3 6" xfId="20109"/>
    <cellStyle name="Note 6 9 4 4" xfId="3269"/>
    <cellStyle name="Note 6 9 4 4 2" xfId="5780"/>
    <cellStyle name="Note 6 9 4 4 2 2" xfId="23216"/>
    <cellStyle name="Note 6 9 4 4 2 3" xfId="37669"/>
    <cellStyle name="Note 6 9 4 4 3" xfId="8242"/>
    <cellStyle name="Note 6 9 4 4 3 2" xfId="25677"/>
    <cellStyle name="Note 6 9 4 4 3 3" xfId="40130"/>
    <cellStyle name="Note 6 9 4 4 4" xfId="10683"/>
    <cellStyle name="Note 6 9 4 4 4 2" xfId="28118"/>
    <cellStyle name="Note 6 9 4 4 4 3" xfId="42571"/>
    <cellStyle name="Note 6 9 4 4 5" xfId="13103"/>
    <cellStyle name="Note 6 9 4 4 5 2" xfId="30538"/>
    <cellStyle name="Note 6 9 4 4 5 3" xfId="44991"/>
    <cellStyle name="Note 6 9 4 4 6" xfId="15587"/>
    <cellStyle name="Note 6 9 4 4 6 2" xfId="33022"/>
    <cellStyle name="Note 6 9 4 4 6 3" xfId="47475"/>
    <cellStyle name="Note 6 9 4 4 7" xfId="20110"/>
    <cellStyle name="Note 6 9 4 4 8" xfId="20749"/>
    <cellStyle name="Note 6 9 4 5" xfId="5777"/>
    <cellStyle name="Note 6 9 4 5 2" xfId="14958"/>
    <cellStyle name="Note 6 9 4 5 2 2" xfId="32393"/>
    <cellStyle name="Note 6 9 4 5 2 3" xfId="46846"/>
    <cellStyle name="Note 6 9 4 5 3" xfId="17419"/>
    <cellStyle name="Note 6 9 4 5 3 2" xfId="34854"/>
    <cellStyle name="Note 6 9 4 5 3 3" xfId="49307"/>
    <cellStyle name="Note 6 9 4 5 4" xfId="23213"/>
    <cellStyle name="Note 6 9 4 5 5" xfId="37666"/>
    <cellStyle name="Note 6 9 4 6" xfId="8239"/>
    <cellStyle name="Note 6 9 4 6 2" xfId="25674"/>
    <cellStyle name="Note 6 9 4 6 3" xfId="40127"/>
    <cellStyle name="Note 6 9 4 7" xfId="10680"/>
    <cellStyle name="Note 6 9 4 7 2" xfId="28115"/>
    <cellStyle name="Note 6 9 4 7 3" xfId="42568"/>
    <cellStyle name="Note 6 9 4 8" xfId="13100"/>
    <cellStyle name="Note 6 9 4 8 2" xfId="30535"/>
    <cellStyle name="Note 6 9 4 8 3" xfId="44988"/>
    <cellStyle name="Note 6 9 4 9" xfId="20107"/>
    <cellStyle name="Note 6 9 5" xfId="3270"/>
    <cellStyle name="Note 6 9 5 2" xfId="3271"/>
    <cellStyle name="Note 6 9 5 2 2" xfId="5782"/>
    <cellStyle name="Note 6 9 5 2 2 2" xfId="14962"/>
    <cellStyle name="Note 6 9 5 2 2 2 2" xfId="32397"/>
    <cellStyle name="Note 6 9 5 2 2 2 3" xfId="46850"/>
    <cellStyle name="Note 6 9 5 2 2 3" xfId="17423"/>
    <cellStyle name="Note 6 9 5 2 2 3 2" xfId="34858"/>
    <cellStyle name="Note 6 9 5 2 2 3 3" xfId="49311"/>
    <cellStyle name="Note 6 9 5 2 2 4" xfId="23218"/>
    <cellStyle name="Note 6 9 5 2 2 5" xfId="37671"/>
    <cellStyle name="Note 6 9 5 2 3" xfId="8244"/>
    <cellStyle name="Note 6 9 5 2 3 2" xfId="25679"/>
    <cellStyle name="Note 6 9 5 2 3 3" xfId="40132"/>
    <cellStyle name="Note 6 9 5 2 4" xfId="10685"/>
    <cellStyle name="Note 6 9 5 2 4 2" xfId="28120"/>
    <cellStyle name="Note 6 9 5 2 4 3" xfId="42573"/>
    <cellStyle name="Note 6 9 5 2 5" xfId="13105"/>
    <cellStyle name="Note 6 9 5 2 5 2" xfId="30540"/>
    <cellStyle name="Note 6 9 5 2 5 3" xfId="44993"/>
    <cellStyle name="Note 6 9 5 2 6" xfId="20112"/>
    <cellStyle name="Note 6 9 5 3" xfId="3272"/>
    <cellStyle name="Note 6 9 5 3 2" xfId="5783"/>
    <cellStyle name="Note 6 9 5 3 2 2" xfId="14963"/>
    <cellStyle name="Note 6 9 5 3 2 2 2" xfId="32398"/>
    <cellStyle name="Note 6 9 5 3 2 2 3" xfId="46851"/>
    <cellStyle name="Note 6 9 5 3 2 3" xfId="17424"/>
    <cellStyle name="Note 6 9 5 3 2 3 2" xfId="34859"/>
    <cellStyle name="Note 6 9 5 3 2 3 3" xfId="49312"/>
    <cellStyle name="Note 6 9 5 3 2 4" xfId="23219"/>
    <cellStyle name="Note 6 9 5 3 2 5" xfId="37672"/>
    <cellStyle name="Note 6 9 5 3 3" xfId="8245"/>
    <cellStyle name="Note 6 9 5 3 3 2" xfId="25680"/>
    <cellStyle name="Note 6 9 5 3 3 3" xfId="40133"/>
    <cellStyle name="Note 6 9 5 3 4" xfId="10686"/>
    <cellStyle name="Note 6 9 5 3 4 2" xfId="28121"/>
    <cellStyle name="Note 6 9 5 3 4 3" xfId="42574"/>
    <cellStyle name="Note 6 9 5 3 5" xfId="13106"/>
    <cellStyle name="Note 6 9 5 3 5 2" xfId="30541"/>
    <cellStyle name="Note 6 9 5 3 5 3" xfId="44994"/>
    <cellStyle name="Note 6 9 5 3 6" xfId="20113"/>
    <cellStyle name="Note 6 9 5 4" xfId="3273"/>
    <cellStyle name="Note 6 9 5 4 2" xfId="5784"/>
    <cellStyle name="Note 6 9 5 4 2 2" xfId="23220"/>
    <cellStyle name="Note 6 9 5 4 2 3" xfId="37673"/>
    <cellStyle name="Note 6 9 5 4 3" xfId="8246"/>
    <cellStyle name="Note 6 9 5 4 3 2" xfId="25681"/>
    <cellStyle name="Note 6 9 5 4 3 3" xfId="40134"/>
    <cellStyle name="Note 6 9 5 4 4" xfId="10687"/>
    <cellStyle name="Note 6 9 5 4 4 2" xfId="28122"/>
    <cellStyle name="Note 6 9 5 4 4 3" xfId="42575"/>
    <cellStyle name="Note 6 9 5 4 5" xfId="13107"/>
    <cellStyle name="Note 6 9 5 4 5 2" xfId="30542"/>
    <cellStyle name="Note 6 9 5 4 5 3" xfId="44995"/>
    <cellStyle name="Note 6 9 5 4 6" xfId="15588"/>
    <cellStyle name="Note 6 9 5 4 6 2" xfId="33023"/>
    <cellStyle name="Note 6 9 5 4 6 3" xfId="47476"/>
    <cellStyle name="Note 6 9 5 4 7" xfId="20114"/>
    <cellStyle name="Note 6 9 5 4 8" xfId="20750"/>
    <cellStyle name="Note 6 9 5 5" xfId="5781"/>
    <cellStyle name="Note 6 9 5 5 2" xfId="14961"/>
    <cellStyle name="Note 6 9 5 5 2 2" xfId="32396"/>
    <cellStyle name="Note 6 9 5 5 2 3" xfId="46849"/>
    <cellStyle name="Note 6 9 5 5 3" xfId="17422"/>
    <cellStyle name="Note 6 9 5 5 3 2" xfId="34857"/>
    <cellStyle name="Note 6 9 5 5 3 3" xfId="49310"/>
    <cellStyle name="Note 6 9 5 5 4" xfId="23217"/>
    <cellStyle name="Note 6 9 5 5 5" xfId="37670"/>
    <cellStyle name="Note 6 9 5 6" xfId="8243"/>
    <cellStyle name="Note 6 9 5 6 2" xfId="25678"/>
    <cellStyle name="Note 6 9 5 6 3" xfId="40131"/>
    <cellStyle name="Note 6 9 5 7" xfId="10684"/>
    <cellStyle name="Note 6 9 5 7 2" xfId="28119"/>
    <cellStyle name="Note 6 9 5 7 3" xfId="42572"/>
    <cellStyle name="Note 6 9 5 8" xfId="13104"/>
    <cellStyle name="Note 6 9 5 8 2" xfId="30539"/>
    <cellStyle name="Note 6 9 5 8 3" xfId="44992"/>
    <cellStyle name="Note 6 9 5 9" xfId="20111"/>
    <cellStyle name="Note 6 9 6" xfId="3274"/>
    <cellStyle name="Note 6 9 6 2" xfId="5785"/>
    <cellStyle name="Note 6 9 6 2 2" xfId="14964"/>
    <cellStyle name="Note 6 9 6 2 2 2" xfId="32399"/>
    <cellStyle name="Note 6 9 6 2 2 3" xfId="46852"/>
    <cellStyle name="Note 6 9 6 2 3" xfId="17425"/>
    <cellStyle name="Note 6 9 6 2 3 2" xfId="34860"/>
    <cellStyle name="Note 6 9 6 2 3 3" xfId="49313"/>
    <cellStyle name="Note 6 9 6 2 4" xfId="23221"/>
    <cellStyle name="Note 6 9 6 2 5" xfId="37674"/>
    <cellStyle name="Note 6 9 6 3" xfId="8247"/>
    <cellStyle name="Note 6 9 6 3 2" xfId="25682"/>
    <cellStyle name="Note 6 9 6 3 3" xfId="40135"/>
    <cellStyle name="Note 6 9 6 4" xfId="10688"/>
    <cellStyle name="Note 6 9 6 4 2" xfId="28123"/>
    <cellStyle name="Note 6 9 6 4 3" xfId="42576"/>
    <cellStyle name="Note 6 9 6 5" xfId="13108"/>
    <cellStyle name="Note 6 9 6 5 2" xfId="30543"/>
    <cellStyle name="Note 6 9 6 5 3" xfId="44996"/>
    <cellStyle name="Note 6 9 6 6" xfId="20115"/>
    <cellStyle name="Note 6 9 7" xfId="3275"/>
    <cellStyle name="Note 6 9 7 2" xfId="5786"/>
    <cellStyle name="Note 6 9 7 2 2" xfId="14965"/>
    <cellStyle name="Note 6 9 7 2 2 2" xfId="32400"/>
    <cellStyle name="Note 6 9 7 2 2 3" xfId="46853"/>
    <cellStyle name="Note 6 9 7 2 3" xfId="17426"/>
    <cellStyle name="Note 6 9 7 2 3 2" xfId="34861"/>
    <cellStyle name="Note 6 9 7 2 3 3" xfId="49314"/>
    <cellStyle name="Note 6 9 7 2 4" xfId="23222"/>
    <cellStyle name="Note 6 9 7 2 5" xfId="37675"/>
    <cellStyle name="Note 6 9 7 3" xfId="8248"/>
    <cellStyle name="Note 6 9 7 3 2" xfId="25683"/>
    <cellStyle name="Note 6 9 7 3 3" xfId="40136"/>
    <cellStyle name="Note 6 9 7 4" xfId="10689"/>
    <cellStyle name="Note 6 9 7 4 2" xfId="28124"/>
    <cellStyle name="Note 6 9 7 4 3" xfId="42577"/>
    <cellStyle name="Note 6 9 7 5" xfId="13109"/>
    <cellStyle name="Note 6 9 7 5 2" xfId="30544"/>
    <cellStyle name="Note 6 9 7 5 3" xfId="44997"/>
    <cellStyle name="Note 6 9 7 6" xfId="20116"/>
    <cellStyle name="Note 6 9 8" xfId="3276"/>
    <cellStyle name="Note 6 9 8 2" xfId="5787"/>
    <cellStyle name="Note 6 9 8 2 2" xfId="23223"/>
    <cellStyle name="Note 6 9 8 2 3" xfId="37676"/>
    <cellStyle name="Note 6 9 8 3" xfId="8249"/>
    <cellStyle name="Note 6 9 8 3 2" xfId="25684"/>
    <cellStyle name="Note 6 9 8 3 3" xfId="40137"/>
    <cellStyle name="Note 6 9 8 4" xfId="10690"/>
    <cellStyle name="Note 6 9 8 4 2" xfId="28125"/>
    <cellStyle name="Note 6 9 8 4 3" xfId="42578"/>
    <cellStyle name="Note 6 9 8 5" xfId="13110"/>
    <cellStyle name="Note 6 9 8 5 2" xfId="30545"/>
    <cellStyle name="Note 6 9 8 5 3" xfId="44998"/>
    <cellStyle name="Note 6 9 8 6" xfId="15589"/>
    <cellStyle name="Note 6 9 8 6 2" xfId="33024"/>
    <cellStyle name="Note 6 9 8 6 3" xfId="47477"/>
    <cellStyle name="Note 6 9 8 7" xfId="20117"/>
    <cellStyle name="Note 6 9 8 8" xfId="20751"/>
    <cellStyle name="Note 6 9 9" xfId="5768"/>
    <cellStyle name="Note 6 9 9 2" xfId="14951"/>
    <cellStyle name="Note 6 9 9 2 2" xfId="32386"/>
    <cellStyle name="Note 6 9 9 2 3" xfId="46839"/>
    <cellStyle name="Note 6 9 9 3" xfId="17412"/>
    <cellStyle name="Note 6 9 9 3 2" xfId="34847"/>
    <cellStyle name="Note 6 9 9 3 3" xfId="49300"/>
    <cellStyle name="Note 6 9 9 4" xfId="23204"/>
    <cellStyle name="Note 6 9 9 5" xfId="37657"/>
    <cellStyle name="Note 7" xfId="3277"/>
    <cellStyle name="Note 7 2" xfId="3278"/>
    <cellStyle name="Note 7 2 2" xfId="5789"/>
    <cellStyle name="Note 7 2 2 2" xfId="14967"/>
    <cellStyle name="Note 7 2 2 2 2" xfId="32402"/>
    <cellStyle name="Note 7 2 2 2 3" xfId="46855"/>
    <cellStyle name="Note 7 2 2 3" xfId="17428"/>
    <cellStyle name="Note 7 2 2 3 2" xfId="34863"/>
    <cellStyle name="Note 7 2 2 3 3" xfId="49316"/>
    <cellStyle name="Note 7 2 2 4" xfId="23225"/>
    <cellStyle name="Note 7 2 2 5" xfId="37678"/>
    <cellStyle name="Note 7 2 3" xfId="8251"/>
    <cellStyle name="Note 7 2 3 2" xfId="25686"/>
    <cellStyle name="Note 7 2 3 3" xfId="40139"/>
    <cellStyle name="Note 7 2 4" xfId="10692"/>
    <cellStyle name="Note 7 2 4 2" xfId="28127"/>
    <cellStyle name="Note 7 2 4 3" xfId="42580"/>
    <cellStyle name="Note 7 2 5" xfId="13112"/>
    <cellStyle name="Note 7 2 5 2" xfId="30547"/>
    <cellStyle name="Note 7 2 5 3" xfId="45000"/>
    <cellStyle name="Note 7 2 6" xfId="20119"/>
    <cellStyle name="Note 7 3" xfId="3279"/>
    <cellStyle name="Note 7 3 2" xfId="5790"/>
    <cellStyle name="Note 7 3 2 2" xfId="14968"/>
    <cellStyle name="Note 7 3 2 2 2" xfId="32403"/>
    <cellStyle name="Note 7 3 2 2 3" xfId="46856"/>
    <cellStyle name="Note 7 3 2 3" xfId="17429"/>
    <cellStyle name="Note 7 3 2 3 2" xfId="34864"/>
    <cellStyle name="Note 7 3 2 3 3" xfId="49317"/>
    <cellStyle name="Note 7 3 2 4" xfId="23226"/>
    <cellStyle name="Note 7 3 2 5" xfId="37679"/>
    <cellStyle name="Note 7 3 3" xfId="8252"/>
    <cellStyle name="Note 7 3 3 2" xfId="25687"/>
    <cellStyle name="Note 7 3 3 3" xfId="40140"/>
    <cellStyle name="Note 7 3 4" xfId="10693"/>
    <cellStyle name="Note 7 3 4 2" xfId="28128"/>
    <cellStyle name="Note 7 3 4 3" xfId="42581"/>
    <cellStyle name="Note 7 3 5" xfId="13113"/>
    <cellStyle name="Note 7 3 5 2" xfId="30548"/>
    <cellStyle name="Note 7 3 5 3" xfId="45001"/>
    <cellStyle name="Note 7 3 6" xfId="20120"/>
    <cellStyle name="Note 7 4" xfId="3280"/>
    <cellStyle name="Note 7 4 2" xfId="5791"/>
    <cellStyle name="Note 7 4 2 2" xfId="23227"/>
    <cellStyle name="Note 7 4 2 3" xfId="37680"/>
    <cellStyle name="Note 7 4 3" xfId="8253"/>
    <cellStyle name="Note 7 4 3 2" xfId="25688"/>
    <cellStyle name="Note 7 4 3 3" xfId="40141"/>
    <cellStyle name="Note 7 4 4" xfId="10694"/>
    <cellStyle name="Note 7 4 4 2" xfId="28129"/>
    <cellStyle name="Note 7 4 4 3" xfId="42582"/>
    <cellStyle name="Note 7 4 5" xfId="13114"/>
    <cellStyle name="Note 7 4 5 2" xfId="30549"/>
    <cellStyle name="Note 7 4 5 3" xfId="45002"/>
    <cellStyle name="Note 7 4 6" xfId="15590"/>
    <cellStyle name="Note 7 4 6 2" xfId="33025"/>
    <cellStyle name="Note 7 4 6 3" xfId="47478"/>
    <cellStyle name="Note 7 4 7" xfId="20121"/>
    <cellStyle name="Note 7 4 8" xfId="20752"/>
    <cellStyle name="Note 7 5" xfId="5788"/>
    <cellStyle name="Note 7 5 2" xfId="14966"/>
    <cellStyle name="Note 7 5 2 2" xfId="32401"/>
    <cellStyle name="Note 7 5 2 3" xfId="46854"/>
    <cellStyle name="Note 7 5 3" xfId="17427"/>
    <cellStyle name="Note 7 5 3 2" xfId="34862"/>
    <cellStyle name="Note 7 5 3 3" xfId="49315"/>
    <cellStyle name="Note 7 5 4" xfId="23224"/>
    <cellStyle name="Note 7 5 5" xfId="37677"/>
    <cellStyle name="Note 7 6" xfId="8250"/>
    <cellStyle name="Note 7 6 2" xfId="25685"/>
    <cellStyle name="Note 7 6 3" xfId="40138"/>
    <cellStyle name="Note 7 7" xfId="10691"/>
    <cellStyle name="Note 7 7 2" xfId="28126"/>
    <cellStyle name="Note 7 7 3" xfId="42579"/>
    <cellStyle name="Note 7 8" xfId="13111"/>
    <cellStyle name="Note 7 8 2" xfId="30546"/>
    <cellStyle name="Note 7 8 3" xfId="44999"/>
    <cellStyle name="Note 7 9" xfId="20118"/>
    <cellStyle name="Note 8" xfId="3281"/>
    <cellStyle name="Note 8 2" xfId="3282"/>
    <cellStyle name="Note 8 2 2" xfId="5793"/>
    <cellStyle name="Note 8 2 2 2" xfId="14970"/>
    <cellStyle name="Note 8 2 2 2 2" xfId="32405"/>
    <cellStyle name="Note 8 2 2 2 3" xfId="46858"/>
    <cellStyle name="Note 8 2 2 3" xfId="17431"/>
    <cellStyle name="Note 8 2 2 3 2" xfId="34866"/>
    <cellStyle name="Note 8 2 2 3 3" xfId="49319"/>
    <cellStyle name="Note 8 2 2 4" xfId="23229"/>
    <cellStyle name="Note 8 2 2 5" xfId="37682"/>
    <cellStyle name="Note 8 2 3" xfId="8255"/>
    <cellStyle name="Note 8 2 3 2" xfId="25690"/>
    <cellStyle name="Note 8 2 3 3" xfId="40143"/>
    <cellStyle name="Note 8 2 4" xfId="10696"/>
    <cellStyle name="Note 8 2 4 2" xfId="28131"/>
    <cellStyle name="Note 8 2 4 3" xfId="42584"/>
    <cellStyle name="Note 8 2 5" xfId="13116"/>
    <cellStyle name="Note 8 2 5 2" xfId="30551"/>
    <cellStyle name="Note 8 2 5 3" xfId="45004"/>
    <cellStyle name="Note 8 2 6" xfId="20123"/>
    <cellStyle name="Note 8 3" xfId="3283"/>
    <cellStyle name="Note 8 3 2" xfId="5794"/>
    <cellStyle name="Note 8 3 2 2" xfId="14971"/>
    <cellStyle name="Note 8 3 2 2 2" xfId="32406"/>
    <cellStyle name="Note 8 3 2 2 3" xfId="46859"/>
    <cellStyle name="Note 8 3 2 3" xfId="17432"/>
    <cellStyle name="Note 8 3 2 3 2" xfId="34867"/>
    <cellStyle name="Note 8 3 2 3 3" xfId="49320"/>
    <cellStyle name="Note 8 3 2 4" xfId="23230"/>
    <cellStyle name="Note 8 3 2 5" xfId="37683"/>
    <cellStyle name="Note 8 3 3" xfId="8256"/>
    <cellStyle name="Note 8 3 3 2" xfId="25691"/>
    <cellStyle name="Note 8 3 3 3" xfId="40144"/>
    <cellStyle name="Note 8 3 4" xfId="10697"/>
    <cellStyle name="Note 8 3 4 2" xfId="28132"/>
    <cellStyle name="Note 8 3 4 3" xfId="42585"/>
    <cellStyle name="Note 8 3 5" xfId="13117"/>
    <cellStyle name="Note 8 3 5 2" xfId="30552"/>
    <cellStyle name="Note 8 3 5 3" xfId="45005"/>
    <cellStyle name="Note 8 3 6" xfId="20124"/>
    <cellStyle name="Note 8 4" xfId="3284"/>
    <cellStyle name="Note 8 4 2" xfId="5795"/>
    <cellStyle name="Note 8 4 2 2" xfId="23231"/>
    <cellStyle name="Note 8 4 2 3" xfId="37684"/>
    <cellStyle name="Note 8 4 3" xfId="8257"/>
    <cellStyle name="Note 8 4 3 2" xfId="25692"/>
    <cellStyle name="Note 8 4 3 3" xfId="40145"/>
    <cellStyle name="Note 8 4 4" xfId="10698"/>
    <cellStyle name="Note 8 4 4 2" xfId="28133"/>
    <cellStyle name="Note 8 4 4 3" xfId="42586"/>
    <cellStyle name="Note 8 4 5" xfId="13118"/>
    <cellStyle name="Note 8 4 5 2" xfId="30553"/>
    <cellStyle name="Note 8 4 5 3" xfId="45006"/>
    <cellStyle name="Note 8 4 6" xfId="15591"/>
    <cellStyle name="Note 8 4 6 2" xfId="33026"/>
    <cellStyle name="Note 8 4 6 3" xfId="47479"/>
    <cellStyle name="Note 8 4 7" xfId="20125"/>
    <cellStyle name="Note 8 4 8" xfId="20753"/>
    <cellStyle name="Note 8 5" xfId="5792"/>
    <cellStyle name="Note 8 5 2" xfId="14969"/>
    <cellStyle name="Note 8 5 2 2" xfId="32404"/>
    <cellStyle name="Note 8 5 2 3" xfId="46857"/>
    <cellStyle name="Note 8 5 3" xfId="17430"/>
    <cellStyle name="Note 8 5 3 2" xfId="34865"/>
    <cellStyle name="Note 8 5 3 3" xfId="49318"/>
    <cellStyle name="Note 8 5 4" xfId="23228"/>
    <cellStyle name="Note 8 5 5" xfId="37681"/>
    <cellStyle name="Note 8 6" xfId="8254"/>
    <cellStyle name="Note 8 6 2" xfId="25689"/>
    <cellStyle name="Note 8 6 3" xfId="40142"/>
    <cellStyle name="Note 8 7" xfId="10695"/>
    <cellStyle name="Note 8 7 2" xfId="28130"/>
    <cellStyle name="Note 8 7 3" xfId="42583"/>
    <cellStyle name="Note 8 8" xfId="13115"/>
    <cellStyle name="Note 8 8 2" xfId="30550"/>
    <cellStyle name="Note 8 8 3" xfId="45003"/>
    <cellStyle name="Note 8 9" xfId="20122"/>
    <cellStyle name="Note 9" xfId="3285"/>
    <cellStyle name="Note 9 2" xfId="3286"/>
    <cellStyle name="Note 9 2 2" xfId="5797"/>
    <cellStyle name="Note 9 2 2 2" xfId="14973"/>
    <cellStyle name="Note 9 2 2 2 2" xfId="32408"/>
    <cellStyle name="Note 9 2 2 2 3" xfId="46861"/>
    <cellStyle name="Note 9 2 2 3" xfId="17434"/>
    <cellStyle name="Note 9 2 2 3 2" xfId="34869"/>
    <cellStyle name="Note 9 2 2 3 3" xfId="49322"/>
    <cellStyle name="Note 9 2 2 4" xfId="23233"/>
    <cellStyle name="Note 9 2 2 5" xfId="37686"/>
    <cellStyle name="Note 9 2 3" xfId="8259"/>
    <cellStyle name="Note 9 2 3 2" xfId="25694"/>
    <cellStyle name="Note 9 2 3 3" xfId="40147"/>
    <cellStyle name="Note 9 2 4" xfId="10700"/>
    <cellStyle name="Note 9 2 4 2" xfId="28135"/>
    <cellStyle name="Note 9 2 4 3" xfId="42588"/>
    <cellStyle name="Note 9 2 5" xfId="13120"/>
    <cellStyle name="Note 9 2 5 2" xfId="30555"/>
    <cellStyle name="Note 9 2 5 3" xfId="45008"/>
    <cellStyle name="Note 9 2 6" xfId="20127"/>
    <cellStyle name="Note 9 3" xfId="3287"/>
    <cellStyle name="Note 9 3 2" xfId="5798"/>
    <cellStyle name="Note 9 3 2 2" xfId="14974"/>
    <cellStyle name="Note 9 3 2 2 2" xfId="32409"/>
    <cellStyle name="Note 9 3 2 2 3" xfId="46862"/>
    <cellStyle name="Note 9 3 2 3" xfId="17435"/>
    <cellStyle name="Note 9 3 2 3 2" xfId="34870"/>
    <cellStyle name="Note 9 3 2 3 3" xfId="49323"/>
    <cellStyle name="Note 9 3 2 4" xfId="23234"/>
    <cellStyle name="Note 9 3 2 5" xfId="37687"/>
    <cellStyle name="Note 9 3 3" xfId="8260"/>
    <cellStyle name="Note 9 3 3 2" xfId="25695"/>
    <cellStyle name="Note 9 3 3 3" xfId="40148"/>
    <cellStyle name="Note 9 3 4" xfId="10701"/>
    <cellStyle name="Note 9 3 4 2" xfId="28136"/>
    <cellStyle name="Note 9 3 4 3" xfId="42589"/>
    <cellStyle name="Note 9 3 5" xfId="13121"/>
    <cellStyle name="Note 9 3 5 2" xfId="30556"/>
    <cellStyle name="Note 9 3 5 3" xfId="45009"/>
    <cellStyle name="Note 9 3 6" xfId="20128"/>
    <cellStyle name="Note 9 4" xfId="3288"/>
    <cellStyle name="Note 9 4 2" xfId="5799"/>
    <cellStyle name="Note 9 4 2 2" xfId="23235"/>
    <cellStyle name="Note 9 4 2 3" xfId="37688"/>
    <cellStyle name="Note 9 4 3" xfId="8261"/>
    <cellStyle name="Note 9 4 3 2" xfId="25696"/>
    <cellStyle name="Note 9 4 3 3" xfId="40149"/>
    <cellStyle name="Note 9 4 4" xfId="10702"/>
    <cellStyle name="Note 9 4 4 2" xfId="28137"/>
    <cellStyle name="Note 9 4 4 3" xfId="42590"/>
    <cellStyle name="Note 9 4 5" xfId="13122"/>
    <cellStyle name="Note 9 4 5 2" xfId="30557"/>
    <cellStyle name="Note 9 4 5 3" xfId="45010"/>
    <cellStyle name="Note 9 4 6" xfId="15592"/>
    <cellStyle name="Note 9 4 6 2" xfId="33027"/>
    <cellStyle name="Note 9 4 6 3" xfId="47480"/>
    <cellStyle name="Note 9 4 7" xfId="20129"/>
    <cellStyle name="Note 9 4 8" xfId="20754"/>
    <cellStyle name="Note 9 5" xfId="5796"/>
    <cellStyle name="Note 9 5 2" xfId="14972"/>
    <cellStyle name="Note 9 5 2 2" xfId="32407"/>
    <cellStyle name="Note 9 5 2 3" xfId="46860"/>
    <cellStyle name="Note 9 5 3" xfId="17433"/>
    <cellStyle name="Note 9 5 3 2" xfId="34868"/>
    <cellStyle name="Note 9 5 3 3" xfId="49321"/>
    <cellStyle name="Note 9 5 4" xfId="23232"/>
    <cellStyle name="Note 9 5 5" xfId="37685"/>
    <cellStyle name="Note 9 6" xfId="8258"/>
    <cellStyle name="Note 9 6 2" xfId="25693"/>
    <cellStyle name="Note 9 6 3" xfId="40146"/>
    <cellStyle name="Note 9 7" xfId="10699"/>
    <cellStyle name="Note 9 7 2" xfId="28134"/>
    <cellStyle name="Note 9 7 3" xfId="42587"/>
    <cellStyle name="Note 9 8" xfId="13119"/>
    <cellStyle name="Note 9 8 2" xfId="30554"/>
    <cellStyle name="Note 9 8 3" xfId="45007"/>
    <cellStyle name="Note 9 9" xfId="20126"/>
    <cellStyle name="Output 2" xfId="3289"/>
    <cellStyle name="Output 2 2" xfId="3290"/>
    <cellStyle name="Output 2 2 2" xfId="5801"/>
    <cellStyle name="Output 2 2 2 2" xfId="14976"/>
    <cellStyle name="Output 2 2 2 2 2" xfId="32411"/>
    <cellStyle name="Output 2 2 2 2 3" xfId="46864"/>
    <cellStyle name="Output 2 2 2 3" xfId="17437"/>
    <cellStyle name="Output 2 2 2 3 2" xfId="34872"/>
    <cellStyle name="Output 2 2 2 3 3" xfId="49325"/>
    <cellStyle name="Output 2 2 2 4" xfId="23237"/>
    <cellStyle name="Output 2 2 2 5" xfId="37690"/>
    <cellStyle name="Output 2 2 3" xfId="8263"/>
    <cellStyle name="Output 2 2 3 2" xfId="25698"/>
    <cellStyle name="Output 2 2 3 3" xfId="40151"/>
    <cellStyle name="Output 2 2 4" xfId="10704"/>
    <cellStyle name="Output 2 2 4 2" xfId="28139"/>
    <cellStyle name="Output 2 2 4 3" xfId="42592"/>
    <cellStyle name="Output 2 2 5" xfId="13124"/>
    <cellStyle name="Output 2 2 5 2" xfId="30559"/>
    <cellStyle name="Output 2 2 5 3" xfId="45012"/>
    <cellStyle name="Output 2 2 6" xfId="20131"/>
    <cellStyle name="Output 2 3" xfId="5800"/>
    <cellStyle name="Output 2 3 2" xfId="14975"/>
    <cellStyle name="Output 2 3 2 2" xfId="32410"/>
    <cellStyle name="Output 2 3 2 3" xfId="46863"/>
    <cellStyle name="Output 2 3 3" xfId="17436"/>
    <cellStyle name="Output 2 3 3 2" xfId="34871"/>
    <cellStyle name="Output 2 3 3 3" xfId="49324"/>
    <cellStyle name="Output 2 3 4" xfId="23236"/>
    <cellStyle name="Output 2 3 5" xfId="37689"/>
    <cellStyle name="Output 2 4" xfId="8262"/>
    <cellStyle name="Output 2 4 2" xfId="25697"/>
    <cellStyle name="Output 2 4 3" xfId="40150"/>
    <cellStyle name="Output 2 5" xfId="10703"/>
    <cellStyle name="Output 2 5 2" xfId="28138"/>
    <cellStyle name="Output 2 5 3" xfId="42591"/>
    <cellStyle name="Output 2 6" xfId="13123"/>
    <cellStyle name="Output 2 6 2" xfId="30558"/>
    <cellStyle name="Output 2 6 3" xfId="45011"/>
    <cellStyle name="Output 2 7" xfId="20130"/>
    <cellStyle name="Output 3" xfId="3291"/>
    <cellStyle name="Output 3 2" xfId="5802"/>
    <cellStyle name="Output 3 2 2" xfId="14977"/>
    <cellStyle name="Output 3 2 2 2" xfId="32412"/>
    <cellStyle name="Output 3 2 2 3" xfId="46865"/>
    <cellStyle name="Output 3 2 3" xfId="17438"/>
    <cellStyle name="Output 3 2 3 2" xfId="34873"/>
    <cellStyle name="Output 3 2 3 3" xfId="49326"/>
    <cellStyle name="Output 3 2 4" xfId="23238"/>
    <cellStyle name="Output 3 2 5" xfId="37691"/>
    <cellStyle name="Output 3 3" xfId="8264"/>
    <cellStyle name="Output 3 3 2" xfId="25699"/>
    <cellStyle name="Output 3 3 3" xfId="40152"/>
    <cellStyle name="Output 3 4" xfId="10705"/>
    <cellStyle name="Output 3 4 2" xfId="28140"/>
    <cellStyle name="Output 3 4 3" xfId="42593"/>
    <cellStyle name="Output 3 5" xfId="13125"/>
    <cellStyle name="Output 3 5 2" xfId="30560"/>
    <cellStyle name="Output 3 5 3" xfId="45013"/>
    <cellStyle name="Output 3 6" xfId="20132"/>
    <cellStyle name="Output 4" xfId="35197"/>
    <cellStyle name="Percent" xfId="3292" builtinId="5"/>
    <cellStyle name="Percent 10" xfId="17484"/>
    <cellStyle name="Percent 10 2" xfId="17670"/>
    <cellStyle name="Percent 11" xfId="17500"/>
    <cellStyle name="Percent 12" xfId="17503"/>
    <cellStyle name="Percent 13" xfId="49349"/>
    <cellStyle name="Percent 2" xfId="3293"/>
    <cellStyle name="Percent 2 2" xfId="17485"/>
    <cellStyle name="Percent 2 2 2" xfId="35198"/>
    <cellStyle name="Percent 2 3" xfId="17486"/>
    <cellStyle name="Percent 2 3 2" xfId="35199"/>
    <cellStyle name="Percent 2 4" xfId="17671"/>
    <cellStyle name="Percent 3" xfId="3294"/>
    <cellStyle name="Percent 3 2" xfId="3295"/>
    <cellStyle name="Percent 3 2 2" xfId="17672"/>
    <cellStyle name="Percent 3 2 3" xfId="17487"/>
    <cellStyle name="Percent 3 3" xfId="3296"/>
    <cellStyle name="Percent 3 4" xfId="3297"/>
    <cellStyle name="Percent 4" xfId="3298"/>
    <cellStyle name="Percent 4 2" xfId="3299"/>
    <cellStyle name="Percent 4 2 2" xfId="17674"/>
    <cellStyle name="Percent 4 3" xfId="3300"/>
    <cellStyle name="Percent 4 3 2" xfId="17675"/>
    <cellStyle name="Percent 4 4" xfId="3301"/>
    <cellStyle name="Percent 4 4 2" xfId="17488"/>
    <cellStyle name="Percent 4 5" xfId="17673"/>
    <cellStyle name="Percent 5" xfId="3302"/>
    <cellStyle name="Percent 5 2" xfId="3303"/>
    <cellStyle name="Percent 5 2 2" xfId="3304"/>
    <cellStyle name="Percent 5 2 3" xfId="17490"/>
    <cellStyle name="Percent 5 2 4" xfId="35200"/>
    <cellStyle name="Percent 5 3" xfId="3305"/>
    <cellStyle name="Percent 5 3 2" xfId="17676"/>
    <cellStyle name="Percent 5 4" xfId="3306"/>
    <cellStyle name="Percent 5 5" xfId="3307"/>
    <cellStyle name="Percent 5 6" xfId="3308"/>
    <cellStyle name="Percent 5 6 2" xfId="5819"/>
    <cellStyle name="Percent 5 7" xfId="3322"/>
    <cellStyle name="Percent 5 7 2" xfId="5831"/>
    <cellStyle name="Percent 5 7 2 2" xfId="23266"/>
    <cellStyle name="Percent 5 7 2 3" xfId="37719"/>
    <cellStyle name="Percent 5 7 3" xfId="13138"/>
    <cellStyle name="Percent 5 7 3 2" xfId="30573"/>
    <cellStyle name="Percent 5 7 3 3" xfId="45026"/>
    <cellStyle name="Percent 5 7 4" xfId="15599"/>
    <cellStyle name="Percent 5 7 4 2" xfId="33034"/>
    <cellStyle name="Percent 5 7 4 3" xfId="47487"/>
    <cellStyle name="Percent 5 7 5" xfId="20142"/>
    <cellStyle name="Percent 5 7 6" xfId="20761"/>
    <cellStyle name="Percent 5 7 7" xfId="35214"/>
    <cellStyle name="Percent 5 7 8" xfId="49345"/>
    <cellStyle name="Percent 5 8" xfId="17489"/>
    <cellStyle name="Percent 6" xfId="3309"/>
    <cellStyle name="Percent 6 2" xfId="17491"/>
    <cellStyle name="Percent 6 2 2" xfId="17492"/>
    <cellStyle name="Percent 6 2 2 2" xfId="17679"/>
    <cellStyle name="Percent 6 2 3" xfId="17678"/>
    <cellStyle name="Percent 6 3" xfId="17493"/>
    <cellStyle name="Percent 6 3 2" xfId="17680"/>
    <cellStyle name="Percent 6 4" xfId="17677"/>
    <cellStyle name="Percent 7" xfId="17494"/>
    <cellStyle name="Percent 7 2" xfId="17495"/>
    <cellStyle name="Percent 7 2 2" xfId="17682"/>
    <cellStyle name="Percent 7 3" xfId="17681"/>
    <cellStyle name="Percent 8" xfId="17496"/>
    <cellStyle name="Percent 8 2" xfId="17683"/>
    <cellStyle name="Percent 8 3" xfId="35201"/>
    <cellStyle name="Percent 9" xfId="17497"/>
    <cellStyle name="Percent 9 2" xfId="17684"/>
    <cellStyle name="Title" xfId="34878" builtinId="15" customBuiltin="1"/>
    <cellStyle name="Title 2" xfId="3310"/>
    <cellStyle name="Title 2 2" xfId="35202"/>
    <cellStyle name="Total 2" xfId="3311"/>
    <cellStyle name="Total 2 2" xfId="3312"/>
    <cellStyle name="Total 2 2 2" xfId="5823"/>
    <cellStyle name="Total 2 2 2 2" xfId="14979"/>
    <cellStyle name="Total 2 2 2 2 2" xfId="32414"/>
    <cellStyle name="Total 2 2 2 2 3" xfId="46867"/>
    <cellStyle name="Total 2 2 2 3" xfId="17440"/>
    <cellStyle name="Total 2 2 2 3 2" xfId="34875"/>
    <cellStyle name="Total 2 2 2 3 3" xfId="49328"/>
    <cellStyle name="Total 2 2 2 4" xfId="23258"/>
    <cellStyle name="Total 2 2 2 5" xfId="37711"/>
    <cellStyle name="Total 2 2 3" xfId="8285"/>
    <cellStyle name="Total 2 2 3 2" xfId="25720"/>
    <cellStyle name="Total 2 2 3 3" xfId="40173"/>
    <cellStyle name="Total 2 2 4" xfId="10707"/>
    <cellStyle name="Total 2 2 4 2" xfId="28142"/>
    <cellStyle name="Total 2 2 4 3" xfId="42595"/>
    <cellStyle name="Total 2 2 5" xfId="13127"/>
    <cellStyle name="Total 2 2 5 2" xfId="30562"/>
    <cellStyle name="Total 2 2 5 3" xfId="45015"/>
    <cellStyle name="Total 2 2 6" xfId="20134"/>
    <cellStyle name="Total 2 3" xfId="5822"/>
    <cellStyle name="Total 2 3 2" xfId="14978"/>
    <cellStyle name="Total 2 3 2 2" xfId="32413"/>
    <cellStyle name="Total 2 3 2 3" xfId="46866"/>
    <cellStyle name="Total 2 3 3" xfId="17439"/>
    <cellStyle name="Total 2 3 3 2" xfId="34874"/>
    <cellStyle name="Total 2 3 3 3" xfId="49327"/>
    <cellStyle name="Total 2 3 4" xfId="23257"/>
    <cellStyle name="Total 2 3 5" xfId="37710"/>
    <cellStyle name="Total 2 4" xfId="8284"/>
    <cellStyle name="Total 2 4 2" xfId="25719"/>
    <cellStyle name="Total 2 4 3" xfId="40172"/>
    <cellStyle name="Total 2 5" xfId="10706"/>
    <cellStyle name="Total 2 5 2" xfId="28141"/>
    <cellStyle name="Total 2 5 3" xfId="42594"/>
    <cellStyle name="Total 2 6" xfId="13126"/>
    <cellStyle name="Total 2 6 2" xfId="30561"/>
    <cellStyle name="Total 2 6 3" xfId="45014"/>
    <cellStyle name="Total 2 7" xfId="20133"/>
    <cellStyle name="Total 3" xfId="3313"/>
    <cellStyle name="Total 3 2" xfId="5824"/>
    <cellStyle name="Total 3 2 2" xfId="14980"/>
    <cellStyle name="Total 3 2 2 2" xfId="32415"/>
    <cellStyle name="Total 3 2 2 3" xfId="46868"/>
    <cellStyle name="Total 3 2 3" xfId="17441"/>
    <cellStyle name="Total 3 2 3 2" xfId="34876"/>
    <cellStyle name="Total 3 2 3 3" xfId="49329"/>
    <cellStyle name="Total 3 2 4" xfId="23259"/>
    <cellStyle name="Total 3 2 5" xfId="37712"/>
    <cellStyle name="Total 3 3" xfId="8286"/>
    <cellStyle name="Total 3 3 2" xfId="25721"/>
    <cellStyle name="Total 3 3 3" xfId="40174"/>
    <cellStyle name="Total 3 4" xfId="10708"/>
    <cellStyle name="Total 3 4 2" xfId="28143"/>
    <cellStyle name="Total 3 4 3" xfId="42596"/>
    <cellStyle name="Total 3 5" xfId="13128"/>
    <cellStyle name="Total 3 5 2" xfId="30563"/>
    <cellStyle name="Total 3 5 3" xfId="45016"/>
    <cellStyle name="Total 3 6" xfId="20135"/>
    <cellStyle name="Total 4" xfId="35203"/>
    <cellStyle name="Warning Text 2" xfId="3314"/>
    <cellStyle name="Warning Text 3" xfId="3315"/>
    <cellStyle name="Warning Text 4" xfId="35204"/>
  </cellStyles>
  <dxfs count="3">
    <dxf>
      <fill>
        <patternFill>
          <bgColor theme="5" tint="0.59996337778862885"/>
        </patternFill>
      </fill>
    </dxf>
    <dxf>
      <fill>
        <patternFill>
          <bgColor theme="5" tint="0.59996337778862885"/>
        </patternFill>
      </fill>
    </dxf>
    <dxf>
      <fill>
        <patternFill>
          <bgColor theme="5" tint="0.59996337778862885"/>
        </patternFill>
      </fill>
    </dxf>
  </dxfs>
  <tableStyles count="0" defaultTableStyle="TableStyleMedium9" defaultPivotStyle="PivotStyleLight16"/>
  <colors>
    <mruColors>
      <color rgb="FFFFFFCC"/>
      <color rgb="FFCCFFCC"/>
      <color rgb="FFFFFF99"/>
      <color rgb="FFFF7C80"/>
      <color rgb="FF3559F3"/>
      <color rgb="FF000000"/>
      <color rgb="FF00FF99"/>
      <color rgb="FFF1F5F9"/>
      <color rgb="FF4343E5"/>
      <color rgb="FFEAF0F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5</xdr:col>
      <xdr:colOff>0</xdr:colOff>
      <xdr:row>2</xdr:row>
      <xdr:rowOff>0</xdr:rowOff>
    </xdr:from>
    <xdr:to>
      <xdr:col>5</xdr:col>
      <xdr:colOff>104775</xdr:colOff>
      <xdr:row>2</xdr:row>
      <xdr:rowOff>104775</xdr:rowOff>
    </xdr:to>
    <xdr:sp macro="" textlink="">
      <xdr:nvSpPr>
        <xdr:cNvPr id="2852" name="Text Box 1">
          <a:extLst>
            <a:ext uri="{FF2B5EF4-FFF2-40B4-BE49-F238E27FC236}">
              <a16:creationId xmlns:a16="http://schemas.microsoft.com/office/drawing/2014/main" id="{00000000-0008-0000-0000-0000240B0000}"/>
            </a:ext>
          </a:extLst>
        </xdr:cNvPr>
        <xdr:cNvSpPr txBox="1">
          <a:spLocks noChangeArrowheads="1"/>
        </xdr:cNvSpPr>
      </xdr:nvSpPr>
      <xdr:spPr bwMode="auto">
        <a:xfrm>
          <a:off x="10439400" y="323850"/>
          <a:ext cx="10477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5</xdr:row>
          <xdr:rowOff>0</xdr:rowOff>
        </xdr:from>
        <xdr:to>
          <xdr:col>9</xdr:col>
          <xdr:colOff>504825</xdr:colOff>
          <xdr:row>53</xdr:row>
          <xdr:rowOff>9525</xdr:rowOff>
        </xdr:to>
        <xdr:sp macro="" textlink="">
          <xdr:nvSpPr>
            <xdr:cNvPr id="40968" name="Object 8" descr="This is a PDF attachment. It is the 2019-20 Instructions for the Operating Budget Workbook Forms." hidden="1">
              <a:extLst>
                <a:ext uri="{63B3BB69-23CF-44E3-9099-C40C66FF867C}">
                  <a14:compatExt spid="_x0000_s40968"/>
                </a:ext>
                <a:ext uri="{FF2B5EF4-FFF2-40B4-BE49-F238E27FC236}">
                  <a16:creationId xmlns:a16="http://schemas.microsoft.com/office/drawing/2014/main" id="{00000000-0008-0000-0100-000008A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3</xdr:row>
          <xdr:rowOff>0</xdr:rowOff>
        </xdr:from>
        <xdr:to>
          <xdr:col>1</xdr:col>
          <xdr:colOff>428625</xdr:colOff>
          <xdr:row>51</xdr:row>
          <xdr:rowOff>47625</xdr:rowOff>
        </xdr:to>
        <xdr:sp macro="" textlink="">
          <xdr:nvSpPr>
            <xdr:cNvPr id="56325" name="Object 5" descr="This is a PDF attachment.  It is Exhibit F which is a sample letter to be submitted if the unencumbered balance in the general fund of the approved operating budget goes below 5 percent." hidden="1">
              <a:extLst>
                <a:ext uri="{63B3BB69-23CF-44E3-9099-C40C66FF867C}">
                  <a14:compatExt spid="_x0000_s56325"/>
                </a:ext>
                <a:ext uri="{FF2B5EF4-FFF2-40B4-BE49-F238E27FC236}">
                  <a16:creationId xmlns:a16="http://schemas.microsoft.com/office/drawing/2014/main" id="{00000000-0008-0000-0A00-000005DC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mynfcc-my.sharepoint.com/Finance/Work/Fees/FY%202012-13/2012-13%20FEE%20AUDIT%20UPPER%20AND%20LOWER%20LEVEL-%205%20PCT%20SRS%203-12-1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ystem Summary"/>
      <sheetName val="VOC PREP"/>
      <sheetName val="New Display Format"/>
      <sheetName val="DISC FEE CALC"/>
      <sheetName val="#REF"/>
    </sheetNames>
    <sheetDataSet>
      <sheetData sheetId="0">
        <row r="2">
          <cell r="A2" t="str">
            <v>FALL 2012 TUITION INCREASED BY 5%</v>
          </cell>
        </row>
      </sheetData>
      <sheetData sheetId="1">
        <row r="5">
          <cell r="A5" t="str">
            <v>VOCATIONAL PREPARATORY</v>
          </cell>
          <cell r="F5" t="str">
            <v>VOCATIONAL PREPARATORY</v>
          </cell>
        </row>
        <row r="7">
          <cell r="B7" t="str">
            <v>TUITION AND FEE RATES 
PER CREDIT HOUR/CH EQUIVALENT</v>
          </cell>
          <cell r="G7" t="str">
            <v>TUITION AND FEE RATES 
PER CREDIT HOUR/CH EQUIVALENT</v>
          </cell>
        </row>
        <row r="10">
          <cell r="C10" t="str">
            <v xml:space="preserve">MINIMUM </v>
          </cell>
          <cell r="D10" t="str">
            <v>MAXIMUM</v>
          </cell>
          <cell r="H10" t="str">
            <v xml:space="preserve">MINIMUM </v>
          </cell>
          <cell r="I10" t="str">
            <v>MAXIMUM</v>
          </cell>
        </row>
        <row r="11">
          <cell r="A11" t="str">
            <v>RESIDENT:</v>
          </cell>
          <cell r="B11" t="str">
            <v>STANDARD</v>
          </cell>
          <cell r="C11" t="str">
            <v>(-5%)</v>
          </cell>
          <cell r="D11" t="str">
            <v>(+5%)</v>
          </cell>
          <cell r="F11" t="str">
            <v>NON-RESIDENT:</v>
          </cell>
          <cell r="G11" t="str">
            <v>STANDARD</v>
          </cell>
          <cell r="H11" t="str">
            <v>(-5%)</v>
          </cell>
          <cell r="I11" t="str">
            <v>(+5%)</v>
          </cell>
        </row>
        <row r="13">
          <cell r="A13" t="str">
            <v>TUITION</v>
          </cell>
          <cell r="B13" t="e">
            <v>#REF!</v>
          </cell>
          <cell r="C13" t="e">
            <v>#REF!</v>
          </cell>
          <cell r="D13" t="e">
            <v>#REF!</v>
          </cell>
          <cell r="F13" t="str">
            <v>TUITION</v>
          </cell>
          <cell r="G13" t="e">
            <v>#REF!</v>
          </cell>
          <cell r="H13" t="e">
            <v>#REF!</v>
          </cell>
          <cell r="I13" t="e">
            <v>#REF!</v>
          </cell>
        </row>
        <row r="15">
          <cell r="A15" t="str">
            <v>STUDENT FINANCIAL AID (1)</v>
          </cell>
        </row>
        <row r="16">
          <cell r="A16" t="str">
            <v>(10% of tuition)</v>
          </cell>
          <cell r="B16" t="e">
            <v>#REF!</v>
          </cell>
          <cell r="C16" t="e">
            <v>#REF!</v>
          </cell>
          <cell r="D16" t="e">
            <v>#REF!</v>
          </cell>
          <cell r="F16" t="str">
            <v>OUT-OF-STATE</v>
          </cell>
          <cell r="G16" t="e">
            <v>#REF!</v>
          </cell>
          <cell r="H16" t="e">
            <v>#REF!</v>
          </cell>
          <cell r="I16" t="e">
            <v>#REF!</v>
          </cell>
        </row>
        <row r="18">
          <cell r="A18" t="str">
            <v>TECHNOLOGY FEE (1)</v>
          </cell>
          <cell r="F18" t="str">
            <v>STUDENT FINANCIAL AID (1)</v>
          </cell>
        </row>
        <row r="19">
          <cell r="A19" t="str">
            <v>(5% of tuition)</v>
          </cell>
          <cell r="B19" t="e">
            <v>#REF!</v>
          </cell>
          <cell r="C19" t="e">
            <v>#REF!</v>
          </cell>
          <cell r="D19" t="e">
            <v>#REF!</v>
          </cell>
          <cell r="F19" t="str">
            <v>(10% of total tuition and out-of-state fees)</v>
          </cell>
          <cell r="G19" t="e">
            <v>#REF!</v>
          </cell>
          <cell r="H19" t="e">
            <v>#REF!</v>
          </cell>
          <cell r="I19" t="e">
            <v>#REF!</v>
          </cell>
        </row>
        <row r="21">
          <cell r="A21" t="str">
            <v>CAPITAL IMPROVEMENT FEE RATE(1)</v>
          </cell>
          <cell r="F21" t="str">
            <v>TECHNOLOGY FEE (1)</v>
          </cell>
        </row>
        <row r="22">
          <cell r="A22" t="str">
            <v>(5% of tuition)</v>
          </cell>
          <cell r="B22" t="e">
            <v>#REF!</v>
          </cell>
          <cell r="C22" t="e">
            <v>#REF!</v>
          </cell>
          <cell r="D22" t="e">
            <v>#REF!</v>
          </cell>
          <cell r="F22" t="str">
            <v>(5% of total tuition and out-of-state fees)</v>
          </cell>
          <cell r="G22" t="e">
            <v>#REF!</v>
          </cell>
          <cell r="H22" t="e">
            <v>#REF!</v>
          </cell>
          <cell r="I22" t="e">
            <v>#REF!</v>
          </cell>
        </row>
        <row r="24">
          <cell r="A24" t="str">
            <v>(1)  Discretionary Fees are not required.</v>
          </cell>
          <cell r="F24" t="str">
            <v>CAPITAL IMPROVEMENT (1)</v>
          </cell>
        </row>
        <row r="25">
          <cell r="F25" t="str">
            <v>(5% of total tuition and out-of-state fees)</v>
          </cell>
          <cell r="G25" t="e">
            <v>#REF!</v>
          </cell>
          <cell r="H25" t="e">
            <v>#REF!</v>
          </cell>
          <cell r="I25" t="e">
            <v>#REF!</v>
          </cell>
        </row>
        <row r="27">
          <cell r="F27" t="str">
            <v>(1)  Discretionary Fees are not required.</v>
          </cell>
        </row>
      </sheetData>
      <sheetData sheetId="2"/>
      <sheetData sheetId="3">
        <row r="5">
          <cell r="B5">
            <v>0.05</v>
          </cell>
        </row>
      </sheetData>
      <sheetData sheetId="4"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val="1"/>
          </a:ext>
        </a:ex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val="1"/>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 Id="rId4" Type="http://schemas.openxmlformats.org/officeDocument/2006/relationships/comments" Target="../comments4.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3.xml"/><Relationship Id="rId1" Type="http://schemas.openxmlformats.org/officeDocument/2006/relationships/printerSettings" Target="../printerSettings/printerSettings17.bin"/><Relationship Id="rId5" Type="http://schemas.openxmlformats.org/officeDocument/2006/relationships/image" Target="../media/image2.emf"/><Relationship Id="rId4" Type="http://schemas.openxmlformats.org/officeDocument/2006/relationships/oleObject" Target="../embeddings/oleObject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7.vml"/><Relationship Id="rId1" Type="http://schemas.openxmlformats.org/officeDocument/2006/relationships/printerSettings" Target="../printerSettings/printerSettings1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8.vml"/><Relationship Id="rId1" Type="http://schemas.openxmlformats.org/officeDocument/2006/relationships/printerSettings" Target="../printerSettings/printerSettings1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E25"/>
  <sheetViews>
    <sheetView showGridLines="0" zoomScale="80" zoomScaleNormal="80" workbookViewId="0">
      <selection activeCell="A10" sqref="A10:A11"/>
    </sheetView>
  </sheetViews>
  <sheetFormatPr defaultColWidth="9.140625" defaultRowHeight="12.75"/>
  <cols>
    <col min="1" max="1" width="104.28515625" style="2" customWidth="1"/>
    <col min="2" max="2" width="3.28515625" style="2" customWidth="1"/>
    <col min="3" max="3" width="16.28515625" style="2" customWidth="1"/>
    <col min="4" max="4" width="16.85546875" style="2" customWidth="1"/>
    <col min="5" max="5" width="20.85546875" style="2" customWidth="1"/>
    <col min="6" max="6" width="15.85546875" style="2" customWidth="1"/>
    <col min="7" max="7" width="18.140625" style="2" customWidth="1"/>
    <col min="8" max="8" width="3" style="2" customWidth="1"/>
    <col min="9" max="16384" width="9.140625" style="2"/>
  </cols>
  <sheetData>
    <row r="1" spans="1:5" ht="23.25">
      <c r="A1" s="1301" t="s">
        <v>277</v>
      </c>
      <c r="B1" s="1301"/>
      <c r="C1" s="1301"/>
      <c r="D1" s="1301"/>
      <c r="E1" s="1301"/>
    </row>
    <row r="2" spans="1:5" ht="23.25">
      <c r="A2" s="1301" t="s">
        <v>524</v>
      </c>
      <c r="B2" s="1301"/>
      <c r="C2" s="1301"/>
      <c r="D2" s="1301"/>
      <c r="E2" s="1301"/>
    </row>
    <row r="3" spans="1:5" ht="23.25">
      <c r="A3" s="1301" t="s">
        <v>443</v>
      </c>
      <c r="B3" s="1301"/>
      <c r="C3" s="1301"/>
      <c r="D3" s="1301"/>
      <c r="E3" s="1301"/>
    </row>
    <row r="4" spans="1:5" ht="35.25">
      <c r="A4" s="15" t="s">
        <v>525</v>
      </c>
      <c r="B4" s="7"/>
      <c r="C4" s="7"/>
      <c r="D4" s="7"/>
      <c r="E4" s="7"/>
    </row>
    <row r="5" spans="1:5" ht="107.25" customHeight="1" thickBot="1">
      <c r="A5" s="8" t="s">
        <v>477</v>
      </c>
      <c r="B5" s="9"/>
      <c r="C5" s="10" t="s">
        <v>508</v>
      </c>
      <c r="D5" s="10" t="s">
        <v>255</v>
      </c>
      <c r="E5" s="10" t="s">
        <v>478</v>
      </c>
    </row>
    <row r="6" spans="1:5" s="5" customFormat="1" ht="18" customHeight="1"/>
    <row r="7" spans="1:5" s="5" customFormat="1" ht="20.100000000000001" customHeight="1">
      <c r="A7" s="16" t="s">
        <v>513</v>
      </c>
      <c r="B7" s="17"/>
      <c r="C7" s="18" t="s">
        <v>516</v>
      </c>
      <c r="D7" s="19">
        <v>59600</v>
      </c>
      <c r="E7" s="20" t="s">
        <v>517</v>
      </c>
    </row>
    <row r="8" spans="1:5" s="5" customFormat="1" ht="20.100000000000001" customHeight="1">
      <c r="A8" s="16" t="s">
        <v>514</v>
      </c>
      <c r="B8" s="17"/>
      <c r="C8" s="18" t="s">
        <v>516</v>
      </c>
      <c r="D8" s="19">
        <v>73050</v>
      </c>
      <c r="E8" s="20" t="s">
        <v>517</v>
      </c>
    </row>
    <row r="9" spans="1:5" s="5" customFormat="1" ht="20.100000000000001" customHeight="1">
      <c r="A9" s="21"/>
      <c r="B9" s="17"/>
      <c r="C9" s="18"/>
      <c r="D9" s="22"/>
      <c r="E9" s="20"/>
    </row>
    <row r="10" spans="1:5" s="5" customFormat="1" ht="20.100000000000001" customHeight="1">
      <c r="A10" s="1302" t="s">
        <v>515</v>
      </c>
      <c r="B10" s="21"/>
      <c r="C10" s="23" t="s">
        <v>507</v>
      </c>
      <c r="D10" s="24"/>
      <c r="E10" s="20" t="s">
        <v>517</v>
      </c>
    </row>
    <row r="11" spans="1:5" s="5" customFormat="1" ht="20.100000000000001" customHeight="1">
      <c r="A11" s="1302"/>
      <c r="B11" s="21"/>
      <c r="C11" s="21"/>
      <c r="D11" s="24"/>
      <c r="E11" s="21"/>
    </row>
    <row r="12" spans="1:5" ht="20.100000000000001" customHeight="1">
      <c r="A12" s="25"/>
      <c r="B12" s="25"/>
      <c r="C12" s="25"/>
      <c r="D12" s="26"/>
      <c r="E12" s="25"/>
    </row>
    <row r="13" spans="1:5" ht="20.100000000000001" customHeight="1">
      <c r="A13" s="1303" t="s">
        <v>519</v>
      </c>
      <c r="B13" s="25"/>
      <c r="C13" s="25"/>
      <c r="D13" s="26"/>
      <c r="E13" s="25"/>
    </row>
    <row r="14" spans="1:5" ht="20.100000000000001" customHeight="1">
      <c r="A14" s="1303"/>
      <c r="B14" s="25"/>
      <c r="C14" s="25"/>
      <c r="D14" s="25"/>
      <c r="E14" s="25"/>
    </row>
    <row r="15" spans="1:5" ht="20.100000000000001" customHeight="1">
      <c r="A15" s="1303"/>
      <c r="B15" s="25"/>
      <c r="C15" s="25"/>
      <c r="D15" s="25"/>
      <c r="E15" s="25"/>
    </row>
    <row r="16" spans="1:5" ht="20.100000000000001" customHeight="1">
      <c r="A16" s="1303"/>
      <c r="B16" s="25"/>
      <c r="C16" s="25"/>
      <c r="D16" s="25"/>
      <c r="E16" s="25"/>
    </row>
    <row r="17" spans="1:5" ht="15" customHeight="1">
      <c r="A17" s="14"/>
      <c r="B17" s="3"/>
      <c r="C17" s="3"/>
      <c r="D17" s="3"/>
      <c r="E17" s="3"/>
    </row>
    <row r="18" spans="1:5" ht="15" customHeight="1">
      <c r="A18" s="11"/>
      <c r="B18" s="3"/>
      <c r="C18" s="3"/>
      <c r="D18" s="4"/>
      <c r="E18" s="3"/>
    </row>
    <row r="19" spans="1:5" ht="19.5" customHeight="1">
      <c r="A19" s="6"/>
      <c r="B19" s="3"/>
      <c r="C19" s="12"/>
      <c r="D19" s="4"/>
      <c r="E19" s="13"/>
    </row>
    <row r="20" spans="1:5" ht="18">
      <c r="A20" s="6"/>
      <c r="C20" s="5"/>
      <c r="D20" s="5"/>
      <c r="E20" s="5"/>
    </row>
    <row r="21" spans="1:5" ht="18">
      <c r="C21" s="5"/>
      <c r="D21" s="5"/>
      <c r="E21" s="5"/>
    </row>
    <row r="22" spans="1:5" ht="18">
      <c r="C22" s="5"/>
      <c r="D22" s="5"/>
      <c r="E22" s="5"/>
    </row>
    <row r="23" spans="1:5" ht="18">
      <c r="C23" s="5"/>
      <c r="D23" s="5"/>
      <c r="E23" s="5"/>
    </row>
    <row r="24" spans="1:5" ht="18">
      <c r="C24" s="5"/>
      <c r="D24" s="5"/>
      <c r="E24" s="5"/>
    </row>
    <row r="25" spans="1:5" ht="18">
      <c r="C25" s="5"/>
      <c r="D25" s="5"/>
      <c r="E25" s="5"/>
    </row>
  </sheetData>
  <mergeCells count="5">
    <mergeCell ref="A1:E1"/>
    <mergeCell ref="A3:E3"/>
    <mergeCell ref="A2:E2"/>
    <mergeCell ref="A10:A11"/>
    <mergeCell ref="A13:A16"/>
  </mergeCells>
  <phoneticPr fontId="0" type="noConversion"/>
  <printOptions horizontalCentered="1"/>
  <pageMargins left="0.65" right="0.75" top="1" bottom="1" header="0.5" footer="0.5"/>
  <pageSetup scale="56" orientation="portrait" r:id="rId1"/>
  <headerFooter alignWithMargins="0">
    <oddFooter>&amp;L&amp;Z&amp;F&amp;R&amp;D</oddFoot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tabColor theme="3" tint="0.79998168889431442"/>
    <pageSetUpPr fitToPage="1"/>
  </sheetPr>
  <dimension ref="A1:H96"/>
  <sheetViews>
    <sheetView showGridLines="0" zoomScale="60" zoomScaleNormal="60" workbookViewId="0">
      <selection activeCell="G5" sqref="G5"/>
    </sheetView>
  </sheetViews>
  <sheetFormatPr defaultColWidth="9.140625" defaultRowHeight="23.25"/>
  <cols>
    <col min="1" max="1" width="57.28515625" style="645" bestFit="1" customWidth="1"/>
    <col min="2" max="2" width="20.7109375" style="645" customWidth="1"/>
    <col min="3" max="3" width="17.28515625" style="645" customWidth="1"/>
    <col min="4" max="4" width="17.7109375" style="645" customWidth="1"/>
    <col min="5" max="5" width="19.85546875" style="645" customWidth="1"/>
    <col min="6" max="6" width="7.28515625" style="645" customWidth="1"/>
    <col min="7" max="16384" width="9.140625" style="645"/>
  </cols>
  <sheetData>
    <row r="1" spans="1:8" ht="24" customHeight="1">
      <c r="A1" s="654"/>
      <c r="B1" s="654"/>
      <c r="C1" s="654"/>
      <c r="D1" s="654"/>
      <c r="E1" s="655" t="s">
        <v>198</v>
      </c>
      <c r="F1" s="654"/>
    </row>
    <row r="2" spans="1:8" ht="24" customHeight="1">
      <c r="A2" s="1265"/>
      <c r="B2" s="1265"/>
      <c r="C2" s="1265"/>
      <c r="D2" s="1265"/>
      <c r="E2" s="1266"/>
      <c r="F2" s="654"/>
    </row>
    <row r="3" spans="1:8" ht="24" customHeight="1" thickBot="1">
      <c r="A3" s="1259" t="s">
        <v>15</v>
      </c>
      <c r="B3" s="1237" t="str">
        <f>'CHECK SHEET'!D7</f>
        <v>North Florida Community College</v>
      </c>
      <c r="C3" s="1237"/>
      <c r="D3" s="1237"/>
      <c r="E3" s="1237"/>
      <c r="F3" s="657"/>
      <c r="G3" s="650"/>
    </row>
    <row r="4" spans="1:8" ht="24" customHeight="1">
      <c r="A4" s="1234" t="s">
        <v>199</v>
      </c>
      <c r="B4" s="1234"/>
      <c r="C4" s="1234"/>
      <c r="D4" s="1234"/>
      <c r="E4" s="1234"/>
      <c r="F4" s="695"/>
    </row>
    <row r="5" spans="1:8" ht="24" customHeight="1">
      <c r="A5" s="1234" t="s">
        <v>200</v>
      </c>
      <c r="B5" s="1234"/>
      <c r="C5" s="1234"/>
      <c r="D5" s="1234"/>
      <c r="E5" s="1234"/>
      <c r="F5" s="695"/>
    </row>
    <row r="6" spans="1:8" ht="24" customHeight="1">
      <c r="A6" s="1267" t="s">
        <v>780</v>
      </c>
      <c r="B6" s="1267"/>
      <c r="C6" s="1267"/>
      <c r="D6" s="1267"/>
      <c r="E6" s="1267"/>
      <c r="F6" s="696"/>
    </row>
    <row r="7" spans="1:8" ht="20.100000000000001" customHeight="1">
      <c r="A7" s="1263"/>
      <c r="B7" s="1263"/>
      <c r="C7" s="1263"/>
      <c r="D7" s="1264"/>
      <c r="E7" s="1264"/>
      <c r="F7" s="649"/>
    </row>
    <row r="8" spans="1:8" ht="24" customHeight="1" thickBot="1">
      <c r="A8" s="1161" t="s">
        <v>668</v>
      </c>
      <c r="B8" s="1161"/>
      <c r="C8" s="1161"/>
      <c r="D8" s="649"/>
      <c r="E8" s="649"/>
      <c r="F8" s="649"/>
      <c r="H8" s="651"/>
    </row>
    <row r="9" spans="1:8" s="50" customFormat="1" ht="64.349999999999994" customHeight="1" thickBot="1">
      <c r="A9" s="548" t="s">
        <v>201</v>
      </c>
      <c r="B9" s="1123" t="s">
        <v>659</v>
      </c>
      <c r="C9" s="586" t="s">
        <v>660</v>
      </c>
      <c r="D9" s="586" t="s">
        <v>658</v>
      </c>
      <c r="E9" s="691" t="s">
        <v>2</v>
      </c>
      <c r="F9" s="697"/>
      <c r="H9" s="688"/>
    </row>
    <row r="10" spans="1:8" s="50" customFormat="1" ht="20.100000000000001" customHeight="1">
      <c r="A10" s="718" t="s">
        <v>675</v>
      </c>
      <c r="B10" s="856">
        <v>3477017</v>
      </c>
      <c r="C10" s="857">
        <f>600128-325000</f>
        <v>275128</v>
      </c>
      <c r="D10" s="857">
        <v>1248000</v>
      </c>
      <c r="E10" s="719">
        <f>SUM(B10:D10)</f>
        <v>5000145</v>
      </c>
      <c r="F10" s="689"/>
      <c r="G10" s="688"/>
    </row>
    <row r="11" spans="1:8" s="50" customFormat="1" ht="20.100000000000001" customHeight="1">
      <c r="A11" s="718" t="s">
        <v>202</v>
      </c>
      <c r="B11" s="858">
        <v>0</v>
      </c>
      <c r="C11" s="845">
        <v>0</v>
      </c>
      <c r="D11" s="845">
        <v>0</v>
      </c>
      <c r="E11" s="720">
        <v>0</v>
      </c>
      <c r="F11" s="689"/>
      <c r="G11" s="688"/>
      <c r="H11" s="688"/>
    </row>
    <row r="12" spans="1:8" s="50" customFormat="1" ht="20.100000000000001" customHeight="1" thickBot="1">
      <c r="A12" s="718" t="s">
        <v>203</v>
      </c>
      <c r="B12" s="858">
        <v>203450</v>
      </c>
      <c r="C12" s="845">
        <v>65757</v>
      </c>
      <c r="D12" s="845">
        <v>0</v>
      </c>
      <c r="E12" s="720">
        <f>SUM(B12:D12)</f>
        <v>269207</v>
      </c>
      <c r="F12" s="689"/>
    </row>
    <row r="13" spans="1:8" s="50" customFormat="1" ht="20.100000000000001" customHeight="1" thickBot="1">
      <c r="A13" s="718" t="s">
        <v>209</v>
      </c>
      <c r="B13" s="721"/>
      <c r="C13" s="722"/>
      <c r="D13" s="722"/>
      <c r="E13" s="723"/>
      <c r="F13" s="689"/>
    </row>
    <row r="14" spans="1:8" s="50" customFormat="1" ht="20.100000000000001" customHeight="1">
      <c r="A14" s="718" t="s">
        <v>211</v>
      </c>
      <c r="B14" s="858">
        <v>0</v>
      </c>
      <c r="C14" s="859">
        <v>0</v>
      </c>
      <c r="D14" s="859">
        <v>0</v>
      </c>
      <c r="E14" s="720">
        <f t="shared" ref="E14:E20" si="0">SUM(B14:D14)</f>
        <v>0</v>
      </c>
      <c r="F14" s="689"/>
    </row>
    <row r="15" spans="1:8" s="50" customFormat="1" ht="20.100000000000001" customHeight="1">
      <c r="A15" s="718" t="s">
        <v>210</v>
      </c>
      <c r="B15" s="858">
        <v>952297</v>
      </c>
      <c r="C15" s="845">
        <v>513969</v>
      </c>
      <c r="D15" s="845">
        <v>50000</v>
      </c>
      <c r="E15" s="720">
        <f>SUM(B15:D15)</f>
        <v>1516266</v>
      </c>
      <c r="F15" s="689"/>
    </row>
    <row r="16" spans="1:8" s="50" customFormat="1" ht="20.100000000000001" customHeight="1">
      <c r="A16" s="718" t="s">
        <v>204</v>
      </c>
      <c r="B16" s="858">
        <v>1042899</v>
      </c>
      <c r="C16" s="845">
        <v>85621</v>
      </c>
      <c r="D16" s="845">
        <v>1500</v>
      </c>
      <c r="E16" s="720">
        <f t="shared" si="0"/>
        <v>1130020</v>
      </c>
      <c r="F16" s="689"/>
    </row>
    <row r="17" spans="1:6" s="50" customFormat="1" ht="20.100000000000001" customHeight="1">
      <c r="A17" s="718" t="s">
        <v>205</v>
      </c>
      <c r="B17" s="858">
        <v>1537173</v>
      </c>
      <c r="C17" s="845">
        <v>763675</v>
      </c>
      <c r="D17" s="845">
        <v>11500</v>
      </c>
      <c r="E17" s="720">
        <f t="shared" si="0"/>
        <v>2312348</v>
      </c>
      <c r="F17" s="689"/>
    </row>
    <row r="18" spans="1:6" s="50" customFormat="1" ht="20.100000000000001" customHeight="1">
      <c r="A18" s="718" t="s">
        <v>206</v>
      </c>
      <c r="B18" s="858">
        <v>377031</v>
      </c>
      <c r="C18" s="845">
        <v>1306658</v>
      </c>
      <c r="D18" s="845">
        <v>133046</v>
      </c>
      <c r="E18" s="720">
        <f t="shared" si="0"/>
        <v>1816735</v>
      </c>
      <c r="F18" s="689"/>
    </row>
    <row r="19" spans="1:6" s="50" customFormat="1" ht="20.100000000000001" customHeight="1">
      <c r="A19" s="718" t="s">
        <v>207</v>
      </c>
      <c r="B19" s="858">
        <v>0</v>
      </c>
      <c r="C19" s="845">
        <v>325000</v>
      </c>
      <c r="D19" s="845">
        <v>0</v>
      </c>
      <c r="E19" s="720">
        <f t="shared" si="0"/>
        <v>325000</v>
      </c>
      <c r="F19" s="689"/>
    </row>
    <row r="20" spans="1:6" s="50" customFormat="1" ht="20.100000000000001" customHeight="1" thickBot="1">
      <c r="A20" s="718" t="s">
        <v>208</v>
      </c>
      <c r="B20" s="858">
        <v>0</v>
      </c>
      <c r="C20" s="846">
        <f>730176+28500</f>
        <v>758676</v>
      </c>
      <c r="D20" s="846">
        <v>0</v>
      </c>
      <c r="E20" s="720">
        <f t="shared" si="0"/>
        <v>758676</v>
      </c>
      <c r="F20" s="689"/>
    </row>
    <row r="21" spans="1:6" s="50" customFormat="1" ht="24" customHeight="1" thickBot="1">
      <c r="A21" s="561" t="s">
        <v>2</v>
      </c>
      <c r="B21" s="690">
        <f>SUM(B10:B20)</f>
        <v>7589867</v>
      </c>
      <c r="C21" s="693">
        <f>SUM(C10:C20)</f>
        <v>4094484</v>
      </c>
      <c r="D21" s="693">
        <f>SUM(D10:D20)</f>
        <v>1444046</v>
      </c>
      <c r="E21" s="692">
        <f>SUM(E10:E20)</f>
        <v>13128397</v>
      </c>
      <c r="F21" s="689"/>
    </row>
    <row r="22" spans="1:6" ht="24" customHeight="1">
      <c r="A22" s="649"/>
      <c r="B22" s="653"/>
      <c r="C22" s="649"/>
      <c r="D22" s="649"/>
      <c r="E22" s="649"/>
      <c r="F22" s="652"/>
    </row>
    <row r="23" spans="1:6" ht="24" customHeight="1">
      <c r="A23" s="649"/>
      <c r="B23" s="649"/>
      <c r="C23" s="649"/>
      <c r="D23" s="649"/>
      <c r="E23" s="649"/>
      <c r="F23" s="652"/>
    </row>
    <row r="24" spans="1:6">
      <c r="A24" s="649"/>
      <c r="B24" s="649"/>
      <c r="C24" s="649"/>
      <c r="D24" s="649"/>
      <c r="E24" s="649"/>
      <c r="F24" s="652"/>
    </row>
    <row r="25" spans="1:6">
      <c r="A25" s="649"/>
      <c r="B25" s="649"/>
      <c r="C25" s="649"/>
      <c r="D25" s="649"/>
      <c r="E25" s="649"/>
      <c r="F25" s="652"/>
    </row>
    <row r="26" spans="1:6">
      <c r="A26" s="649"/>
      <c r="B26" s="649"/>
      <c r="C26" s="649"/>
      <c r="D26" s="649"/>
      <c r="E26" s="649"/>
      <c r="F26" s="649"/>
    </row>
    <row r="27" spans="1:6">
      <c r="A27" s="649"/>
      <c r="B27" s="649"/>
      <c r="C27" s="649"/>
      <c r="D27" s="649"/>
      <c r="E27" s="649"/>
      <c r="F27" s="649"/>
    </row>
    <row r="28" spans="1:6">
      <c r="A28" s="649"/>
      <c r="B28" s="649"/>
      <c r="C28" s="649"/>
      <c r="D28" s="649"/>
      <c r="E28" s="649"/>
      <c r="F28" s="649"/>
    </row>
    <row r="29" spans="1:6">
      <c r="A29" s="649"/>
      <c r="B29" s="649"/>
      <c r="C29" s="649"/>
      <c r="D29" s="649"/>
      <c r="E29" s="649"/>
      <c r="F29" s="649"/>
    </row>
    <row r="30" spans="1:6">
      <c r="A30" s="649"/>
      <c r="B30" s="649"/>
      <c r="C30" s="649"/>
      <c r="D30" s="649"/>
      <c r="E30" s="649"/>
      <c r="F30" s="649"/>
    </row>
    <row r="31" spans="1:6">
      <c r="A31" s="649"/>
      <c r="B31" s="649"/>
      <c r="C31" s="649"/>
      <c r="D31" s="649"/>
      <c r="E31" s="649"/>
      <c r="F31" s="649"/>
    </row>
    <row r="32" spans="1:6">
      <c r="A32" s="649"/>
      <c r="B32" s="649"/>
      <c r="C32" s="649"/>
      <c r="D32" s="649"/>
      <c r="E32" s="649"/>
      <c r="F32" s="649"/>
    </row>
    <row r="96" spans="3:4">
      <c r="C96" s="645">
        <f>SUM(C91:C95)</f>
        <v>0</v>
      </c>
      <c r="D96" s="645">
        <f>SUM(D91:D95)</f>
        <v>0</v>
      </c>
    </row>
  </sheetData>
  <sheetProtection algorithmName="SHA-512" hashValue="1kL5hAyatXUIfJT26fLLGBfJAc9Y12PCWW72drYjkX1ISXzUMz6OeuunSfwHVbyj/iuqZDERKlJ1K6eND0/v+A==" saltValue="8xIl34GG+/I6D/+ftLmicA==" spinCount="100000" sheet="1" objects="1" scenarios="1"/>
  <customSheetViews>
    <customSheetView guid="{8CA1AA3C-D3A6-493D-93EE-74DE1406A5FE}" showGridLines="0" showRuler="0">
      <selection activeCell="A4" sqref="A4"/>
      <pageMargins left="0.5" right="0.5" top="1" bottom="1" header="0.5" footer="0.5"/>
      <pageSetup scale="90" orientation="landscape" r:id="rId1"/>
      <headerFooter alignWithMargins="0">
        <oddFooter>&amp;L&amp;Z&amp;F&amp;R&amp;D</oddFooter>
      </headerFooter>
    </customSheetView>
  </customSheetViews>
  <phoneticPr fontId="0" type="noConversion"/>
  <printOptions horizontalCentered="1"/>
  <pageMargins left="0.75" right="0.75" top="0.5" bottom="0.5" header="0.5" footer="0.5"/>
  <pageSetup scale="88" fitToHeight="0" orientation="landscape" r:id="rId2"/>
  <headerFooter alignWithMargins="0">
    <oddFooter>&amp;L&amp;7&amp;Z&amp;F</oddFooter>
  </headerFooter>
  <ignoredErrors>
    <ignoredError sqref="E10 E14:E20 E12" unlockedFormula="1"/>
  </ignoredErrors>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3" tint="0.79998168889431442"/>
  </sheetPr>
  <dimension ref="A1:G3"/>
  <sheetViews>
    <sheetView showGridLines="0" zoomScale="70" zoomScaleNormal="70" workbookViewId="0"/>
  </sheetViews>
  <sheetFormatPr defaultColWidth="8.85546875" defaultRowHeight="12.75"/>
  <cols>
    <col min="1" max="1" width="78.7109375" customWidth="1"/>
  </cols>
  <sheetData>
    <row r="1" spans="1:7" ht="26.1" customHeight="1">
      <c r="A1" s="967" t="s">
        <v>661</v>
      </c>
      <c r="B1" s="966"/>
      <c r="C1" s="966"/>
      <c r="D1" s="966"/>
      <c r="E1" s="966"/>
      <c r="F1" s="966"/>
      <c r="G1" s="966"/>
    </row>
    <row r="2" spans="1:7" ht="26.25">
      <c r="A2" s="944" t="s">
        <v>662</v>
      </c>
      <c r="B2" s="966"/>
    </row>
    <row r="3" spans="1:7" ht="26.1" customHeight="1">
      <c r="A3" s="943" t="s">
        <v>736</v>
      </c>
      <c r="B3" s="968"/>
    </row>
  </sheetData>
  <pageMargins left="0.7" right="0.7" top="0.75" bottom="0.75" header="0.3" footer="0.3"/>
  <pageSetup orientation="portrait" r:id="rId1"/>
  <drawing r:id="rId2"/>
  <legacyDrawing r:id="rId3"/>
  <oleObjects>
    <mc:AlternateContent xmlns:mc="http://schemas.openxmlformats.org/markup-compatibility/2006">
      <mc:Choice Requires="x14">
        <oleObject progId="AcroExch.Document.DC" shapeId="56325" r:id="rId4">
          <objectPr defaultSize="0" altText="This is a PDF attachment.  It is Exhibit F which is a sample letter to be submitted if the unencumbered balance in the general fund of the approved operating budget goes below 5 percent." r:id="rId5">
            <anchor moveWithCells="1">
              <from>
                <xdr:col>0</xdr:col>
                <xdr:colOff>0</xdr:colOff>
                <xdr:row>3</xdr:row>
                <xdr:rowOff>0</xdr:rowOff>
              </from>
              <to>
                <xdr:col>1</xdr:col>
                <xdr:colOff>428625</xdr:colOff>
                <xdr:row>51</xdr:row>
                <xdr:rowOff>47625</xdr:rowOff>
              </to>
            </anchor>
          </objectPr>
        </oleObject>
      </mc:Choice>
      <mc:Fallback>
        <oleObject progId="AcroExch.Document.DC" shapeId="56325" r:id="rId4"/>
      </mc:Fallback>
    </mc:AlternateContent>
  </oleObject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3" tint="0.79998168889431442"/>
  </sheetPr>
  <dimension ref="A1:HP1202"/>
  <sheetViews>
    <sheetView showGridLines="0" zoomScale="40" zoomScaleNormal="40" zoomScaleSheetLayoutView="50" workbookViewId="0">
      <selection activeCell="M143" sqref="M143"/>
    </sheetView>
  </sheetViews>
  <sheetFormatPr defaultColWidth="12.28515625" defaultRowHeight="15.75"/>
  <cols>
    <col min="1" max="1" width="26.28515625" style="379" customWidth="1"/>
    <col min="2" max="2" width="136.7109375" style="379" customWidth="1"/>
    <col min="3" max="3" width="21.28515625" style="379" customWidth="1"/>
    <col min="4" max="4" width="30.7109375" style="452" customWidth="1"/>
    <col min="5" max="5" width="27.28515625" style="452" customWidth="1"/>
    <col min="6" max="6" width="33.7109375" style="452" customWidth="1"/>
    <col min="7" max="7" width="3.140625" style="379" customWidth="1"/>
    <col min="8" max="16384" width="12.28515625" style="379"/>
  </cols>
  <sheetData>
    <row r="1" spans="1:224" ht="30" customHeight="1" thickBot="1">
      <c r="A1" s="1234" t="s">
        <v>15</v>
      </c>
      <c r="B1" s="1268" t="str">
        <f>'CHECK SHEET'!D7</f>
        <v>North Florida Community College</v>
      </c>
      <c r="C1" s="1268"/>
      <c r="D1" s="1268"/>
      <c r="E1" s="1268"/>
      <c r="F1" s="1268"/>
      <c r="G1" s="377"/>
      <c r="H1" s="378"/>
      <c r="I1" s="378"/>
      <c r="J1" s="378"/>
      <c r="K1" s="378"/>
      <c r="L1" s="378"/>
      <c r="M1" s="378"/>
      <c r="N1" s="378"/>
      <c r="O1" s="378"/>
      <c r="P1" s="378"/>
      <c r="Q1" s="378"/>
      <c r="R1" s="378"/>
      <c r="S1" s="378"/>
      <c r="T1" s="378"/>
      <c r="U1" s="378"/>
      <c r="V1" s="378"/>
      <c r="W1" s="378"/>
      <c r="X1" s="378"/>
      <c r="Y1" s="378"/>
      <c r="Z1" s="378"/>
      <c r="AA1" s="378"/>
      <c r="AB1" s="378"/>
      <c r="AC1" s="378"/>
      <c r="AD1" s="378"/>
      <c r="AE1" s="378"/>
      <c r="AF1" s="378"/>
      <c r="AG1" s="378"/>
      <c r="AH1" s="378"/>
      <c r="AI1" s="378"/>
      <c r="AJ1" s="378"/>
      <c r="AK1" s="378"/>
      <c r="AL1" s="378"/>
      <c r="AM1" s="378"/>
      <c r="AN1" s="378"/>
      <c r="AO1" s="378"/>
      <c r="AP1" s="378"/>
      <c r="AQ1" s="378"/>
      <c r="AR1" s="378"/>
      <c r="AS1" s="378"/>
      <c r="AT1" s="378"/>
      <c r="AU1" s="378"/>
      <c r="AV1" s="378"/>
      <c r="AW1" s="378"/>
      <c r="AX1" s="378"/>
      <c r="AY1" s="378"/>
      <c r="AZ1" s="378"/>
      <c r="BA1" s="378"/>
      <c r="BB1" s="378"/>
      <c r="BC1" s="378"/>
      <c r="BD1" s="378"/>
      <c r="BE1" s="378"/>
      <c r="BF1" s="378"/>
      <c r="BG1" s="378"/>
      <c r="BH1" s="378"/>
      <c r="BI1" s="378"/>
      <c r="BJ1" s="378"/>
      <c r="BK1" s="378"/>
      <c r="BL1" s="378"/>
      <c r="BM1" s="378"/>
      <c r="BN1" s="378"/>
      <c r="BO1" s="378"/>
      <c r="BP1" s="378"/>
      <c r="BQ1" s="378"/>
      <c r="BR1" s="378"/>
      <c r="BS1" s="378"/>
      <c r="BT1" s="378"/>
      <c r="BU1" s="378"/>
      <c r="BV1" s="378"/>
      <c r="BW1" s="378"/>
      <c r="BX1" s="378"/>
      <c r="BY1" s="378"/>
      <c r="BZ1" s="378"/>
      <c r="CA1" s="378"/>
      <c r="CB1" s="378"/>
      <c r="CC1" s="378"/>
      <c r="CD1" s="378"/>
      <c r="CE1" s="378"/>
      <c r="CF1" s="378"/>
      <c r="CG1" s="378"/>
      <c r="CH1" s="378"/>
      <c r="CI1" s="378"/>
      <c r="CJ1" s="378"/>
      <c r="CK1" s="378"/>
      <c r="CL1" s="378"/>
      <c r="CM1" s="378"/>
      <c r="CN1" s="378"/>
      <c r="CO1" s="378"/>
      <c r="CP1" s="378"/>
      <c r="CQ1" s="378"/>
      <c r="CR1" s="378"/>
      <c r="CS1" s="378"/>
      <c r="CT1" s="378"/>
      <c r="CU1" s="378"/>
      <c r="CV1" s="378"/>
      <c r="CW1" s="378"/>
      <c r="CX1" s="378"/>
      <c r="CY1" s="378"/>
      <c r="CZ1" s="378"/>
      <c r="DA1" s="378"/>
      <c r="DB1" s="378"/>
      <c r="DC1" s="378"/>
      <c r="DD1" s="378"/>
      <c r="DE1" s="378"/>
      <c r="DF1" s="378"/>
      <c r="DG1" s="378"/>
      <c r="DH1" s="378"/>
      <c r="DI1" s="378"/>
      <c r="DJ1" s="378"/>
      <c r="DK1" s="378"/>
      <c r="DL1" s="378"/>
      <c r="DM1" s="378"/>
      <c r="DN1" s="378"/>
      <c r="DO1" s="378"/>
      <c r="DP1" s="378"/>
      <c r="DQ1" s="378"/>
      <c r="DR1" s="378"/>
      <c r="DS1" s="378"/>
      <c r="DT1" s="378"/>
      <c r="DU1" s="378"/>
      <c r="DV1" s="378"/>
      <c r="DW1" s="378"/>
      <c r="DX1" s="378"/>
      <c r="DY1" s="378"/>
      <c r="DZ1" s="378"/>
      <c r="EA1" s="378"/>
      <c r="EB1" s="378"/>
      <c r="EC1" s="378"/>
      <c r="ED1" s="378"/>
      <c r="EE1" s="378"/>
      <c r="EF1" s="378"/>
      <c r="EG1" s="378"/>
      <c r="EH1" s="378"/>
      <c r="EI1" s="378"/>
      <c r="EJ1" s="378"/>
      <c r="EK1" s="378"/>
      <c r="EL1" s="378"/>
      <c r="EM1" s="378"/>
      <c r="EN1" s="378"/>
      <c r="EO1" s="378"/>
      <c r="EP1" s="378"/>
      <c r="EQ1" s="378"/>
      <c r="ER1" s="378"/>
      <c r="ES1" s="378"/>
      <c r="ET1" s="378"/>
      <c r="EU1" s="378"/>
      <c r="EV1" s="378"/>
      <c r="EW1" s="378"/>
      <c r="EX1" s="378"/>
      <c r="EY1" s="378"/>
      <c r="EZ1" s="378"/>
      <c r="FA1" s="378"/>
      <c r="FB1" s="378"/>
      <c r="FC1" s="378"/>
      <c r="FD1" s="378"/>
      <c r="FE1" s="378"/>
      <c r="FF1" s="378"/>
      <c r="FG1" s="378"/>
      <c r="FH1" s="378"/>
      <c r="FI1" s="378"/>
      <c r="FJ1" s="378"/>
      <c r="FK1" s="378"/>
      <c r="FL1" s="378"/>
      <c r="FM1" s="378"/>
      <c r="FN1" s="378"/>
      <c r="FO1" s="378"/>
      <c r="FP1" s="378"/>
      <c r="FQ1" s="378"/>
      <c r="FR1" s="378"/>
      <c r="FS1" s="378"/>
      <c r="FT1" s="378"/>
      <c r="FU1" s="378"/>
      <c r="FV1" s="378"/>
      <c r="FW1" s="378"/>
      <c r="FX1" s="378"/>
      <c r="FY1" s="378"/>
      <c r="FZ1" s="378"/>
      <c r="GA1" s="378"/>
      <c r="GB1" s="378"/>
      <c r="GC1" s="378"/>
      <c r="GD1" s="378"/>
      <c r="GE1" s="378"/>
      <c r="GF1" s="378"/>
      <c r="GG1" s="378"/>
      <c r="GH1" s="378"/>
      <c r="GI1" s="378"/>
      <c r="GJ1" s="378"/>
      <c r="GK1" s="378"/>
      <c r="GL1" s="378"/>
      <c r="GM1" s="378"/>
      <c r="GN1" s="378"/>
      <c r="GO1" s="378"/>
      <c r="GP1" s="378"/>
      <c r="GQ1" s="378"/>
      <c r="GR1" s="378"/>
      <c r="GS1" s="378"/>
      <c r="GT1" s="378"/>
      <c r="GU1" s="378"/>
      <c r="GV1" s="378"/>
      <c r="GW1" s="378"/>
      <c r="GX1" s="378"/>
      <c r="GY1" s="378"/>
      <c r="GZ1" s="378"/>
      <c r="HA1" s="378"/>
      <c r="HB1" s="378"/>
      <c r="HC1" s="378"/>
      <c r="HD1" s="378"/>
      <c r="HE1" s="378"/>
      <c r="HF1" s="378"/>
      <c r="HG1" s="378"/>
      <c r="HH1" s="378"/>
      <c r="HI1" s="378"/>
      <c r="HJ1" s="378"/>
      <c r="HK1" s="378"/>
      <c r="HL1" s="378"/>
      <c r="HM1" s="378"/>
      <c r="HN1" s="378"/>
      <c r="HO1" s="378"/>
      <c r="HP1" s="378"/>
    </row>
    <row r="2" spans="1:224" ht="30" customHeight="1">
      <c r="A2" s="1269" t="s">
        <v>512</v>
      </c>
      <c r="B2" s="1269"/>
      <c r="C2" s="1269"/>
      <c r="D2" s="1269"/>
      <c r="E2" s="1269"/>
      <c r="F2" s="1269"/>
      <c r="G2" s="380"/>
      <c r="H2" s="378"/>
      <c r="I2" s="378"/>
      <c r="J2" s="378"/>
      <c r="K2" s="378"/>
      <c r="L2" s="378"/>
      <c r="M2" s="378"/>
      <c r="N2" s="378"/>
      <c r="O2" s="378"/>
      <c r="P2" s="378"/>
      <c r="Q2" s="378"/>
      <c r="R2" s="378"/>
      <c r="S2" s="378"/>
      <c r="T2" s="378"/>
      <c r="U2" s="378"/>
      <c r="V2" s="378"/>
      <c r="W2" s="378"/>
      <c r="X2" s="378"/>
      <c r="Y2" s="378"/>
      <c r="Z2" s="378"/>
      <c r="AA2" s="378"/>
      <c r="AB2" s="378"/>
      <c r="AC2" s="378"/>
      <c r="AD2" s="378"/>
      <c r="AE2" s="378"/>
      <c r="AF2" s="378"/>
      <c r="AG2" s="378"/>
      <c r="AH2" s="378"/>
      <c r="AI2" s="378"/>
      <c r="AJ2" s="378"/>
      <c r="AK2" s="378"/>
      <c r="AL2" s="378"/>
      <c r="AM2" s="378"/>
      <c r="AN2" s="378"/>
      <c r="AO2" s="378"/>
      <c r="AP2" s="378"/>
      <c r="AQ2" s="378"/>
      <c r="AR2" s="378"/>
      <c r="AS2" s="378"/>
      <c r="AT2" s="378"/>
      <c r="AU2" s="378"/>
      <c r="AV2" s="378"/>
      <c r="AW2" s="378"/>
      <c r="AX2" s="378"/>
      <c r="AY2" s="378"/>
      <c r="AZ2" s="378"/>
      <c r="BA2" s="378"/>
      <c r="BB2" s="378"/>
      <c r="BC2" s="378"/>
      <c r="BD2" s="378"/>
      <c r="BE2" s="378"/>
      <c r="BF2" s="378"/>
      <c r="BG2" s="378"/>
      <c r="BH2" s="378"/>
      <c r="BI2" s="378"/>
      <c r="BJ2" s="378"/>
      <c r="BK2" s="378"/>
      <c r="BL2" s="378"/>
      <c r="BM2" s="378"/>
      <c r="BN2" s="378"/>
      <c r="BO2" s="378"/>
      <c r="BP2" s="378"/>
      <c r="BQ2" s="378"/>
      <c r="BR2" s="378"/>
      <c r="BS2" s="378"/>
      <c r="BT2" s="378"/>
      <c r="BU2" s="378"/>
      <c r="BV2" s="378"/>
      <c r="BW2" s="378"/>
      <c r="BX2" s="378"/>
      <c r="BY2" s="378"/>
      <c r="BZ2" s="378"/>
      <c r="CA2" s="378"/>
      <c r="CB2" s="378"/>
      <c r="CC2" s="378"/>
      <c r="CD2" s="378"/>
      <c r="CE2" s="378"/>
      <c r="CF2" s="378"/>
      <c r="CG2" s="378"/>
      <c r="CH2" s="378"/>
      <c r="CI2" s="378"/>
      <c r="CJ2" s="378"/>
      <c r="CK2" s="378"/>
      <c r="CL2" s="378"/>
      <c r="CM2" s="378"/>
      <c r="CN2" s="378"/>
      <c r="CO2" s="378"/>
      <c r="CP2" s="378"/>
      <c r="CQ2" s="378"/>
      <c r="CR2" s="378"/>
      <c r="CS2" s="378"/>
      <c r="CT2" s="378"/>
      <c r="CU2" s="378"/>
      <c r="CV2" s="378"/>
      <c r="CW2" s="378"/>
      <c r="CX2" s="378"/>
      <c r="CY2" s="378"/>
      <c r="CZ2" s="378"/>
      <c r="DA2" s="378"/>
      <c r="DB2" s="378"/>
      <c r="DC2" s="378"/>
      <c r="DD2" s="378"/>
      <c r="DE2" s="378"/>
      <c r="DF2" s="378"/>
      <c r="DG2" s="378"/>
      <c r="DH2" s="378"/>
      <c r="DI2" s="378"/>
      <c r="DJ2" s="378"/>
      <c r="DK2" s="378"/>
      <c r="DL2" s="378"/>
      <c r="DM2" s="378"/>
      <c r="DN2" s="378"/>
      <c r="DO2" s="378"/>
      <c r="DP2" s="378"/>
      <c r="DQ2" s="378"/>
      <c r="DR2" s="378"/>
      <c r="DS2" s="378"/>
      <c r="DT2" s="378"/>
      <c r="DU2" s="378"/>
      <c r="DV2" s="378"/>
      <c r="DW2" s="378"/>
      <c r="DX2" s="378"/>
      <c r="DY2" s="378"/>
      <c r="DZ2" s="378"/>
      <c r="EA2" s="378"/>
      <c r="EB2" s="378"/>
      <c r="EC2" s="378"/>
      <c r="ED2" s="378"/>
      <c r="EE2" s="378"/>
      <c r="EF2" s="378"/>
      <c r="EG2" s="378"/>
      <c r="EH2" s="378"/>
      <c r="EI2" s="378"/>
      <c r="EJ2" s="378"/>
      <c r="EK2" s="378"/>
      <c r="EL2" s="378"/>
      <c r="EM2" s="378"/>
      <c r="EN2" s="378"/>
      <c r="EO2" s="378"/>
      <c r="EP2" s="378"/>
      <c r="EQ2" s="378"/>
      <c r="ER2" s="378"/>
      <c r="ES2" s="378"/>
      <c r="ET2" s="378"/>
      <c r="EU2" s="378"/>
      <c r="EV2" s="378"/>
      <c r="EW2" s="378"/>
      <c r="EX2" s="378"/>
      <c r="EY2" s="378"/>
      <c r="EZ2" s="378"/>
      <c r="FA2" s="378"/>
      <c r="FB2" s="378"/>
      <c r="FC2" s="378"/>
      <c r="FD2" s="378"/>
      <c r="FE2" s="378"/>
      <c r="FF2" s="378"/>
      <c r="FG2" s="378"/>
      <c r="FH2" s="378"/>
      <c r="FI2" s="378"/>
      <c r="FJ2" s="378"/>
      <c r="FK2" s="378"/>
      <c r="FL2" s="378"/>
      <c r="FM2" s="378"/>
      <c r="FN2" s="378"/>
      <c r="FO2" s="378"/>
      <c r="FP2" s="378"/>
      <c r="FQ2" s="378"/>
      <c r="FR2" s="378"/>
      <c r="FS2" s="378"/>
      <c r="FT2" s="378"/>
      <c r="FU2" s="378"/>
      <c r="FV2" s="378"/>
      <c r="FW2" s="378"/>
      <c r="FX2" s="378"/>
      <c r="FY2" s="378"/>
      <c r="FZ2" s="378"/>
      <c r="GA2" s="378"/>
      <c r="GB2" s="378"/>
      <c r="GC2" s="378"/>
      <c r="GD2" s="378"/>
      <c r="GE2" s="378"/>
      <c r="GF2" s="378"/>
      <c r="GG2" s="378"/>
      <c r="GH2" s="378"/>
      <c r="GI2" s="378"/>
      <c r="GJ2" s="378"/>
      <c r="GK2" s="378"/>
      <c r="GL2" s="378"/>
      <c r="GM2" s="378"/>
      <c r="GN2" s="378"/>
      <c r="GO2" s="378"/>
      <c r="GP2" s="378"/>
      <c r="GQ2" s="378"/>
      <c r="GR2" s="378"/>
      <c r="GS2" s="378"/>
      <c r="GT2" s="378"/>
      <c r="GU2" s="378"/>
      <c r="GV2" s="378"/>
      <c r="GW2" s="378"/>
      <c r="GX2" s="378"/>
      <c r="GY2" s="378"/>
      <c r="GZ2" s="378"/>
      <c r="HA2" s="378"/>
      <c r="HB2" s="378"/>
      <c r="HC2" s="378"/>
      <c r="HD2" s="378"/>
      <c r="HE2" s="378"/>
      <c r="HF2" s="378"/>
      <c r="HG2" s="378"/>
      <c r="HH2" s="378"/>
      <c r="HI2" s="378"/>
      <c r="HJ2" s="378"/>
      <c r="HK2" s="378"/>
      <c r="HL2" s="378"/>
      <c r="HM2" s="378"/>
      <c r="HN2" s="378"/>
      <c r="HO2" s="378"/>
      <c r="HP2" s="378"/>
    </row>
    <row r="3" spans="1:224" s="381" customFormat="1" ht="30" customHeight="1">
      <c r="A3" s="1270" t="s">
        <v>570</v>
      </c>
      <c r="B3" s="1270"/>
      <c r="C3" s="1270"/>
      <c r="D3" s="1270"/>
      <c r="E3" s="1270"/>
      <c r="F3" s="1270"/>
    </row>
    <row r="4" spans="1:224" ht="30" customHeight="1">
      <c r="A4" s="1269" t="s">
        <v>780</v>
      </c>
      <c r="B4" s="1269"/>
      <c r="C4" s="1269"/>
      <c r="D4" s="1269"/>
      <c r="E4" s="1269"/>
      <c r="F4" s="1269"/>
      <c r="H4" s="378"/>
      <c r="I4" s="378"/>
      <c r="J4" s="378"/>
      <c r="K4" s="378"/>
      <c r="L4" s="378"/>
      <c r="M4" s="378"/>
      <c r="N4" s="378"/>
      <c r="O4" s="378"/>
      <c r="P4" s="378"/>
      <c r="Q4" s="378"/>
      <c r="R4" s="378"/>
      <c r="S4" s="378"/>
      <c r="T4" s="378"/>
      <c r="U4" s="378"/>
      <c r="V4" s="378"/>
      <c r="W4" s="378"/>
      <c r="X4" s="378"/>
      <c r="Y4" s="378"/>
      <c r="Z4" s="378"/>
      <c r="AA4" s="378"/>
      <c r="AB4" s="378"/>
      <c r="AC4" s="378"/>
      <c r="AD4" s="378"/>
      <c r="AE4" s="378"/>
      <c r="AF4" s="378"/>
      <c r="AG4" s="378"/>
      <c r="AH4" s="378"/>
      <c r="AI4" s="378"/>
      <c r="AJ4" s="378"/>
      <c r="AK4" s="378"/>
      <c r="AL4" s="378"/>
      <c r="AM4" s="378"/>
      <c r="AN4" s="378"/>
      <c r="AO4" s="378"/>
      <c r="AP4" s="378"/>
      <c r="AQ4" s="378"/>
      <c r="AR4" s="378"/>
      <c r="AS4" s="378"/>
      <c r="AT4" s="378"/>
      <c r="AU4" s="378"/>
      <c r="AV4" s="378"/>
      <c r="AW4" s="378"/>
      <c r="AX4" s="378"/>
      <c r="AY4" s="378"/>
      <c r="AZ4" s="378"/>
      <c r="BA4" s="378"/>
      <c r="BB4" s="378"/>
      <c r="BC4" s="378"/>
      <c r="BD4" s="378"/>
      <c r="BE4" s="378"/>
      <c r="BF4" s="378"/>
      <c r="BG4" s="378"/>
      <c r="BH4" s="378"/>
      <c r="BI4" s="378"/>
      <c r="BJ4" s="378"/>
      <c r="BK4" s="378"/>
      <c r="BL4" s="378"/>
      <c r="BM4" s="378"/>
      <c r="BN4" s="378"/>
      <c r="BO4" s="378"/>
      <c r="BP4" s="378"/>
      <c r="BQ4" s="378"/>
      <c r="BR4" s="378"/>
      <c r="BS4" s="378"/>
      <c r="BT4" s="378"/>
      <c r="BU4" s="378"/>
      <c r="BV4" s="378"/>
      <c r="BW4" s="378"/>
      <c r="BX4" s="378"/>
      <c r="BY4" s="378"/>
      <c r="BZ4" s="378"/>
      <c r="CA4" s="378"/>
      <c r="CB4" s="378"/>
      <c r="CC4" s="378"/>
      <c r="CD4" s="378"/>
      <c r="CE4" s="378"/>
      <c r="CF4" s="378"/>
      <c r="CG4" s="378"/>
      <c r="CH4" s="378"/>
      <c r="CI4" s="378"/>
      <c r="CJ4" s="378"/>
      <c r="CK4" s="378"/>
      <c r="CL4" s="378"/>
      <c r="CM4" s="378"/>
      <c r="CN4" s="378"/>
      <c r="CO4" s="378"/>
      <c r="CP4" s="378"/>
      <c r="CQ4" s="378"/>
      <c r="CR4" s="378"/>
      <c r="CS4" s="378"/>
      <c r="CT4" s="378"/>
      <c r="CU4" s="378"/>
      <c r="CV4" s="378"/>
      <c r="CW4" s="378"/>
      <c r="CX4" s="378"/>
      <c r="CY4" s="378"/>
      <c r="CZ4" s="378"/>
      <c r="DA4" s="378"/>
      <c r="DB4" s="378"/>
      <c r="DC4" s="378"/>
      <c r="DD4" s="378"/>
      <c r="DE4" s="378"/>
      <c r="DF4" s="378"/>
      <c r="DG4" s="378"/>
      <c r="DH4" s="378"/>
      <c r="DI4" s="378"/>
      <c r="DJ4" s="378"/>
      <c r="DK4" s="378"/>
      <c r="DL4" s="378"/>
      <c r="DM4" s="378"/>
      <c r="DN4" s="378"/>
      <c r="DO4" s="378"/>
      <c r="DP4" s="378"/>
      <c r="DQ4" s="378"/>
      <c r="DR4" s="378"/>
      <c r="DS4" s="378"/>
      <c r="DT4" s="378"/>
      <c r="DU4" s="378"/>
      <c r="DV4" s="378"/>
      <c r="DW4" s="378"/>
      <c r="DX4" s="378"/>
      <c r="DY4" s="378"/>
      <c r="DZ4" s="378"/>
      <c r="EA4" s="378"/>
      <c r="EB4" s="378"/>
      <c r="EC4" s="378"/>
      <c r="ED4" s="378"/>
      <c r="EE4" s="378"/>
      <c r="EF4" s="378"/>
      <c r="EG4" s="378"/>
      <c r="EH4" s="378"/>
      <c r="EI4" s="378"/>
      <c r="EJ4" s="378"/>
      <c r="EK4" s="378"/>
      <c r="EL4" s="378"/>
      <c r="EM4" s="378"/>
      <c r="EN4" s="378"/>
      <c r="EO4" s="378"/>
      <c r="EP4" s="378"/>
      <c r="EQ4" s="378"/>
      <c r="ER4" s="378"/>
      <c r="ES4" s="378"/>
      <c r="ET4" s="378"/>
      <c r="EU4" s="378"/>
      <c r="EV4" s="378"/>
      <c r="EW4" s="378"/>
      <c r="EX4" s="378"/>
      <c r="EY4" s="378"/>
      <c r="EZ4" s="378"/>
      <c r="FA4" s="378"/>
      <c r="FB4" s="378"/>
      <c r="FC4" s="378"/>
      <c r="FD4" s="378"/>
      <c r="FE4" s="378"/>
      <c r="FF4" s="378"/>
      <c r="FG4" s="378"/>
      <c r="FH4" s="378"/>
      <c r="FI4" s="378"/>
      <c r="FJ4" s="378"/>
      <c r="FK4" s="378"/>
      <c r="FL4" s="378"/>
      <c r="FM4" s="378"/>
      <c r="FN4" s="378"/>
      <c r="FO4" s="378"/>
      <c r="FP4" s="378"/>
      <c r="FQ4" s="378"/>
      <c r="FR4" s="378"/>
      <c r="FS4" s="378"/>
      <c r="FT4" s="378"/>
      <c r="FU4" s="378"/>
      <c r="FV4" s="378"/>
      <c r="FW4" s="378"/>
      <c r="FX4" s="378"/>
      <c r="FY4" s="378"/>
      <c r="FZ4" s="378"/>
      <c r="GA4" s="378"/>
      <c r="GB4" s="378"/>
      <c r="GC4" s="378"/>
      <c r="GD4" s="378"/>
      <c r="GE4" s="378"/>
      <c r="GF4" s="378"/>
      <c r="GG4" s="378"/>
      <c r="GH4" s="378"/>
      <c r="GI4" s="378"/>
      <c r="GJ4" s="378"/>
      <c r="GK4" s="378"/>
      <c r="GL4" s="378"/>
      <c r="GM4" s="378"/>
      <c r="GN4" s="378"/>
      <c r="GO4" s="378"/>
      <c r="GP4" s="378"/>
      <c r="GQ4" s="378"/>
      <c r="GR4" s="378"/>
      <c r="GS4" s="378"/>
      <c r="GT4" s="378"/>
      <c r="GU4" s="378"/>
      <c r="GV4" s="378"/>
      <c r="GW4" s="378"/>
      <c r="GX4" s="378"/>
      <c r="GY4" s="378"/>
      <c r="GZ4" s="378"/>
      <c r="HA4" s="378"/>
      <c r="HB4" s="378"/>
      <c r="HC4" s="378"/>
      <c r="HD4" s="378"/>
      <c r="HE4" s="378"/>
      <c r="HF4" s="378"/>
      <c r="HG4" s="378"/>
      <c r="HH4" s="378"/>
      <c r="HI4" s="378"/>
      <c r="HJ4" s="378"/>
      <c r="HK4" s="378"/>
      <c r="HL4" s="378"/>
      <c r="HM4" s="378"/>
      <c r="HN4" s="378"/>
      <c r="HO4" s="378"/>
      <c r="HP4" s="378"/>
    </row>
    <row r="5" spans="1:224" ht="30" customHeight="1">
      <c r="A5" s="1269"/>
      <c r="B5" s="1269"/>
      <c r="C5" s="1269"/>
      <c r="D5" s="1269"/>
      <c r="E5" s="1269"/>
      <c r="F5" s="1269"/>
      <c r="H5" s="378"/>
      <c r="I5" s="378"/>
      <c r="J5" s="378"/>
      <c r="K5" s="378"/>
      <c r="L5" s="378"/>
      <c r="M5" s="378"/>
      <c r="N5" s="378"/>
      <c r="O5" s="378"/>
      <c r="P5" s="378"/>
      <c r="Q5" s="378"/>
      <c r="R5" s="378"/>
      <c r="S5" s="378"/>
      <c r="T5" s="378"/>
      <c r="U5" s="378"/>
      <c r="V5" s="378"/>
      <c r="W5" s="378"/>
      <c r="X5" s="378"/>
      <c r="Y5" s="378"/>
      <c r="Z5" s="378"/>
      <c r="AA5" s="378"/>
      <c r="AB5" s="378"/>
      <c r="AC5" s="378"/>
      <c r="AD5" s="378"/>
      <c r="AE5" s="378"/>
      <c r="AF5" s="378"/>
      <c r="AG5" s="378"/>
      <c r="AH5" s="378"/>
      <c r="AI5" s="378"/>
      <c r="AJ5" s="378"/>
      <c r="AK5" s="378"/>
      <c r="AL5" s="378"/>
      <c r="AM5" s="378"/>
      <c r="AN5" s="378"/>
      <c r="AO5" s="378"/>
      <c r="AP5" s="378"/>
      <c r="AQ5" s="378"/>
      <c r="AR5" s="378"/>
      <c r="AS5" s="378"/>
      <c r="AT5" s="378"/>
      <c r="AU5" s="378"/>
      <c r="AV5" s="378"/>
      <c r="AW5" s="378"/>
      <c r="AX5" s="378"/>
      <c r="AY5" s="378"/>
      <c r="AZ5" s="378"/>
      <c r="BA5" s="378"/>
      <c r="BB5" s="378"/>
      <c r="BC5" s="378"/>
      <c r="BD5" s="378"/>
      <c r="BE5" s="378"/>
      <c r="BF5" s="378"/>
      <c r="BG5" s="378"/>
      <c r="BH5" s="378"/>
      <c r="BI5" s="378"/>
      <c r="BJ5" s="378"/>
      <c r="BK5" s="378"/>
      <c r="BL5" s="378"/>
      <c r="BM5" s="378"/>
      <c r="BN5" s="378"/>
      <c r="BO5" s="378"/>
      <c r="BP5" s="378"/>
      <c r="BQ5" s="378"/>
      <c r="BR5" s="378"/>
      <c r="BS5" s="378"/>
      <c r="BT5" s="378"/>
      <c r="BU5" s="378"/>
      <c r="BV5" s="378"/>
      <c r="BW5" s="378"/>
      <c r="BX5" s="378"/>
      <c r="BY5" s="378"/>
      <c r="BZ5" s="378"/>
      <c r="CA5" s="378"/>
      <c r="CB5" s="378"/>
      <c r="CC5" s="378"/>
      <c r="CD5" s="378"/>
      <c r="CE5" s="378"/>
      <c r="CF5" s="378"/>
      <c r="CG5" s="378"/>
      <c r="CH5" s="378"/>
      <c r="CI5" s="378"/>
      <c r="CJ5" s="378"/>
      <c r="CK5" s="378"/>
      <c r="CL5" s="378"/>
      <c r="CM5" s="378"/>
      <c r="CN5" s="378"/>
      <c r="CO5" s="378"/>
      <c r="CP5" s="378"/>
      <c r="CQ5" s="378"/>
      <c r="CR5" s="378"/>
      <c r="CS5" s="378"/>
      <c r="CT5" s="378"/>
      <c r="CU5" s="378"/>
      <c r="CV5" s="378"/>
      <c r="CW5" s="378"/>
      <c r="CX5" s="378"/>
      <c r="CY5" s="378"/>
      <c r="CZ5" s="378"/>
      <c r="DA5" s="378"/>
      <c r="DB5" s="378"/>
      <c r="DC5" s="378"/>
      <c r="DD5" s="378"/>
      <c r="DE5" s="378"/>
      <c r="DF5" s="378"/>
      <c r="DG5" s="378"/>
      <c r="DH5" s="378"/>
      <c r="DI5" s="378"/>
      <c r="DJ5" s="378"/>
      <c r="DK5" s="378"/>
      <c r="DL5" s="378"/>
      <c r="DM5" s="378"/>
      <c r="DN5" s="378"/>
      <c r="DO5" s="378"/>
      <c r="DP5" s="378"/>
      <c r="DQ5" s="378"/>
      <c r="DR5" s="378"/>
      <c r="DS5" s="378"/>
      <c r="DT5" s="378"/>
      <c r="DU5" s="378"/>
      <c r="DV5" s="378"/>
      <c r="DW5" s="378"/>
      <c r="DX5" s="378"/>
      <c r="DY5" s="378"/>
      <c r="DZ5" s="378"/>
      <c r="EA5" s="378"/>
      <c r="EB5" s="378"/>
      <c r="EC5" s="378"/>
      <c r="ED5" s="378"/>
      <c r="EE5" s="378"/>
      <c r="EF5" s="378"/>
      <c r="EG5" s="378"/>
      <c r="EH5" s="378"/>
      <c r="EI5" s="378"/>
      <c r="EJ5" s="378"/>
      <c r="EK5" s="378"/>
      <c r="EL5" s="378"/>
      <c r="EM5" s="378"/>
      <c r="EN5" s="378"/>
      <c r="EO5" s="378"/>
      <c r="EP5" s="378"/>
      <c r="EQ5" s="378"/>
      <c r="ER5" s="378"/>
      <c r="ES5" s="378"/>
      <c r="ET5" s="378"/>
      <c r="EU5" s="378"/>
      <c r="EV5" s="378"/>
      <c r="EW5" s="378"/>
      <c r="EX5" s="378"/>
      <c r="EY5" s="378"/>
      <c r="EZ5" s="378"/>
      <c r="FA5" s="378"/>
      <c r="FB5" s="378"/>
      <c r="FC5" s="378"/>
      <c r="FD5" s="378"/>
      <c r="FE5" s="378"/>
      <c r="FF5" s="378"/>
      <c r="FG5" s="378"/>
      <c r="FH5" s="378"/>
      <c r="FI5" s="378"/>
      <c r="FJ5" s="378"/>
      <c r="FK5" s="378"/>
      <c r="FL5" s="378"/>
      <c r="FM5" s="378"/>
      <c r="FN5" s="378"/>
      <c r="FO5" s="378"/>
      <c r="FP5" s="378"/>
      <c r="FQ5" s="378"/>
      <c r="FR5" s="378"/>
      <c r="FS5" s="378"/>
      <c r="FT5" s="378"/>
      <c r="FU5" s="378"/>
      <c r="FV5" s="378"/>
      <c r="FW5" s="378"/>
      <c r="FX5" s="378"/>
      <c r="FY5" s="378"/>
      <c r="FZ5" s="378"/>
      <c r="GA5" s="378"/>
      <c r="GB5" s="378"/>
      <c r="GC5" s="378"/>
      <c r="GD5" s="378"/>
      <c r="GE5" s="378"/>
      <c r="GF5" s="378"/>
      <c r="GG5" s="378"/>
      <c r="GH5" s="378"/>
      <c r="GI5" s="378"/>
      <c r="GJ5" s="378"/>
      <c r="GK5" s="378"/>
      <c r="GL5" s="378"/>
      <c r="GM5" s="378"/>
      <c r="GN5" s="378"/>
      <c r="GO5" s="378"/>
      <c r="GP5" s="378"/>
      <c r="GQ5" s="378"/>
      <c r="GR5" s="378"/>
      <c r="GS5" s="378"/>
      <c r="GT5" s="378"/>
      <c r="GU5" s="378"/>
      <c r="GV5" s="378"/>
      <c r="GW5" s="378"/>
      <c r="GX5" s="378"/>
      <c r="GY5" s="378"/>
      <c r="GZ5" s="378"/>
      <c r="HA5" s="378"/>
      <c r="HB5" s="378"/>
      <c r="HC5" s="378"/>
      <c r="HD5" s="378"/>
      <c r="HE5" s="378"/>
      <c r="HF5" s="378"/>
      <c r="HG5" s="378"/>
      <c r="HH5" s="378"/>
      <c r="HI5" s="378"/>
      <c r="HJ5" s="378"/>
      <c r="HK5" s="378"/>
      <c r="HL5" s="378"/>
      <c r="HM5" s="378"/>
      <c r="HN5" s="378"/>
      <c r="HO5" s="378"/>
      <c r="HP5" s="378"/>
    </row>
    <row r="6" spans="1:224" ht="22.35" customHeight="1" thickBot="1">
      <c r="A6" s="382"/>
      <c r="C6" s="383"/>
      <c r="D6" s="383"/>
      <c r="E6" s="383"/>
      <c r="F6" s="383"/>
      <c r="H6" s="378"/>
      <c r="I6" s="378"/>
      <c r="J6" s="378"/>
      <c r="K6" s="378"/>
      <c r="L6" s="378"/>
      <c r="M6" s="378"/>
      <c r="N6" s="378"/>
      <c r="O6" s="378"/>
      <c r="P6" s="378"/>
      <c r="Q6" s="378"/>
      <c r="R6" s="378"/>
      <c r="S6" s="378"/>
      <c r="T6" s="378"/>
      <c r="U6" s="378"/>
      <c r="V6" s="378"/>
      <c r="W6" s="378"/>
      <c r="X6" s="378"/>
      <c r="Y6" s="378"/>
      <c r="Z6" s="378"/>
      <c r="AA6" s="378"/>
      <c r="AB6" s="378"/>
      <c r="AC6" s="378"/>
      <c r="AD6" s="378"/>
      <c r="AE6" s="378"/>
      <c r="AF6" s="378"/>
      <c r="AG6" s="378"/>
      <c r="AH6" s="378"/>
      <c r="AI6" s="378"/>
      <c r="AJ6" s="378"/>
      <c r="AK6" s="378"/>
      <c r="AL6" s="378"/>
      <c r="AM6" s="378"/>
      <c r="AN6" s="378"/>
      <c r="AO6" s="378"/>
      <c r="AP6" s="378"/>
      <c r="AQ6" s="378"/>
      <c r="AR6" s="378"/>
      <c r="AS6" s="378"/>
      <c r="AT6" s="378"/>
      <c r="AU6" s="378"/>
      <c r="AV6" s="378"/>
      <c r="AW6" s="378"/>
      <c r="AX6" s="378"/>
      <c r="AY6" s="378"/>
      <c r="AZ6" s="378"/>
      <c r="BA6" s="378"/>
      <c r="BB6" s="378"/>
      <c r="BC6" s="378"/>
      <c r="BD6" s="378"/>
      <c r="BE6" s="378"/>
      <c r="BF6" s="378"/>
      <c r="BG6" s="378"/>
      <c r="BH6" s="378"/>
      <c r="BI6" s="378"/>
      <c r="BJ6" s="378"/>
      <c r="BK6" s="378"/>
      <c r="BL6" s="378"/>
      <c r="BM6" s="378"/>
      <c r="BN6" s="378"/>
      <c r="BO6" s="378"/>
      <c r="BP6" s="378"/>
      <c r="BQ6" s="378"/>
      <c r="BR6" s="378"/>
      <c r="BS6" s="378"/>
      <c r="BT6" s="378"/>
      <c r="BU6" s="378"/>
      <c r="BV6" s="378"/>
      <c r="BW6" s="378"/>
      <c r="BX6" s="378"/>
      <c r="BY6" s="378"/>
      <c r="BZ6" s="378"/>
      <c r="CA6" s="378"/>
      <c r="CB6" s="378"/>
      <c r="CC6" s="378"/>
      <c r="CD6" s="378"/>
      <c r="CE6" s="378"/>
      <c r="CF6" s="378"/>
      <c r="CG6" s="378"/>
      <c r="CH6" s="378"/>
      <c r="CI6" s="378"/>
      <c r="CJ6" s="378"/>
      <c r="CK6" s="378"/>
      <c r="CL6" s="378"/>
      <c r="CM6" s="378"/>
      <c r="CN6" s="378"/>
      <c r="CO6" s="378"/>
      <c r="CP6" s="378"/>
      <c r="CQ6" s="378"/>
      <c r="CR6" s="378"/>
      <c r="CS6" s="378"/>
      <c r="CT6" s="378"/>
      <c r="CU6" s="378"/>
      <c r="CV6" s="378"/>
      <c r="CW6" s="378"/>
      <c r="CX6" s="378"/>
      <c r="CY6" s="378"/>
      <c r="CZ6" s="378"/>
      <c r="DA6" s="378"/>
      <c r="DB6" s="378"/>
      <c r="DC6" s="378"/>
      <c r="DD6" s="378"/>
      <c r="DE6" s="378"/>
      <c r="DF6" s="378"/>
      <c r="DG6" s="378"/>
      <c r="DH6" s="378"/>
      <c r="DI6" s="378"/>
      <c r="DJ6" s="378"/>
      <c r="DK6" s="378"/>
      <c r="DL6" s="378"/>
      <c r="DM6" s="378"/>
      <c r="DN6" s="378"/>
      <c r="DO6" s="378"/>
      <c r="DP6" s="378"/>
      <c r="DQ6" s="378"/>
      <c r="DR6" s="378"/>
      <c r="DS6" s="378"/>
      <c r="DT6" s="378"/>
      <c r="DU6" s="378"/>
      <c r="DV6" s="378"/>
      <c r="DW6" s="378"/>
      <c r="DX6" s="378"/>
      <c r="DY6" s="378"/>
      <c r="DZ6" s="378"/>
      <c r="EA6" s="378"/>
      <c r="EB6" s="378"/>
      <c r="EC6" s="378"/>
      <c r="ED6" s="378"/>
      <c r="EE6" s="378"/>
      <c r="EF6" s="378"/>
      <c r="EG6" s="378"/>
      <c r="EH6" s="378"/>
      <c r="EI6" s="378"/>
      <c r="EJ6" s="378"/>
      <c r="EK6" s="378"/>
      <c r="EL6" s="378"/>
      <c r="EM6" s="378"/>
      <c r="EN6" s="378"/>
      <c r="EO6" s="378"/>
      <c r="EP6" s="378"/>
      <c r="EQ6" s="378"/>
      <c r="ER6" s="378"/>
      <c r="ES6" s="378"/>
      <c r="ET6" s="378"/>
      <c r="EU6" s="378"/>
      <c r="EV6" s="378"/>
      <c r="EW6" s="378"/>
      <c r="EX6" s="378"/>
      <c r="EY6" s="378"/>
      <c r="EZ6" s="378"/>
      <c r="FA6" s="378"/>
      <c r="FB6" s="378"/>
      <c r="FC6" s="378"/>
      <c r="FD6" s="378"/>
      <c r="FE6" s="378"/>
      <c r="FF6" s="378"/>
      <c r="FG6" s="378"/>
      <c r="FH6" s="378"/>
      <c r="FI6" s="378"/>
      <c r="FJ6" s="378"/>
      <c r="FK6" s="378"/>
      <c r="FL6" s="378"/>
      <c r="FM6" s="378"/>
      <c r="FN6" s="378"/>
      <c r="FO6" s="378"/>
      <c r="FP6" s="378"/>
      <c r="FQ6" s="378"/>
      <c r="FR6" s="378"/>
      <c r="FS6" s="378"/>
      <c r="FT6" s="378"/>
      <c r="FU6" s="378"/>
      <c r="FV6" s="378"/>
      <c r="FW6" s="378"/>
      <c r="FX6" s="378"/>
      <c r="FY6" s="378"/>
      <c r="FZ6" s="378"/>
      <c r="GA6" s="378"/>
      <c r="GB6" s="378"/>
      <c r="GC6" s="378"/>
      <c r="GD6" s="378"/>
      <c r="GE6" s="378"/>
      <c r="GF6" s="378"/>
      <c r="GG6" s="378"/>
      <c r="GH6" s="378"/>
      <c r="GI6" s="378"/>
      <c r="GJ6" s="378"/>
      <c r="GK6" s="378"/>
      <c r="GL6" s="378"/>
      <c r="GM6" s="378"/>
      <c r="GN6" s="378"/>
      <c r="GO6" s="378"/>
      <c r="GP6" s="378"/>
      <c r="GQ6" s="378"/>
      <c r="GR6" s="378"/>
      <c r="GS6" s="378"/>
      <c r="GT6" s="378"/>
      <c r="GU6" s="378"/>
      <c r="GV6" s="378"/>
      <c r="GW6" s="378"/>
      <c r="GX6" s="378"/>
      <c r="GY6" s="378"/>
      <c r="GZ6" s="378"/>
      <c r="HA6" s="378"/>
      <c r="HB6" s="378"/>
      <c r="HC6" s="378"/>
      <c r="HD6" s="378"/>
      <c r="HE6" s="378"/>
      <c r="HF6" s="378"/>
      <c r="HG6" s="378"/>
      <c r="HH6" s="378"/>
      <c r="HI6" s="378"/>
      <c r="HJ6" s="378"/>
      <c r="HK6" s="378"/>
      <c r="HL6" s="378"/>
      <c r="HM6" s="378"/>
      <c r="HN6" s="378"/>
      <c r="HO6" s="378"/>
      <c r="HP6" s="378"/>
    </row>
    <row r="7" spans="1:224" ht="30" customHeight="1" thickBot="1">
      <c r="A7" s="1180" t="s">
        <v>668</v>
      </c>
      <c r="B7" s="1181"/>
      <c r="C7" s="1162" t="s">
        <v>741</v>
      </c>
      <c r="D7" s="1163"/>
      <c r="E7" s="1163"/>
      <c r="F7" s="1164"/>
      <c r="G7" s="386"/>
      <c r="H7" s="387"/>
      <c r="I7" s="388"/>
      <c r="J7" s="388"/>
      <c r="K7" s="389"/>
      <c r="L7" s="389"/>
      <c r="M7" s="389"/>
      <c r="N7" s="389"/>
      <c r="O7" s="387"/>
      <c r="P7" s="387"/>
      <c r="Q7" s="387"/>
      <c r="R7" s="387"/>
      <c r="S7" s="387"/>
      <c r="T7" s="387"/>
      <c r="U7" s="387"/>
      <c r="V7" s="378"/>
      <c r="W7" s="378"/>
      <c r="X7" s="378"/>
      <c r="Y7" s="378"/>
      <c r="Z7" s="378"/>
      <c r="AA7" s="378"/>
      <c r="AB7" s="378"/>
      <c r="AC7" s="378"/>
      <c r="AD7" s="378"/>
      <c r="AE7" s="378"/>
      <c r="AF7" s="378"/>
      <c r="AG7" s="378"/>
      <c r="AH7" s="378"/>
      <c r="AI7" s="378"/>
      <c r="AJ7" s="378"/>
      <c r="AK7" s="378"/>
      <c r="AL7" s="378"/>
      <c r="AM7" s="378"/>
      <c r="AN7" s="378"/>
      <c r="AO7" s="378"/>
      <c r="AP7" s="378"/>
      <c r="AQ7" s="378"/>
      <c r="AR7" s="378"/>
      <c r="AS7" s="378"/>
      <c r="AT7" s="378"/>
      <c r="AU7" s="378"/>
      <c r="AV7" s="378"/>
      <c r="AW7" s="378"/>
      <c r="AX7" s="378"/>
      <c r="AY7" s="378"/>
      <c r="AZ7" s="378"/>
      <c r="BA7" s="378"/>
      <c r="BB7" s="378"/>
      <c r="BC7" s="378"/>
      <c r="BD7" s="378"/>
      <c r="BE7" s="378"/>
      <c r="BF7" s="378"/>
      <c r="BG7" s="378"/>
      <c r="BH7" s="378"/>
      <c r="BI7" s="378"/>
      <c r="BJ7" s="378"/>
      <c r="BK7" s="378"/>
      <c r="BL7" s="378"/>
      <c r="BM7" s="378"/>
      <c r="BN7" s="378"/>
      <c r="BO7" s="378"/>
      <c r="BP7" s="378"/>
      <c r="BQ7" s="378"/>
      <c r="BR7" s="378"/>
      <c r="BS7" s="378"/>
      <c r="BT7" s="378"/>
      <c r="BU7" s="378"/>
      <c r="BV7" s="378"/>
      <c r="BW7" s="378"/>
      <c r="BX7" s="378"/>
      <c r="BY7" s="378"/>
      <c r="BZ7" s="378"/>
      <c r="CA7" s="378"/>
      <c r="CB7" s="378"/>
      <c r="CC7" s="378"/>
      <c r="CD7" s="378"/>
      <c r="CE7" s="378"/>
      <c r="CF7" s="378"/>
      <c r="CG7" s="378"/>
      <c r="CH7" s="378"/>
      <c r="CI7" s="378"/>
      <c r="CJ7" s="378"/>
      <c r="CK7" s="378"/>
      <c r="CL7" s="378"/>
      <c r="CM7" s="378"/>
      <c r="CN7" s="378"/>
      <c r="CO7" s="378"/>
      <c r="CP7" s="378"/>
      <c r="CQ7" s="378"/>
      <c r="CR7" s="378"/>
      <c r="CS7" s="378"/>
      <c r="CT7" s="378"/>
      <c r="CU7" s="378"/>
      <c r="CV7" s="378"/>
      <c r="CW7" s="378"/>
      <c r="CX7" s="378"/>
      <c r="CY7" s="378"/>
      <c r="CZ7" s="378"/>
      <c r="DA7" s="378"/>
      <c r="DB7" s="378"/>
      <c r="DC7" s="378"/>
      <c r="DD7" s="378"/>
      <c r="DE7" s="378"/>
      <c r="DF7" s="378"/>
      <c r="DG7" s="378"/>
      <c r="DH7" s="378"/>
      <c r="DI7" s="378"/>
      <c r="DJ7" s="378"/>
      <c r="DK7" s="378"/>
      <c r="DL7" s="378"/>
      <c r="DM7" s="378"/>
      <c r="DN7" s="378"/>
      <c r="DO7" s="378"/>
      <c r="DP7" s="378"/>
      <c r="DQ7" s="378"/>
      <c r="DR7" s="378"/>
      <c r="DS7" s="378"/>
      <c r="DT7" s="378"/>
      <c r="DU7" s="378"/>
      <c r="DV7" s="378"/>
      <c r="DW7" s="378"/>
      <c r="DX7" s="378"/>
      <c r="DY7" s="378"/>
      <c r="DZ7" s="378"/>
      <c r="EA7" s="378"/>
      <c r="EB7" s="378"/>
      <c r="EC7" s="378"/>
      <c r="ED7" s="378"/>
      <c r="EE7" s="378"/>
      <c r="EF7" s="378"/>
      <c r="EG7" s="378"/>
      <c r="EH7" s="378"/>
      <c r="EI7" s="378"/>
      <c r="EJ7" s="378"/>
      <c r="EK7" s="378"/>
      <c r="EL7" s="378"/>
      <c r="EM7" s="378"/>
      <c r="EN7" s="378"/>
      <c r="EO7" s="378"/>
      <c r="EP7" s="378"/>
      <c r="EQ7" s="378"/>
      <c r="ER7" s="378"/>
      <c r="ES7" s="378"/>
      <c r="ET7" s="378"/>
      <c r="EU7" s="378"/>
      <c r="EV7" s="378"/>
      <c r="EW7" s="378"/>
      <c r="EX7" s="378"/>
      <c r="EY7" s="378"/>
      <c r="EZ7" s="378"/>
      <c r="FA7" s="378"/>
      <c r="FB7" s="378"/>
      <c r="FC7" s="378"/>
      <c r="FD7" s="378"/>
      <c r="FE7" s="378"/>
      <c r="FF7" s="378"/>
      <c r="FG7" s="378"/>
      <c r="FH7" s="378"/>
      <c r="FI7" s="378"/>
      <c r="FJ7" s="378"/>
      <c r="FK7" s="378"/>
      <c r="FL7" s="378"/>
      <c r="FM7" s="378"/>
      <c r="FN7" s="378"/>
      <c r="FO7" s="378"/>
      <c r="FP7" s="378"/>
      <c r="FQ7" s="378"/>
      <c r="FR7" s="378"/>
      <c r="FS7" s="378"/>
      <c r="FT7" s="378"/>
      <c r="FU7" s="378"/>
      <c r="FV7" s="378"/>
      <c r="FW7" s="378"/>
      <c r="FX7" s="378"/>
      <c r="FY7" s="378"/>
      <c r="FZ7" s="378"/>
      <c r="GA7" s="378"/>
      <c r="GB7" s="378"/>
      <c r="GC7" s="378"/>
      <c r="GD7" s="378"/>
      <c r="GE7" s="378"/>
      <c r="GF7" s="378"/>
      <c r="GG7" s="378"/>
      <c r="GH7" s="378"/>
      <c r="GI7" s="378"/>
      <c r="GJ7" s="378"/>
      <c r="GK7" s="378"/>
      <c r="GL7" s="378"/>
      <c r="GM7" s="378"/>
      <c r="GN7" s="378"/>
      <c r="GO7" s="378"/>
      <c r="GP7" s="378"/>
      <c r="GQ7" s="378"/>
      <c r="GR7" s="378"/>
      <c r="GS7" s="378"/>
      <c r="GT7" s="378"/>
      <c r="GU7" s="378"/>
      <c r="GV7" s="378"/>
      <c r="GW7" s="378"/>
      <c r="GX7" s="378"/>
      <c r="GY7" s="378"/>
      <c r="GZ7" s="378"/>
      <c r="HA7" s="378"/>
      <c r="HB7" s="378"/>
      <c r="HC7" s="378"/>
      <c r="HD7" s="378"/>
      <c r="HE7" s="378"/>
      <c r="HF7" s="378"/>
      <c r="HG7" s="378"/>
      <c r="HH7" s="378"/>
      <c r="HI7" s="378"/>
      <c r="HJ7" s="378"/>
      <c r="HK7" s="378"/>
      <c r="HL7" s="378"/>
      <c r="HM7" s="378"/>
      <c r="HN7" s="378"/>
      <c r="HO7" s="378"/>
      <c r="HP7" s="378"/>
    </row>
    <row r="8" spans="1:224" s="382" customFormat="1" ht="114.6" customHeight="1" thickBot="1">
      <c r="A8" s="1271" t="s">
        <v>509</v>
      </c>
      <c r="B8" s="1272"/>
      <c r="C8" s="390" t="s">
        <v>405</v>
      </c>
      <c r="D8" s="391" t="s">
        <v>378</v>
      </c>
      <c r="E8" s="392" t="s">
        <v>379</v>
      </c>
      <c r="F8" s="393" t="s">
        <v>532</v>
      </c>
      <c r="G8" s="394"/>
      <c r="H8" s="395"/>
      <c r="I8" s="396"/>
      <c r="J8" s="388"/>
      <c r="K8" s="397"/>
      <c r="L8" s="397"/>
      <c r="M8" s="397"/>
      <c r="N8" s="397"/>
      <c r="O8" s="395"/>
      <c r="P8" s="395"/>
      <c r="Q8" s="395"/>
      <c r="R8" s="398"/>
      <c r="S8" s="398"/>
      <c r="T8" s="398"/>
      <c r="U8" s="398"/>
      <c r="V8" s="385"/>
      <c r="W8" s="385"/>
      <c r="X8" s="385"/>
      <c r="Y8" s="385"/>
      <c r="Z8" s="385"/>
      <c r="AA8" s="385"/>
      <c r="AB8" s="385"/>
      <c r="AC8" s="385"/>
      <c r="AD8" s="385"/>
      <c r="AE8" s="385"/>
      <c r="AF8" s="385"/>
      <c r="AG8" s="385"/>
      <c r="AH8" s="385"/>
      <c r="AI8" s="385"/>
      <c r="AJ8" s="385"/>
      <c r="AK8" s="385"/>
      <c r="AL8" s="385"/>
      <c r="AM8" s="385"/>
      <c r="AN8" s="385"/>
      <c r="AO8" s="385"/>
      <c r="AP8" s="385"/>
      <c r="AQ8" s="385"/>
      <c r="AR8" s="385"/>
      <c r="AS8" s="385"/>
      <c r="AT8" s="385"/>
      <c r="AU8" s="385"/>
      <c r="AV8" s="385"/>
      <c r="AW8" s="385"/>
      <c r="AX8" s="385"/>
      <c r="AY8" s="385"/>
      <c r="AZ8" s="385"/>
      <c r="BA8" s="385"/>
      <c r="BB8" s="385"/>
      <c r="BC8" s="385"/>
      <c r="BD8" s="385"/>
      <c r="BE8" s="385"/>
      <c r="BF8" s="385"/>
      <c r="BG8" s="385"/>
      <c r="BH8" s="385"/>
      <c r="BI8" s="385"/>
      <c r="BJ8" s="385"/>
      <c r="BK8" s="385"/>
      <c r="BL8" s="385"/>
      <c r="BM8" s="385"/>
      <c r="BN8" s="385"/>
      <c r="BO8" s="385"/>
      <c r="BP8" s="385"/>
      <c r="BQ8" s="385"/>
      <c r="BR8" s="385"/>
      <c r="BS8" s="385"/>
      <c r="BT8" s="385"/>
      <c r="BU8" s="385"/>
      <c r="BV8" s="385"/>
      <c r="BW8" s="385"/>
      <c r="BX8" s="385"/>
      <c r="BY8" s="385"/>
      <c r="BZ8" s="385"/>
      <c r="CA8" s="385"/>
      <c r="CB8" s="385"/>
      <c r="CC8" s="385"/>
      <c r="CD8" s="385"/>
      <c r="CE8" s="385"/>
      <c r="CF8" s="385"/>
      <c r="CG8" s="385"/>
      <c r="CH8" s="385"/>
      <c r="CI8" s="385"/>
      <c r="CJ8" s="385"/>
      <c r="CK8" s="385"/>
      <c r="CL8" s="385"/>
      <c r="CM8" s="385"/>
      <c r="CN8" s="385"/>
      <c r="CO8" s="385"/>
      <c r="CP8" s="385"/>
      <c r="CQ8" s="385"/>
      <c r="CR8" s="385"/>
      <c r="CS8" s="385"/>
      <c r="CT8" s="385"/>
      <c r="CU8" s="385"/>
      <c r="CV8" s="385"/>
      <c r="CW8" s="385"/>
      <c r="CX8" s="385"/>
      <c r="CY8" s="385"/>
      <c r="CZ8" s="385"/>
      <c r="DA8" s="385"/>
      <c r="DB8" s="385"/>
      <c r="DC8" s="385"/>
      <c r="DD8" s="385"/>
      <c r="DE8" s="385"/>
      <c r="DF8" s="385"/>
      <c r="DG8" s="385"/>
      <c r="DH8" s="385"/>
      <c r="DI8" s="385"/>
      <c r="DJ8" s="385"/>
      <c r="DK8" s="385"/>
      <c r="DL8" s="385"/>
      <c r="DM8" s="385"/>
      <c r="DN8" s="385"/>
      <c r="DO8" s="385"/>
      <c r="DP8" s="385"/>
      <c r="DQ8" s="385"/>
      <c r="DR8" s="385"/>
      <c r="DS8" s="385"/>
      <c r="DT8" s="385"/>
      <c r="DU8" s="385"/>
      <c r="DV8" s="385"/>
      <c r="DW8" s="385"/>
      <c r="DX8" s="385"/>
      <c r="DY8" s="385"/>
      <c r="DZ8" s="385"/>
      <c r="EA8" s="385"/>
      <c r="EB8" s="385"/>
      <c r="EC8" s="385"/>
      <c r="ED8" s="385"/>
      <c r="EE8" s="385"/>
      <c r="EF8" s="385"/>
      <c r="EG8" s="385"/>
      <c r="EH8" s="385"/>
      <c r="EI8" s="385"/>
      <c r="EJ8" s="385"/>
      <c r="EK8" s="385"/>
      <c r="EL8" s="385"/>
      <c r="EM8" s="385"/>
      <c r="EN8" s="385"/>
      <c r="EO8" s="385"/>
      <c r="EP8" s="385"/>
      <c r="EQ8" s="385"/>
      <c r="ER8" s="385"/>
      <c r="ES8" s="385"/>
      <c r="ET8" s="385"/>
      <c r="EU8" s="385"/>
      <c r="EV8" s="385"/>
      <c r="EW8" s="385"/>
      <c r="EX8" s="385"/>
      <c r="EY8" s="385"/>
      <c r="EZ8" s="385"/>
      <c r="FA8" s="385"/>
      <c r="FB8" s="385"/>
      <c r="FC8" s="385"/>
      <c r="FD8" s="385"/>
      <c r="FE8" s="385"/>
      <c r="FF8" s="385"/>
      <c r="FG8" s="385"/>
      <c r="FH8" s="385"/>
      <c r="FI8" s="385"/>
      <c r="FJ8" s="385"/>
      <c r="FK8" s="385"/>
      <c r="FL8" s="385"/>
      <c r="FM8" s="385"/>
      <c r="FN8" s="385"/>
      <c r="FO8" s="385"/>
      <c r="FP8" s="385"/>
      <c r="FQ8" s="385"/>
      <c r="FR8" s="385"/>
      <c r="FS8" s="385"/>
      <c r="FT8" s="385"/>
      <c r="FU8" s="385"/>
      <c r="FV8" s="385"/>
      <c r="FW8" s="385"/>
      <c r="FX8" s="385"/>
      <c r="FY8" s="385"/>
      <c r="FZ8" s="385"/>
      <c r="GA8" s="385"/>
      <c r="GB8" s="385"/>
      <c r="GC8" s="385"/>
      <c r="GD8" s="385"/>
      <c r="GE8" s="385"/>
      <c r="GF8" s="385"/>
      <c r="GG8" s="385"/>
      <c r="GH8" s="385"/>
      <c r="GI8" s="385"/>
      <c r="GJ8" s="385"/>
      <c r="GK8" s="385"/>
      <c r="GL8" s="385"/>
      <c r="GM8" s="385"/>
      <c r="GN8" s="385"/>
      <c r="GO8" s="385"/>
      <c r="GP8" s="385"/>
      <c r="GQ8" s="385"/>
      <c r="GR8" s="385"/>
      <c r="GS8" s="385"/>
      <c r="GT8" s="385"/>
      <c r="GU8" s="385"/>
      <c r="GV8" s="385"/>
      <c r="GW8" s="385"/>
      <c r="GX8" s="385"/>
      <c r="GY8" s="385"/>
      <c r="GZ8" s="385"/>
      <c r="HA8" s="385"/>
      <c r="HB8" s="385"/>
      <c r="HC8" s="385"/>
      <c r="HD8" s="385"/>
      <c r="HE8" s="385"/>
      <c r="HF8" s="385"/>
      <c r="HG8" s="385"/>
      <c r="HH8" s="385"/>
      <c r="HI8" s="385"/>
      <c r="HJ8" s="385"/>
      <c r="HK8" s="385"/>
      <c r="HL8" s="385"/>
      <c r="HM8" s="385"/>
      <c r="HN8" s="385"/>
      <c r="HO8" s="385"/>
      <c r="HP8" s="385"/>
    </row>
    <row r="9" spans="1:224" s="382" customFormat="1" ht="30" customHeight="1" thickBot="1">
      <c r="A9" s="1173" t="s">
        <v>103</v>
      </c>
      <c r="B9" s="1177"/>
      <c r="C9" s="456"/>
      <c r="D9" s="477"/>
      <c r="E9" s="477"/>
      <c r="F9" s="477"/>
      <c r="G9" s="399"/>
      <c r="H9" s="400"/>
      <c r="I9" s="396"/>
      <c r="J9" s="388"/>
      <c r="K9" s="397"/>
      <c r="L9" s="397"/>
      <c r="M9" s="397"/>
      <c r="N9" s="397"/>
      <c r="O9" s="400"/>
      <c r="P9" s="400"/>
      <c r="Q9" s="400"/>
      <c r="R9" s="401"/>
      <c r="S9" s="401"/>
      <c r="T9" s="401"/>
      <c r="U9" s="401"/>
    </row>
    <row r="10" spans="1:224" s="409" customFormat="1" ht="30" customHeight="1">
      <c r="A10" s="402" t="s">
        <v>303</v>
      </c>
      <c r="B10" s="403"/>
      <c r="C10" s="404" t="s">
        <v>104</v>
      </c>
      <c r="D10" s="860">
        <v>0</v>
      </c>
      <c r="E10" s="860">
        <v>0</v>
      </c>
      <c r="F10" s="405">
        <f t="shared" ref="F10:F80" si="0">+D10+E10</f>
        <v>0</v>
      </c>
      <c r="G10" s="406"/>
      <c r="H10" s="407"/>
      <c r="I10" s="396"/>
      <c r="J10" s="388"/>
      <c r="K10" s="397"/>
      <c r="L10" s="397"/>
      <c r="M10" s="397"/>
      <c r="N10" s="397"/>
      <c r="O10" s="407"/>
      <c r="P10" s="407"/>
      <c r="Q10" s="407"/>
      <c r="R10" s="408"/>
      <c r="S10" s="408"/>
      <c r="T10" s="408"/>
      <c r="U10" s="408"/>
    </row>
    <row r="11" spans="1:224" s="409" customFormat="1" ht="30" customHeight="1">
      <c r="A11" s="410" t="s">
        <v>304</v>
      </c>
      <c r="B11" s="411"/>
      <c r="C11" s="412" t="s">
        <v>105</v>
      </c>
      <c r="D11" s="861">
        <v>0</v>
      </c>
      <c r="E11" s="861">
        <v>0</v>
      </c>
      <c r="F11" s="413">
        <f t="shared" si="0"/>
        <v>0</v>
      </c>
      <c r="G11" s="406"/>
      <c r="H11" s="407"/>
      <c r="I11" s="396"/>
      <c r="J11" s="388"/>
      <c r="K11" s="397"/>
      <c r="L11" s="397"/>
      <c r="M11" s="397"/>
      <c r="N11" s="397"/>
      <c r="O11" s="407"/>
      <c r="P11" s="407"/>
      <c r="Q11" s="407"/>
      <c r="R11" s="408"/>
      <c r="S11" s="408"/>
      <c r="T11" s="408"/>
      <c r="U11" s="408"/>
    </row>
    <row r="12" spans="1:224" s="409" customFormat="1" ht="30" customHeight="1">
      <c r="A12" s="410" t="s">
        <v>306</v>
      </c>
      <c r="B12" s="411"/>
      <c r="C12" s="412" t="s">
        <v>106</v>
      </c>
      <c r="D12" s="861">
        <v>0</v>
      </c>
      <c r="E12" s="861">
        <v>0</v>
      </c>
      <c r="F12" s="413">
        <f t="shared" si="0"/>
        <v>0</v>
      </c>
      <c r="G12" s="406"/>
      <c r="H12" s="407"/>
      <c r="I12" s="396"/>
      <c r="J12" s="388"/>
      <c r="K12" s="397"/>
      <c r="L12" s="397"/>
      <c r="M12" s="397"/>
      <c r="N12" s="397"/>
      <c r="O12" s="407"/>
      <c r="P12" s="407"/>
      <c r="Q12" s="407"/>
      <c r="R12" s="408"/>
      <c r="S12" s="408"/>
      <c r="T12" s="408"/>
      <c r="U12" s="408"/>
    </row>
    <row r="13" spans="1:224" s="409" customFormat="1" ht="30" customHeight="1">
      <c r="A13" s="410" t="s">
        <v>305</v>
      </c>
      <c r="B13" s="411"/>
      <c r="C13" s="412" t="s">
        <v>107</v>
      </c>
      <c r="D13" s="861">
        <v>0</v>
      </c>
      <c r="E13" s="861">
        <v>0</v>
      </c>
      <c r="F13" s="413">
        <f t="shared" si="0"/>
        <v>0</v>
      </c>
      <c r="G13" s="406"/>
      <c r="H13" s="407"/>
      <c r="I13" s="396"/>
      <c r="J13" s="388"/>
      <c r="K13" s="397"/>
      <c r="L13" s="397"/>
      <c r="M13" s="397"/>
      <c r="N13" s="397"/>
      <c r="O13" s="407"/>
      <c r="P13" s="407"/>
      <c r="Q13" s="407"/>
      <c r="R13" s="408"/>
      <c r="S13" s="408"/>
      <c r="T13" s="408"/>
      <c r="U13" s="408"/>
    </row>
    <row r="14" spans="1:224" s="409" customFormat="1" ht="30" customHeight="1">
      <c r="A14" s="410" t="s">
        <v>307</v>
      </c>
      <c r="B14" s="411"/>
      <c r="C14" s="412" t="s">
        <v>108</v>
      </c>
      <c r="D14" s="861">
        <v>0</v>
      </c>
      <c r="E14" s="861">
        <v>0</v>
      </c>
      <c r="F14" s="413">
        <f t="shared" si="0"/>
        <v>0</v>
      </c>
      <c r="G14" s="406"/>
      <c r="H14" s="407"/>
      <c r="I14" s="396"/>
      <c r="J14" s="388"/>
      <c r="K14" s="397"/>
      <c r="L14" s="397"/>
      <c r="M14" s="397"/>
      <c r="N14" s="397"/>
      <c r="O14" s="407"/>
      <c r="P14" s="407"/>
      <c r="Q14" s="407"/>
      <c r="R14" s="408"/>
      <c r="S14" s="408"/>
      <c r="T14" s="408"/>
      <c r="U14" s="408"/>
    </row>
    <row r="15" spans="1:224" s="409" customFormat="1" ht="30" customHeight="1">
      <c r="A15" s="410" t="s">
        <v>308</v>
      </c>
      <c r="B15" s="411"/>
      <c r="C15" s="412" t="s">
        <v>109</v>
      </c>
      <c r="D15" s="861">
        <v>61348</v>
      </c>
      <c r="E15" s="861">
        <v>0</v>
      </c>
      <c r="F15" s="413">
        <f t="shared" si="0"/>
        <v>61348</v>
      </c>
      <c r="G15" s="406"/>
      <c r="H15" s="407"/>
      <c r="I15" s="396"/>
      <c r="J15" s="388"/>
      <c r="K15" s="414"/>
      <c r="L15" s="414"/>
      <c r="M15" s="414"/>
      <c r="N15" s="414"/>
      <c r="O15" s="407"/>
      <c r="P15" s="407"/>
      <c r="Q15" s="407"/>
      <c r="R15" s="408"/>
      <c r="S15" s="408"/>
      <c r="T15" s="408"/>
      <c r="U15" s="408"/>
    </row>
    <row r="16" spans="1:224" s="409" customFormat="1" ht="30" customHeight="1">
      <c r="A16" s="410" t="s">
        <v>408</v>
      </c>
      <c r="B16" s="411"/>
      <c r="C16" s="412" t="s">
        <v>110</v>
      </c>
      <c r="D16" s="861">
        <v>4350</v>
      </c>
      <c r="E16" s="861">
        <v>0</v>
      </c>
      <c r="F16" s="413">
        <f t="shared" si="0"/>
        <v>4350</v>
      </c>
      <c r="G16" s="406"/>
      <c r="H16" s="407"/>
      <c r="I16" s="407"/>
      <c r="J16" s="407"/>
      <c r="K16" s="407"/>
      <c r="L16" s="407"/>
      <c r="M16" s="407"/>
      <c r="N16" s="407"/>
      <c r="O16" s="407"/>
      <c r="P16" s="407"/>
      <c r="Q16" s="407"/>
      <c r="R16" s="408"/>
      <c r="S16" s="408"/>
      <c r="T16" s="408"/>
      <c r="U16" s="408"/>
    </row>
    <row r="17" spans="1:21" s="409" customFormat="1" ht="30" customHeight="1">
      <c r="A17" s="410" t="s">
        <v>309</v>
      </c>
      <c r="B17" s="411"/>
      <c r="C17" s="412" t="s">
        <v>111</v>
      </c>
      <c r="D17" s="861">
        <v>0</v>
      </c>
      <c r="E17" s="861">
        <v>0</v>
      </c>
      <c r="F17" s="413">
        <f t="shared" si="0"/>
        <v>0</v>
      </c>
      <c r="G17" s="406"/>
      <c r="H17" s="407"/>
      <c r="I17" s="407"/>
      <c r="J17" s="407"/>
      <c r="K17" s="407"/>
      <c r="L17" s="407"/>
      <c r="M17" s="407"/>
      <c r="N17" s="407"/>
      <c r="O17" s="407"/>
      <c r="P17" s="407"/>
      <c r="Q17" s="407"/>
      <c r="R17" s="408"/>
      <c r="S17" s="408"/>
      <c r="T17" s="408"/>
      <c r="U17" s="408"/>
    </row>
    <row r="18" spans="1:21" s="409" customFormat="1" ht="30" customHeight="1">
      <c r="A18" s="410" t="s">
        <v>310</v>
      </c>
      <c r="B18" s="411"/>
      <c r="C18" s="412" t="s">
        <v>112</v>
      </c>
      <c r="D18" s="861">
        <v>0</v>
      </c>
      <c r="E18" s="861">
        <v>0</v>
      </c>
      <c r="F18" s="413">
        <f t="shared" si="0"/>
        <v>0</v>
      </c>
      <c r="G18" s="406"/>
      <c r="H18" s="407"/>
      <c r="I18" s="407"/>
      <c r="J18" s="407"/>
      <c r="K18" s="407"/>
      <c r="L18" s="407"/>
      <c r="M18" s="407"/>
      <c r="N18" s="407"/>
      <c r="O18" s="407"/>
      <c r="P18" s="407"/>
      <c r="Q18" s="407"/>
      <c r="R18" s="408"/>
      <c r="S18" s="408"/>
      <c r="T18" s="408"/>
      <c r="U18" s="408"/>
    </row>
    <row r="19" spans="1:21" s="409" customFormat="1" ht="30" customHeight="1">
      <c r="A19" s="410" t="s">
        <v>311</v>
      </c>
      <c r="B19" s="411"/>
      <c r="C19" s="412" t="s">
        <v>113</v>
      </c>
      <c r="D19" s="861">
        <v>0</v>
      </c>
      <c r="E19" s="861">
        <v>0</v>
      </c>
      <c r="F19" s="413">
        <f t="shared" si="0"/>
        <v>0</v>
      </c>
      <c r="G19" s="406"/>
      <c r="H19" s="407"/>
      <c r="I19" s="407"/>
      <c r="J19" s="407"/>
      <c r="K19" s="407"/>
      <c r="L19" s="407"/>
      <c r="M19" s="407"/>
      <c r="N19" s="407"/>
      <c r="O19" s="407"/>
      <c r="P19" s="407"/>
      <c r="Q19" s="407"/>
      <c r="R19" s="408"/>
      <c r="S19" s="408"/>
      <c r="T19" s="408"/>
      <c r="U19" s="408"/>
    </row>
    <row r="20" spans="1:21" s="409" customFormat="1" ht="30" customHeight="1">
      <c r="A20" s="410" t="s">
        <v>399</v>
      </c>
      <c r="B20" s="411"/>
      <c r="C20" s="412">
        <v>52500</v>
      </c>
      <c r="D20" s="861">
        <v>0</v>
      </c>
      <c r="E20" s="861">
        <v>0</v>
      </c>
      <c r="F20" s="413">
        <f>+D20+E20</f>
        <v>0</v>
      </c>
      <c r="G20" s="406"/>
      <c r="H20" s="407"/>
      <c r="I20" s="407"/>
      <c r="J20" s="407"/>
      <c r="K20" s="407"/>
      <c r="L20" s="407"/>
      <c r="M20" s="407"/>
      <c r="N20" s="407"/>
      <c r="O20" s="407"/>
      <c r="P20" s="407"/>
      <c r="Q20" s="407"/>
      <c r="R20" s="408"/>
      <c r="S20" s="408"/>
      <c r="T20" s="408"/>
      <c r="U20" s="408"/>
    </row>
    <row r="21" spans="1:21" s="409" customFormat="1" ht="30" customHeight="1">
      <c r="A21" s="410" t="s">
        <v>393</v>
      </c>
      <c r="B21" s="411"/>
      <c r="C21" s="412" t="s">
        <v>114</v>
      </c>
      <c r="D21" s="861">
        <v>0</v>
      </c>
      <c r="E21" s="861">
        <v>0</v>
      </c>
      <c r="F21" s="413">
        <f t="shared" si="0"/>
        <v>0</v>
      </c>
      <c r="G21" s="406"/>
      <c r="H21" s="407"/>
      <c r="I21" s="407"/>
      <c r="J21" s="407"/>
      <c r="K21" s="407"/>
      <c r="L21" s="407"/>
      <c r="M21" s="407"/>
      <c r="N21" s="407"/>
      <c r="O21" s="407"/>
      <c r="P21" s="407"/>
      <c r="Q21" s="407"/>
      <c r="R21" s="408"/>
      <c r="S21" s="408"/>
      <c r="T21" s="408"/>
      <c r="U21" s="408"/>
    </row>
    <row r="22" spans="1:21" s="409" customFormat="1" ht="30" customHeight="1">
      <c r="A22" s="410" t="s">
        <v>312</v>
      </c>
      <c r="B22" s="411"/>
      <c r="C22" s="412" t="s">
        <v>115</v>
      </c>
      <c r="D22" s="861">
        <v>0</v>
      </c>
      <c r="E22" s="861">
        <v>0</v>
      </c>
      <c r="F22" s="413">
        <f t="shared" si="0"/>
        <v>0</v>
      </c>
      <c r="G22" s="406"/>
      <c r="H22" s="407"/>
      <c r="I22" s="407"/>
      <c r="J22" s="407"/>
      <c r="K22" s="407"/>
      <c r="L22" s="407"/>
      <c r="M22" s="407"/>
      <c r="N22" s="407"/>
      <c r="O22" s="407"/>
      <c r="P22" s="407"/>
      <c r="Q22" s="407"/>
      <c r="R22" s="408"/>
      <c r="S22" s="408"/>
      <c r="T22" s="408"/>
      <c r="U22" s="408"/>
    </row>
    <row r="23" spans="1:21" s="409" customFormat="1" ht="30" customHeight="1">
      <c r="A23" s="410" t="s">
        <v>313</v>
      </c>
      <c r="B23" s="411"/>
      <c r="C23" s="412" t="s">
        <v>116</v>
      </c>
      <c r="D23" s="861">
        <v>0</v>
      </c>
      <c r="E23" s="861">
        <v>0</v>
      </c>
      <c r="F23" s="413">
        <f t="shared" si="0"/>
        <v>0</v>
      </c>
      <c r="G23" s="406"/>
      <c r="H23" s="407"/>
      <c r="I23" s="407"/>
      <c r="J23" s="407"/>
      <c r="K23" s="407"/>
      <c r="L23" s="407"/>
      <c r="M23" s="407"/>
      <c r="N23" s="407"/>
      <c r="O23" s="407"/>
      <c r="P23" s="407"/>
      <c r="Q23" s="407"/>
      <c r="R23" s="408"/>
      <c r="S23" s="408"/>
      <c r="T23" s="408"/>
      <c r="U23" s="408"/>
    </row>
    <row r="24" spans="1:21" s="409" customFormat="1" ht="30" customHeight="1">
      <c r="A24" s="410" t="s">
        <v>394</v>
      </c>
      <c r="B24" s="411"/>
      <c r="C24" s="412" t="s">
        <v>117</v>
      </c>
      <c r="D24" s="861">
        <v>0</v>
      </c>
      <c r="E24" s="861">
        <v>0</v>
      </c>
      <c r="F24" s="413">
        <f t="shared" si="0"/>
        <v>0</v>
      </c>
      <c r="G24" s="406"/>
      <c r="H24" s="407"/>
      <c r="I24" s="407"/>
      <c r="J24" s="407"/>
      <c r="K24" s="407"/>
      <c r="L24" s="407"/>
      <c r="M24" s="407"/>
      <c r="N24" s="407"/>
      <c r="O24" s="407"/>
      <c r="P24" s="407"/>
      <c r="Q24" s="407"/>
      <c r="R24" s="408"/>
      <c r="S24" s="408"/>
      <c r="T24" s="408"/>
      <c r="U24" s="408"/>
    </row>
    <row r="25" spans="1:21" s="409" customFormat="1" ht="30" customHeight="1">
      <c r="A25" s="410" t="s">
        <v>314</v>
      </c>
      <c r="B25" s="411"/>
      <c r="C25" s="412" t="s">
        <v>118</v>
      </c>
      <c r="D25" s="861">
        <v>0</v>
      </c>
      <c r="E25" s="861">
        <v>0</v>
      </c>
      <c r="F25" s="413">
        <f t="shared" si="0"/>
        <v>0</v>
      </c>
      <c r="G25" s="406"/>
      <c r="H25" s="407"/>
      <c r="I25" s="407"/>
      <c r="J25" s="407"/>
      <c r="K25" s="407"/>
      <c r="L25" s="407"/>
      <c r="M25" s="407"/>
      <c r="N25" s="407"/>
      <c r="O25" s="407"/>
      <c r="P25" s="407"/>
      <c r="Q25" s="407"/>
      <c r="R25" s="408"/>
      <c r="S25" s="408"/>
      <c r="T25" s="408"/>
      <c r="U25" s="408"/>
    </row>
    <row r="26" spans="1:21" s="409" customFormat="1" ht="30" customHeight="1">
      <c r="A26" s="410" t="s">
        <v>409</v>
      </c>
      <c r="B26" s="411"/>
      <c r="C26" s="412" t="s">
        <v>119</v>
      </c>
      <c r="D26" s="861">
        <v>0</v>
      </c>
      <c r="E26" s="861">
        <v>0</v>
      </c>
      <c r="F26" s="413">
        <f t="shared" si="0"/>
        <v>0</v>
      </c>
      <c r="G26" s="406"/>
      <c r="H26" s="407"/>
      <c r="I26" s="407"/>
      <c r="J26" s="407"/>
      <c r="K26" s="407"/>
      <c r="L26" s="407"/>
      <c r="M26" s="407"/>
      <c r="N26" s="407"/>
      <c r="O26" s="407"/>
      <c r="P26" s="407"/>
      <c r="Q26" s="407"/>
      <c r="R26" s="408"/>
      <c r="S26" s="408"/>
      <c r="T26" s="408"/>
      <c r="U26" s="408"/>
    </row>
    <row r="27" spans="1:21" s="409" customFormat="1" ht="30" customHeight="1">
      <c r="A27" s="410" t="s">
        <v>315</v>
      </c>
      <c r="B27" s="411"/>
      <c r="C27" s="412" t="s">
        <v>120</v>
      </c>
      <c r="D27" s="861">
        <v>0</v>
      </c>
      <c r="E27" s="861">
        <v>0</v>
      </c>
      <c r="F27" s="413">
        <f t="shared" si="0"/>
        <v>0</v>
      </c>
      <c r="G27" s="406"/>
      <c r="H27" s="407"/>
      <c r="I27" s="407"/>
      <c r="J27" s="407"/>
      <c r="K27" s="407"/>
      <c r="L27" s="407"/>
      <c r="M27" s="407"/>
      <c r="N27" s="407"/>
      <c r="O27" s="407"/>
      <c r="P27" s="407"/>
      <c r="Q27" s="407"/>
      <c r="R27" s="408"/>
      <c r="S27" s="408"/>
      <c r="T27" s="408"/>
      <c r="U27" s="408"/>
    </row>
    <row r="28" spans="1:21" s="409" customFormat="1" ht="30" customHeight="1">
      <c r="A28" s="410" t="s">
        <v>401</v>
      </c>
      <c r="B28" s="411"/>
      <c r="C28" s="412" t="s">
        <v>121</v>
      </c>
      <c r="D28" s="861">
        <v>0</v>
      </c>
      <c r="E28" s="861">
        <v>0</v>
      </c>
      <c r="F28" s="413">
        <f t="shared" si="0"/>
        <v>0</v>
      </c>
      <c r="G28" s="406"/>
      <c r="H28" s="407"/>
      <c r="I28" s="407"/>
      <c r="J28" s="407"/>
      <c r="K28" s="407"/>
      <c r="L28" s="407"/>
      <c r="M28" s="407"/>
      <c r="N28" s="407"/>
      <c r="O28" s="407"/>
      <c r="P28" s="407"/>
      <c r="Q28" s="407"/>
      <c r="R28" s="408"/>
      <c r="S28" s="408"/>
      <c r="T28" s="408"/>
      <c r="U28" s="408"/>
    </row>
    <row r="29" spans="1:21" s="409" customFormat="1" ht="30" customHeight="1">
      <c r="A29" s="410" t="s">
        <v>316</v>
      </c>
      <c r="B29" s="411"/>
      <c r="C29" s="412" t="s">
        <v>122</v>
      </c>
      <c r="D29" s="861">
        <v>0</v>
      </c>
      <c r="E29" s="861">
        <v>0</v>
      </c>
      <c r="F29" s="413">
        <f t="shared" si="0"/>
        <v>0</v>
      </c>
      <c r="G29" s="406"/>
      <c r="H29" s="407"/>
      <c r="I29" s="407"/>
      <c r="J29" s="407"/>
      <c r="K29" s="407"/>
      <c r="L29" s="407"/>
      <c r="M29" s="407"/>
      <c r="N29" s="407"/>
      <c r="O29" s="407"/>
      <c r="P29" s="407"/>
      <c r="Q29" s="407"/>
      <c r="R29" s="408"/>
      <c r="S29" s="408"/>
      <c r="T29" s="408"/>
      <c r="U29" s="408"/>
    </row>
    <row r="30" spans="1:21" s="409" customFormat="1" ht="30" customHeight="1">
      <c r="A30" s="410" t="s">
        <v>317</v>
      </c>
      <c r="B30" s="411"/>
      <c r="C30" s="412" t="s">
        <v>123</v>
      </c>
      <c r="D30" s="861">
        <v>0</v>
      </c>
      <c r="E30" s="861">
        <v>0</v>
      </c>
      <c r="F30" s="413">
        <f t="shared" si="0"/>
        <v>0</v>
      </c>
      <c r="G30" s="406"/>
      <c r="H30" s="407"/>
      <c r="I30" s="407"/>
      <c r="J30" s="407"/>
      <c r="K30" s="407"/>
      <c r="L30" s="407"/>
      <c r="M30" s="407"/>
      <c r="N30" s="407"/>
      <c r="O30" s="407"/>
      <c r="P30" s="407"/>
      <c r="Q30" s="407"/>
      <c r="R30" s="408"/>
      <c r="S30" s="408"/>
      <c r="T30" s="408"/>
      <c r="U30" s="408"/>
    </row>
    <row r="31" spans="1:21" s="409" customFormat="1" ht="30" customHeight="1">
      <c r="A31" s="410" t="s">
        <v>318</v>
      </c>
      <c r="B31" s="411"/>
      <c r="C31" s="412" t="s">
        <v>124</v>
      </c>
      <c r="D31" s="861">
        <v>0</v>
      </c>
      <c r="E31" s="861">
        <v>0</v>
      </c>
      <c r="F31" s="413">
        <f t="shared" si="0"/>
        <v>0</v>
      </c>
      <c r="G31" s="406"/>
      <c r="H31" s="407"/>
      <c r="I31" s="407"/>
      <c r="J31" s="407"/>
      <c r="K31" s="407"/>
      <c r="L31" s="407"/>
      <c r="M31" s="407"/>
      <c r="N31" s="407"/>
      <c r="O31" s="407"/>
      <c r="P31" s="407"/>
      <c r="Q31" s="407"/>
      <c r="R31" s="408"/>
      <c r="S31" s="408"/>
      <c r="T31" s="408"/>
      <c r="U31" s="408"/>
    </row>
    <row r="32" spans="1:21" s="409" customFormat="1" ht="30" customHeight="1">
      <c r="A32" s="410" t="s">
        <v>375</v>
      </c>
      <c r="B32" s="411"/>
      <c r="C32" s="412" t="s">
        <v>125</v>
      </c>
      <c r="D32" s="861">
        <v>0</v>
      </c>
      <c r="E32" s="861">
        <v>0</v>
      </c>
      <c r="F32" s="413">
        <f>+D32+E32</f>
        <v>0</v>
      </c>
      <c r="G32" s="406"/>
      <c r="H32" s="407"/>
      <c r="I32" s="407"/>
      <c r="J32" s="407"/>
      <c r="K32" s="407"/>
      <c r="L32" s="407"/>
      <c r="M32" s="407"/>
      <c r="N32" s="407"/>
      <c r="O32" s="407"/>
      <c r="P32" s="407"/>
      <c r="Q32" s="407"/>
      <c r="R32" s="408"/>
      <c r="S32" s="408"/>
      <c r="T32" s="408"/>
      <c r="U32" s="408"/>
    </row>
    <row r="33" spans="1:21" s="409" customFormat="1" ht="30" customHeight="1">
      <c r="A33" s="410" t="s">
        <v>410</v>
      </c>
      <c r="B33" s="411"/>
      <c r="C33" s="412" t="s">
        <v>126</v>
      </c>
      <c r="D33" s="861">
        <v>0</v>
      </c>
      <c r="E33" s="861">
        <v>0</v>
      </c>
      <c r="F33" s="413">
        <f t="shared" si="0"/>
        <v>0</v>
      </c>
      <c r="G33" s="406"/>
      <c r="H33" s="407"/>
      <c r="I33" s="407"/>
      <c r="J33" s="407"/>
      <c r="K33" s="407"/>
      <c r="L33" s="407"/>
      <c r="M33" s="407"/>
      <c r="N33" s="407"/>
      <c r="O33" s="407"/>
      <c r="P33" s="407"/>
      <c r="Q33" s="407"/>
      <c r="R33" s="408"/>
      <c r="S33" s="408"/>
      <c r="T33" s="408"/>
      <c r="U33" s="408"/>
    </row>
    <row r="34" spans="1:21" s="409" customFormat="1" ht="30" customHeight="1">
      <c r="A34" s="410" t="s">
        <v>395</v>
      </c>
      <c r="B34" s="411"/>
      <c r="C34" s="412" t="s">
        <v>127</v>
      </c>
      <c r="D34" s="861">
        <v>29180</v>
      </c>
      <c r="E34" s="861">
        <v>0</v>
      </c>
      <c r="F34" s="413">
        <f t="shared" si="0"/>
        <v>29180</v>
      </c>
      <c r="G34" s="406"/>
      <c r="H34" s="407"/>
      <c r="I34" s="407"/>
      <c r="J34" s="407"/>
      <c r="K34" s="407"/>
      <c r="L34" s="407"/>
      <c r="M34" s="407"/>
      <c r="N34" s="407"/>
      <c r="O34" s="407"/>
      <c r="P34" s="407"/>
      <c r="Q34" s="407"/>
      <c r="R34" s="408"/>
      <c r="S34" s="408"/>
      <c r="T34" s="408"/>
      <c r="U34" s="408"/>
    </row>
    <row r="35" spans="1:21" s="409" customFormat="1" ht="30" customHeight="1">
      <c r="A35" s="410" t="s">
        <v>396</v>
      </c>
      <c r="B35" s="411"/>
      <c r="C35" s="412">
        <v>56001</v>
      </c>
      <c r="D35" s="861">
        <v>0</v>
      </c>
      <c r="E35" s="861">
        <v>0</v>
      </c>
      <c r="F35" s="413">
        <f>+D35+E35</f>
        <v>0</v>
      </c>
      <c r="G35" s="406"/>
      <c r="H35" s="407"/>
      <c r="I35" s="407"/>
      <c r="J35" s="407"/>
      <c r="K35" s="407"/>
      <c r="L35" s="407"/>
      <c r="M35" s="407"/>
      <c r="N35" s="407"/>
      <c r="O35" s="407"/>
      <c r="P35" s="407"/>
      <c r="Q35" s="407"/>
      <c r="R35" s="408"/>
      <c r="S35" s="408"/>
      <c r="T35" s="408"/>
      <c r="U35" s="408"/>
    </row>
    <row r="36" spans="1:21" s="409" customFormat="1" ht="30" customHeight="1">
      <c r="A36" s="410" t="s">
        <v>397</v>
      </c>
      <c r="B36" s="411"/>
      <c r="C36" s="412">
        <v>56002</v>
      </c>
      <c r="D36" s="861">
        <v>0</v>
      </c>
      <c r="E36" s="861">
        <v>0</v>
      </c>
      <c r="F36" s="413">
        <f>+D36+E36</f>
        <v>0</v>
      </c>
      <c r="G36" s="406"/>
      <c r="H36" s="407"/>
      <c r="I36" s="407"/>
      <c r="J36" s="407"/>
      <c r="K36" s="407"/>
      <c r="L36" s="407"/>
      <c r="M36" s="407"/>
      <c r="N36" s="407"/>
      <c r="O36" s="407"/>
      <c r="P36" s="407"/>
      <c r="Q36" s="407"/>
      <c r="R36" s="408"/>
      <c r="S36" s="408"/>
      <c r="T36" s="408"/>
      <c r="U36" s="408"/>
    </row>
    <row r="37" spans="1:21" s="409" customFormat="1" ht="30" customHeight="1">
      <c r="A37" s="410" t="s">
        <v>398</v>
      </c>
      <c r="B37" s="411"/>
      <c r="C37" s="412">
        <v>56003</v>
      </c>
      <c r="D37" s="861">
        <v>0</v>
      </c>
      <c r="E37" s="861">
        <v>0</v>
      </c>
      <c r="F37" s="413">
        <f>+D37+E37</f>
        <v>0</v>
      </c>
      <c r="G37" s="406"/>
      <c r="H37" s="407"/>
      <c r="I37" s="407"/>
      <c r="J37" s="407"/>
      <c r="K37" s="407"/>
      <c r="L37" s="407"/>
      <c r="M37" s="407"/>
      <c r="N37" s="407"/>
      <c r="O37" s="407"/>
      <c r="P37" s="407"/>
      <c r="Q37" s="407"/>
      <c r="R37" s="408"/>
      <c r="S37" s="408"/>
      <c r="T37" s="408"/>
      <c r="U37" s="408"/>
    </row>
    <row r="38" spans="1:21" s="409" customFormat="1" ht="30" customHeight="1">
      <c r="A38" s="410" t="s">
        <v>459</v>
      </c>
      <c r="B38" s="411"/>
      <c r="C38" s="412" t="s">
        <v>458</v>
      </c>
      <c r="D38" s="861">
        <v>0</v>
      </c>
      <c r="E38" s="861">
        <v>0</v>
      </c>
      <c r="F38" s="413">
        <f>+D38+E38</f>
        <v>0</v>
      </c>
      <c r="G38" s="406"/>
      <c r="H38" s="407"/>
      <c r="I38" s="407"/>
      <c r="J38" s="407"/>
      <c r="K38" s="407"/>
      <c r="L38" s="407"/>
      <c r="M38" s="407"/>
      <c r="N38" s="407"/>
      <c r="O38" s="407"/>
      <c r="P38" s="407"/>
      <c r="Q38" s="407"/>
      <c r="R38" s="408"/>
      <c r="S38" s="408"/>
      <c r="T38" s="408"/>
      <c r="U38" s="408"/>
    </row>
    <row r="39" spans="1:21" s="409" customFormat="1" ht="30" customHeight="1">
      <c r="A39" s="410" t="s">
        <v>392</v>
      </c>
      <c r="B39" s="411"/>
      <c r="C39" s="412" t="s">
        <v>128</v>
      </c>
      <c r="D39" s="861">
        <v>0</v>
      </c>
      <c r="E39" s="861">
        <v>0</v>
      </c>
      <c r="F39" s="413">
        <f t="shared" si="0"/>
        <v>0</v>
      </c>
      <c r="G39" s="406"/>
      <c r="H39" s="407"/>
      <c r="I39" s="407"/>
      <c r="J39" s="407"/>
      <c r="K39" s="407"/>
      <c r="L39" s="407"/>
      <c r="M39" s="407"/>
      <c r="N39" s="407"/>
      <c r="O39" s="407"/>
      <c r="P39" s="407"/>
      <c r="Q39" s="407"/>
      <c r="R39" s="408"/>
      <c r="S39" s="408"/>
      <c r="T39" s="408"/>
      <c r="U39" s="408"/>
    </row>
    <row r="40" spans="1:21" s="409" customFormat="1" ht="30" customHeight="1">
      <c r="A40" s="410" t="s">
        <v>319</v>
      </c>
      <c r="B40" s="411"/>
      <c r="C40" s="412" t="s">
        <v>129</v>
      </c>
      <c r="D40" s="861">
        <v>0</v>
      </c>
      <c r="E40" s="861">
        <v>0</v>
      </c>
      <c r="F40" s="413">
        <f t="shared" si="0"/>
        <v>0</v>
      </c>
      <c r="G40" s="406"/>
      <c r="H40" s="407"/>
      <c r="I40" s="407"/>
      <c r="J40" s="407"/>
      <c r="K40" s="407"/>
      <c r="L40" s="407"/>
      <c r="M40" s="407"/>
      <c r="N40" s="407"/>
      <c r="O40" s="407"/>
      <c r="P40" s="407"/>
      <c r="Q40" s="407"/>
      <c r="R40" s="408"/>
      <c r="S40" s="408"/>
      <c r="T40" s="408"/>
      <c r="U40" s="408"/>
    </row>
    <row r="41" spans="1:21" s="409" customFormat="1" ht="30" customHeight="1">
      <c r="A41" s="410" t="s">
        <v>320</v>
      </c>
      <c r="B41" s="411"/>
      <c r="C41" s="412" t="s">
        <v>130</v>
      </c>
      <c r="D41" s="861">
        <v>0</v>
      </c>
      <c r="E41" s="861">
        <v>0</v>
      </c>
      <c r="F41" s="413">
        <f t="shared" si="0"/>
        <v>0</v>
      </c>
      <c r="G41" s="406"/>
      <c r="H41" s="407"/>
      <c r="I41" s="407"/>
      <c r="J41" s="407"/>
      <c r="K41" s="407"/>
      <c r="L41" s="407"/>
      <c r="M41" s="407"/>
      <c r="N41" s="407"/>
      <c r="O41" s="407"/>
      <c r="P41" s="407"/>
      <c r="Q41" s="407"/>
      <c r="R41" s="408"/>
      <c r="S41" s="408"/>
      <c r="T41" s="408"/>
      <c r="U41" s="408"/>
    </row>
    <row r="42" spans="1:21" s="409" customFormat="1" ht="30" customHeight="1">
      <c r="A42" s="410" t="s">
        <v>321</v>
      </c>
      <c r="B42" s="411"/>
      <c r="C42" s="412" t="s">
        <v>131</v>
      </c>
      <c r="D42" s="861">
        <v>0</v>
      </c>
      <c r="E42" s="861">
        <v>0</v>
      </c>
      <c r="F42" s="413">
        <f t="shared" si="0"/>
        <v>0</v>
      </c>
      <c r="G42" s="406"/>
      <c r="H42" s="407"/>
      <c r="I42" s="407"/>
      <c r="J42" s="407"/>
      <c r="K42" s="407"/>
      <c r="L42" s="407"/>
      <c r="M42" s="407"/>
      <c r="N42" s="407"/>
      <c r="O42" s="407"/>
      <c r="P42" s="407"/>
      <c r="Q42" s="407"/>
      <c r="R42" s="408"/>
      <c r="S42" s="408"/>
      <c r="T42" s="408"/>
      <c r="U42" s="408"/>
    </row>
    <row r="43" spans="1:21" s="409" customFormat="1" ht="30" customHeight="1">
      <c r="A43" s="410" t="s">
        <v>322</v>
      </c>
      <c r="B43" s="411"/>
      <c r="C43" s="412" t="s">
        <v>132</v>
      </c>
      <c r="D43" s="861">
        <v>0</v>
      </c>
      <c r="E43" s="861">
        <v>0</v>
      </c>
      <c r="F43" s="413">
        <f t="shared" si="0"/>
        <v>0</v>
      </c>
      <c r="G43" s="406"/>
      <c r="H43" s="407"/>
      <c r="I43" s="407"/>
      <c r="J43" s="407"/>
      <c r="K43" s="407"/>
      <c r="L43" s="407"/>
      <c r="M43" s="407"/>
      <c r="N43" s="407"/>
      <c r="O43" s="407"/>
      <c r="P43" s="407"/>
      <c r="Q43" s="407"/>
      <c r="R43" s="408"/>
      <c r="S43" s="408"/>
      <c r="T43" s="408"/>
      <c r="U43" s="408"/>
    </row>
    <row r="44" spans="1:21" s="409" customFormat="1" ht="30" customHeight="1">
      <c r="A44" s="410" t="s">
        <v>323</v>
      </c>
      <c r="B44" s="411"/>
      <c r="C44" s="412" t="s">
        <v>133</v>
      </c>
      <c r="D44" s="861">
        <v>0</v>
      </c>
      <c r="E44" s="861">
        <v>0</v>
      </c>
      <c r="F44" s="413">
        <f t="shared" si="0"/>
        <v>0</v>
      </c>
      <c r="G44" s="406"/>
      <c r="H44" s="407"/>
      <c r="I44" s="407"/>
      <c r="J44" s="407"/>
      <c r="K44" s="407"/>
      <c r="L44" s="407"/>
      <c r="M44" s="407"/>
      <c r="N44" s="407"/>
      <c r="O44" s="407"/>
      <c r="P44" s="407"/>
      <c r="Q44" s="407"/>
      <c r="R44" s="408"/>
      <c r="S44" s="408"/>
      <c r="T44" s="408"/>
      <c r="U44" s="408"/>
    </row>
    <row r="45" spans="1:21" s="409" customFormat="1" ht="30" customHeight="1">
      <c r="A45" s="410" t="s">
        <v>324</v>
      </c>
      <c r="B45" s="411"/>
      <c r="C45" s="412" t="s">
        <v>134</v>
      </c>
      <c r="D45" s="861">
        <v>0</v>
      </c>
      <c r="E45" s="861">
        <v>0</v>
      </c>
      <c r="F45" s="413">
        <f t="shared" si="0"/>
        <v>0</v>
      </c>
      <c r="G45" s="406"/>
      <c r="H45" s="407"/>
      <c r="I45" s="407"/>
      <c r="J45" s="407"/>
      <c r="K45" s="407"/>
      <c r="L45" s="407"/>
      <c r="M45" s="407"/>
      <c r="N45" s="407"/>
      <c r="O45" s="407"/>
      <c r="P45" s="407"/>
      <c r="Q45" s="407"/>
      <c r="R45" s="408"/>
      <c r="S45" s="408"/>
      <c r="T45" s="408"/>
      <c r="U45" s="408"/>
    </row>
    <row r="46" spans="1:21" s="409" customFormat="1" ht="30" customHeight="1">
      <c r="A46" s="410" t="s">
        <v>325</v>
      </c>
      <c r="B46" s="411"/>
      <c r="C46" s="412" t="s">
        <v>135</v>
      </c>
      <c r="D46" s="861">
        <v>0</v>
      </c>
      <c r="E46" s="861">
        <v>0</v>
      </c>
      <c r="F46" s="413">
        <f t="shared" si="0"/>
        <v>0</v>
      </c>
      <c r="G46" s="406"/>
      <c r="H46" s="407"/>
      <c r="I46" s="407"/>
      <c r="J46" s="407"/>
      <c r="K46" s="407"/>
      <c r="L46" s="407"/>
      <c r="M46" s="407"/>
      <c r="N46" s="407"/>
      <c r="O46" s="407"/>
      <c r="P46" s="407"/>
      <c r="Q46" s="407"/>
      <c r="R46" s="408"/>
      <c r="S46" s="408"/>
      <c r="T46" s="408"/>
      <c r="U46" s="408"/>
    </row>
    <row r="47" spans="1:21" s="409" customFormat="1" ht="30" customHeight="1">
      <c r="A47" s="410" t="s">
        <v>326</v>
      </c>
      <c r="B47" s="411"/>
      <c r="C47" s="412" t="s">
        <v>136</v>
      </c>
      <c r="D47" s="861">
        <v>0</v>
      </c>
      <c r="E47" s="861">
        <v>0</v>
      </c>
      <c r="F47" s="413">
        <f t="shared" si="0"/>
        <v>0</v>
      </c>
      <c r="G47" s="406"/>
      <c r="H47" s="407"/>
      <c r="I47" s="407"/>
      <c r="J47" s="407"/>
      <c r="K47" s="407"/>
      <c r="L47" s="407"/>
      <c r="M47" s="407"/>
      <c r="N47" s="407"/>
      <c r="O47" s="407"/>
      <c r="P47" s="407"/>
      <c r="Q47" s="407"/>
      <c r="R47" s="408"/>
      <c r="S47" s="408"/>
      <c r="T47" s="408"/>
      <c r="U47" s="408"/>
    </row>
    <row r="48" spans="1:21" s="409" customFormat="1" ht="30" customHeight="1">
      <c r="A48" s="410" t="s">
        <v>327</v>
      </c>
      <c r="B48" s="411"/>
      <c r="C48" s="412" t="s">
        <v>137</v>
      </c>
      <c r="D48" s="861">
        <v>3805</v>
      </c>
      <c r="E48" s="861">
        <v>0</v>
      </c>
      <c r="F48" s="413">
        <f t="shared" si="0"/>
        <v>3805</v>
      </c>
      <c r="G48" s="406"/>
      <c r="H48" s="407"/>
      <c r="I48" s="407"/>
      <c r="J48" s="407"/>
      <c r="K48" s="407"/>
      <c r="L48" s="407"/>
      <c r="M48" s="407"/>
      <c r="N48" s="407"/>
      <c r="O48" s="407"/>
      <c r="P48" s="407"/>
      <c r="Q48" s="407"/>
      <c r="R48" s="408"/>
      <c r="S48" s="408"/>
      <c r="T48" s="408"/>
      <c r="U48" s="408"/>
    </row>
    <row r="49" spans="1:21" s="409" customFormat="1" ht="30" customHeight="1">
      <c r="A49" s="410" t="s">
        <v>328</v>
      </c>
      <c r="B49" s="411"/>
      <c r="C49" s="412" t="s">
        <v>138</v>
      </c>
      <c r="D49" s="861">
        <v>5196</v>
      </c>
      <c r="E49" s="861">
        <v>0</v>
      </c>
      <c r="F49" s="413">
        <f t="shared" si="0"/>
        <v>5196</v>
      </c>
      <c r="G49" s="406"/>
      <c r="H49" s="407"/>
      <c r="I49" s="407"/>
      <c r="J49" s="407"/>
      <c r="K49" s="407"/>
      <c r="L49" s="407"/>
      <c r="M49" s="407"/>
      <c r="N49" s="407"/>
      <c r="O49" s="407"/>
      <c r="P49" s="407"/>
      <c r="Q49" s="407"/>
      <c r="R49" s="408"/>
      <c r="S49" s="408"/>
      <c r="T49" s="408"/>
      <c r="U49" s="408"/>
    </row>
    <row r="50" spans="1:21" s="409" customFormat="1" ht="30" customHeight="1">
      <c r="A50" s="410" t="s">
        <v>391</v>
      </c>
      <c r="B50" s="411"/>
      <c r="C50" s="412" t="s">
        <v>139</v>
      </c>
      <c r="D50" s="861">
        <v>7777</v>
      </c>
      <c r="E50" s="861">
        <v>0</v>
      </c>
      <c r="F50" s="413">
        <f t="shared" si="0"/>
        <v>7777</v>
      </c>
      <c r="G50" s="406"/>
      <c r="H50" s="407"/>
      <c r="I50" s="407"/>
      <c r="J50" s="407"/>
      <c r="K50" s="407"/>
      <c r="L50" s="407"/>
      <c r="M50" s="407"/>
      <c r="N50" s="407"/>
      <c r="O50" s="407"/>
      <c r="P50" s="407"/>
      <c r="Q50" s="407"/>
      <c r="R50" s="408"/>
      <c r="S50" s="408"/>
      <c r="T50" s="408"/>
      <c r="U50" s="408"/>
    </row>
    <row r="51" spans="1:21" s="409" customFormat="1" ht="30" customHeight="1">
      <c r="A51" s="410" t="s">
        <v>329</v>
      </c>
      <c r="B51" s="411"/>
      <c r="C51" s="412" t="s">
        <v>140</v>
      </c>
      <c r="D51" s="861">
        <v>0</v>
      </c>
      <c r="E51" s="861">
        <v>0</v>
      </c>
      <c r="F51" s="413">
        <f t="shared" si="0"/>
        <v>0</v>
      </c>
      <c r="G51" s="406"/>
      <c r="H51" s="407"/>
      <c r="I51" s="407"/>
      <c r="J51" s="407"/>
      <c r="K51" s="407"/>
      <c r="L51" s="407"/>
      <c r="M51" s="407"/>
      <c r="N51" s="407"/>
      <c r="O51" s="407"/>
      <c r="P51" s="407"/>
      <c r="Q51" s="407"/>
      <c r="R51" s="408"/>
      <c r="S51" s="408"/>
      <c r="T51" s="408"/>
      <c r="U51" s="408"/>
    </row>
    <row r="52" spans="1:21" s="409" customFormat="1" ht="30" customHeight="1">
      <c r="A52" s="410" t="s">
        <v>330</v>
      </c>
      <c r="B52" s="411"/>
      <c r="C52" s="412" t="s">
        <v>141</v>
      </c>
      <c r="D52" s="861">
        <v>0</v>
      </c>
      <c r="E52" s="861">
        <v>0</v>
      </c>
      <c r="F52" s="413">
        <f t="shared" si="0"/>
        <v>0</v>
      </c>
      <c r="G52" s="406"/>
      <c r="H52" s="407"/>
      <c r="I52" s="407"/>
      <c r="J52" s="407"/>
      <c r="K52" s="407"/>
      <c r="L52" s="407"/>
      <c r="M52" s="407"/>
      <c r="N52" s="407"/>
      <c r="O52" s="407"/>
      <c r="P52" s="407"/>
      <c r="Q52" s="407"/>
      <c r="R52" s="408"/>
      <c r="S52" s="408"/>
      <c r="T52" s="408"/>
      <c r="U52" s="408"/>
    </row>
    <row r="53" spans="1:21" s="409" customFormat="1" ht="30" customHeight="1">
      <c r="A53" s="410" t="s">
        <v>482</v>
      </c>
      <c r="B53" s="411"/>
      <c r="C53" s="412" t="s">
        <v>483</v>
      </c>
      <c r="D53" s="861">
        <v>0</v>
      </c>
      <c r="E53" s="861">
        <v>0</v>
      </c>
      <c r="F53" s="413">
        <f>+D53+E53</f>
        <v>0</v>
      </c>
      <c r="G53" s="406"/>
      <c r="H53" s="407"/>
      <c r="I53" s="407"/>
      <c r="J53" s="407"/>
      <c r="K53" s="407"/>
      <c r="L53" s="407"/>
      <c r="M53" s="407"/>
      <c r="N53" s="407"/>
      <c r="O53" s="407"/>
      <c r="P53" s="407"/>
      <c r="Q53" s="407"/>
      <c r="R53" s="408"/>
      <c r="S53" s="408"/>
      <c r="T53" s="408"/>
      <c r="U53" s="408"/>
    </row>
    <row r="54" spans="1:21" s="409" customFormat="1" ht="30" customHeight="1">
      <c r="A54" s="410" t="s">
        <v>331</v>
      </c>
      <c r="B54" s="411"/>
      <c r="C54" s="412" t="s">
        <v>142</v>
      </c>
      <c r="D54" s="861">
        <v>0</v>
      </c>
      <c r="E54" s="861">
        <v>0</v>
      </c>
      <c r="F54" s="413">
        <f t="shared" si="0"/>
        <v>0</v>
      </c>
      <c r="G54" s="406"/>
      <c r="H54" s="407"/>
      <c r="I54" s="407"/>
      <c r="J54" s="407"/>
      <c r="K54" s="407"/>
      <c r="L54" s="407"/>
      <c r="M54" s="407"/>
      <c r="N54" s="407"/>
      <c r="O54" s="407"/>
      <c r="P54" s="407"/>
      <c r="Q54" s="407"/>
      <c r="R54" s="408"/>
      <c r="S54" s="408"/>
      <c r="T54" s="408"/>
      <c r="U54" s="408"/>
    </row>
    <row r="55" spans="1:21" s="409" customFormat="1" ht="30" customHeight="1">
      <c r="A55" s="410" t="s">
        <v>332</v>
      </c>
      <c r="B55" s="411"/>
      <c r="C55" s="412" t="s">
        <v>143</v>
      </c>
      <c r="D55" s="861">
        <v>0</v>
      </c>
      <c r="E55" s="861">
        <v>0</v>
      </c>
      <c r="F55" s="413">
        <f t="shared" si="0"/>
        <v>0</v>
      </c>
      <c r="G55" s="406"/>
      <c r="H55" s="407"/>
      <c r="I55" s="407"/>
      <c r="J55" s="407"/>
      <c r="K55" s="407"/>
      <c r="L55" s="407"/>
      <c r="M55" s="407"/>
      <c r="N55" s="407"/>
      <c r="O55" s="407"/>
      <c r="P55" s="407"/>
      <c r="Q55" s="407"/>
      <c r="R55" s="408"/>
      <c r="S55" s="408"/>
      <c r="T55" s="408"/>
      <c r="U55" s="408"/>
    </row>
    <row r="56" spans="1:21" s="409" customFormat="1" ht="30" customHeight="1" thickBot="1">
      <c r="A56" s="415" t="s">
        <v>333</v>
      </c>
      <c r="B56" s="416"/>
      <c r="C56" s="417" t="s">
        <v>144</v>
      </c>
      <c r="D56" s="861">
        <v>0</v>
      </c>
      <c r="E56" s="862">
        <v>0</v>
      </c>
      <c r="F56" s="418">
        <f t="shared" si="0"/>
        <v>0</v>
      </c>
      <c r="G56" s="406"/>
      <c r="H56" s="407"/>
      <c r="I56" s="407"/>
      <c r="J56" s="407"/>
      <c r="K56" s="407"/>
      <c r="L56" s="407"/>
      <c r="M56" s="407"/>
      <c r="N56" s="407"/>
      <c r="O56" s="407"/>
      <c r="P56" s="407"/>
      <c r="Q56" s="407"/>
      <c r="R56" s="408"/>
      <c r="S56" s="408"/>
      <c r="T56" s="408"/>
      <c r="U56" s="408"/>
    </row>
    <row r="57" spans="1:21" s="382" customFormat="1" ht="30" customHeight="1" thickBot="1">
      <c r="A57" s="466" t="s">
        <v>145</v>
      </c>
      <c r="B57" s="467"/>
      <c r="C57" s="470"/>
      <c r="D57" s="468">
        <f>SUM(D10:D56)</f>
        <v>111656</v>
      </c>
      <c r="E57" s="468">
        <f>SUM(E10:E56)</f>
        <v>0</v>
      </c>
      <c r="F57" s="468">
        <f t="shared" si="0"/>
        <v>111656</v>
      </c>
      <c r="G57" s="399"/>
      <c r="H57" s="400"/>
      <c r="I57" s="400"/>
      <c r="J57" s="400"/>
      <c r="K57" s="400"/>
      <c r="L57" s="400"/>
      <c r="M57" s="400"/>
      <c r="N57" s="400"/>
      <c r="O57" s="400"/>
      <c r="P57" s="400"/>
      <c r="Q57" s="400"/>
      <c r="R57" s="401"/>
      <c r="S57" s="401"/>
      <c r="T57" s="401"/>
      <c r="U57" s="401"/>
    </row>
    <row r="58" spans="1:21" s="409" customFormat="1" ht="30" customHeight="1">
      <c r="A58" s="419"/>
      <c r="B58" s="420"/>
      <c r="C58" s="421"/>
      <c r="D58" s="422"/>
      <c r="E58" s="422"/>
      <c r="F58" s="422"/>
      <c r="G58" s="406"/>
      <c r="H58" s="407"/>
      <c r="I58" s="407"/>
      <c r="J58" s="407"/>
      <c r="K58" s="407"/>
      <c r="L58" s="407"/>
      <c r="M58" s="407"/>
      <c r="N58" s="407"/>
      <c r="O58" s="407"/>
      <c r="P58" s="407"/>
      <c r="Q58" s="407"/>
      <c r="R58" s="408"/>
      <c r="S58" s="408"/>
      <c r="T58" s="408"/>
      <c r="U58" s="408"/>
    </row>
    <row r="59" spans="1:21" s="409" customFormat="1" ht="30" customHeight="1">
      <c r="A59" s="423"/>
      <c r="B59" s="423"/>
      <c r="C59" s="423"/>
      <c r="D59" s="424"/>
      <c r="E59" s="424"/>
      <c r="F59" s="424"/>
      <c r="G59" s="406"/>
      <c r="H59" s="407"/>
      <c r="I59" s="407"/>
      <c r="J59" s="407"/>
      <c r="K59" s="407"/>
      <c r="L59" s="407"/>
      <c r="M59" s="407"/>
      <c r="N59" s="407"/>
      <c r="O59" s="407"/>
      <c r="P59" s="407"/>
      <c r="Q59" s="407"/>
      <c r="R59" s="408"/>
      <c r="S59" s="408"/>
      <c r="T59" s="408"/>
      <c r="U59" s="408"/>
    </row>
    <row r="60" spans="1:21" s="409" customFormat="1" ht="30" customHeight="1" thickBot="1">
      <c r="A60" s="423"/>
      <c r="B60" s="423"/>
      <c r="C60" s="423"/>
      <c r="D60" s="424"/>
      <c r="E60" s="424"/>
      <c r="F60" s="424"/>
      <c r="G60" s="406"/>
      <c r="H60" s="407"/>
      <c r="I60" s="407"/>
      <c r="J60" s="407"/>
      <c r="K60" s="407"/>
      <c r="L60" s="407"/>
      <c r="M60" s="407"/>
      <c r="N60" s="407"/>
      <c r="O60" s="407"/>
      <c r="P60" s="407"/>
      <c r="Q60" s="407"/>
      <c r="R60" s="408"/>
      <c r="S60" s="408"/>
      <c r="T60" s="408"/>
      <c r="U60" s="408"/>
    </row>
    <row r="61" spans="1:21" s="409" customFormat="1" ht="30" customHeight="1" thickBot="1">
      <c r="A61" s="384"/>
      <c r="B61" s="385"/>
      <c r="C61" s="1162" t="str">
        <f>C7</f>
        <v>2019-20</v>
      </c>
      <c r="D61" s="1163"/>
      <c r="E61" s="1163"/>
      <c r="F61" s="1164"/>
      <c r="G61" s="406"/>
      <c r="H61" s="407"/>
      <c r="I61" s="407"/>
      <c r="J61" s="407"/>
      <c r="K61" s="407"/>
      <c r="L61" s="407"/>
      <c r="M61" s="407"/>
      <c r="N61" s="407"/>
      <c r="O61" s="407"/>
      <c r="P61" s="407"/>
      <c r="Q61" s="407"/>
      <c r="R61" s="408"/>
      <c r="S61" s="408"/>
      <c r="T61" s="408"/>
      <c r="U61" s="408"/>
    </row>
    <row r="62" spans="1:21" s="409" customFormat="1" ht="111.6" customHeight="1" thickBot="1">
      <c r="A62" s="1271" t="s">
        <v>509</v>
      </c>
      <c r="B62" s="1272"/>
      <c r="C62" s="390" t="s">
        <v>405</v>
      </c>
      <c r="D62" s="391" t="s">
        <v>378</v>
      </c>
      <c r="E62" s="392" t="s">
        <v>379</v>
      </c>
      <c r="F62" s="393" t="s">
        <v>532</v>
      </c>
      <c r="G62" s="406"/>
      <c r="H62" s="407"/>
      <c r="I62" s="407"/>
      <c r="J62" s="407"/>
      <c r="K62" s="407"/>
      <c r="L62" s="407"/>
      <c r="M62" s="407"/>
      <c r="N62" s="407"/>
      <c r="O62" s="407"/>
      <c r="P62" s="407"/>
      <c r="Q62" s="407"/>
      <c r="R62" s="408"/>
      <c r="S62" s="408"/>
      <c r="T62" s="408"/>
      <c r="U62" s="408"/>
    </row>
    <row r="63" spans="1:21" s="409" customFormat="1" ht="30" customHeight="1" thickBot="1">
      <c r="A63" s="1178" t="s">
        <v>12</v>
      </c>
      <c r="B63" s="1179"/>
      <c r="C63" s="425"/>
      <c r="D63" s="426"/>
      <c r="E63" s="426"/>
      <c r="F63" s="426"/>
      <c r="G63" s="406"/>
      <c r="H63" s="407"/>
      <c r="I63" s="407"/>
      <c r="J63" s="407"/>
      <c r="K63" s="407"/>
      <c r="L63" s="407"/>
      <c r="M63" s="407"/>
      <c r="N63" s="407"/>
      <c r="O63" s="407"/>
      <c r="P63" s="407"/>
      <c r="Q63" s="407"/>
      <c r="R63" s="408"/>
      <c r="S63" s="408"/>
      <c r="T63" s="408"/>
      <c r="U63" s="408"/>
    </row>
    <row r="64" spans="1:21" s="409" customFormat="1" ht="30" customHeight="1">
      <c r="A64" s="402" t="s">
        <v>334</v>
      </c>
      <c r="B64" s="427"/>
      <c r="C64" s="428" t="s">
        <v>146</v>
      </c>
      <c r="D64" s="860">
        <v>1089</v>
      </c>
      <c r="E64" s="860">
        <v>0</v>
      </c>
      <c r="F64" s="405">
        <f t="shared" si="0"/>
        <v>1089</v>
      </c>
      <c r="G64" s="406"/>
      <c r="H64" s="407"/>
      <c r="I64" s="407"/>
      <c r="J64" s="407"/>
      <c r="K64" s="407"/>
      <c r="L64" s="407"/>
      <c r="M64" s="407"/>
      <c r="N64" s="407"/>
      <c r="O64" s="407"/>
      <c r="P64" s="407"/>
      <c r="Q64" s="407"/>
      <c r="R64" s="408"/>
      <c r="S64" s="408"/>
      <c r="T64" s="408"/>
      <c r="U64" s="408"/>
    </row>
    <row r="65" spans="1:21" s="409" customFormat="1" ht="30" customHeight="1">
      <c r="A65" s="429" t="s">
        <v>335</v>
      </c>
      <c r="B65" s="430"/>
      <c r="C65" s="431" t="s">
        <v>147</v>
      </c>
      <c r="D65" s="861">
        <v>0</v>
      </c>
      <c r="E65" s="863">
        <v>0</v>
      </c>
      <c r="F65" s="432">
        <f t="shared" si="0"/>
        <v>0</v>
      </c>
      <c r="G65" s="406"/>
      <c r="H65" s="407"/>
      <c r="I65" s="407"/>
      <c r="J65" s="407"/>
      <c r="K65" s="407"/>
      <c r="L65" s="407"/>
      <c r="M65" s="407"/>
      <c r="N65" s="407"/>
      <c r="O65" s="407"/>
      <c r="P65" s="407"/>
      <c r="Q65" s="407"/>
      <c r="R65" s="408"/>
      <c r="S65" s="408"/>
      <c r="T65" s="408"/>
      <c r="U65" s="408"/>
    </row>
    <row r="66" spans="1:21" s="409" customFormat="1" ht="30" customHeight="1">
      <c r="A66" s="429" t="s">
        <v>336</v>
      </c>
      <c r="B66" s="430"/>
      <c r="C66" s="431" t="s">
        <v>148</v>
      </c>
      <c r="D66" s="861">
        <v>0</v>
      </c>
      <c r="E66" s="863">
        <v>0</v>
      </c>
      <c r="F66" s="432">
        <f t="shared" si="0"/>
        <v>0</v>
      </c>
      <c r="G66" s="406"/>
      <c r="H66" s="407"/>
      <c r="I66" s="407"/>
      <c r="J66" s="407"/>
      <c r="K66" s="407"/>
      <c r="L66" s="407"/>
      <c r="M66" s="407"/>
      <c r="N66" s="407"/>
      <c r="O66" s="407"/>
      <c r="P66" s="407"/>
      <c r="Q66" s="407"/>
      <c r="R66" s="408"/>
      <c r="S66" s="408"/>
      <c r="T66" s="408"/>
      <c r="U66" s="408"/>
    </row>
    <row r="67" spans="1:21" s="409" customFormat="1" ht="30" customHeight="1">
      <c r="A67" s="429" t="s">
        <v>339</v>
      </c>
      <c r="B67" s="430"/>
      <c r="C67" s="431" t="s">
        <v>149</v>
      </c>
      <c r="D67" s="861">
        <v>0</v>
      </c>
      <c r="E67" s="863">
        <v>0</v>
      </c>
      <c r="F67" s="432">
        <f t="shared" si="0"/>
        <v>0</v>
      </c>
      <c r="G67" s="406"/>
      <c r="H67" s="407"/>
      <c r="I67" s="407"/>
      <c r="J67" s="407"/>
      <c r="K67" s="407"/>
      <c r="L67" s="407"/>
      <c r="M67" s="407"/>
      <c r="N67" s="407"/>
      <c r="O67" s="407"/>
      <c r="P67" s="407"/>
      <c r="Q67" s="407"/>
      <c r="R67" s="408"/>
      <c r="S67" s="408"/>
      <c r="T67" s="408"/>
      <c r="U67" s="408"/>
    </row>
    <row r="68" spans="1:21" s="409" customFormat="1" ht="30" customHeight="1">
      <c r="A68" s="429" t="s">
        <v>340</v>
      </c>
      <c r="B68" s="430"/>
      <c r="C68" s="431" t="s">
        <v>150</v>
      </c>
      <c r="D68" s="861">
        <v>0</v>
      </c>
      <c r="E68" s="863">
        <v>0</v>
      </c>
      <c r="F68" s="432">
        <f t="shared" si="0"/>
        <v>0</v>
      </c>
      <c r="G68" s="406"/>
      <c r="H68" s="407"/>
      <c r="I68" s="407"/>
      <c r="J68" s="407"/>
      <c r="K68" s="407"/>
      <c r="L68" s="407"/>
      <c r="M68" s="407"/>
      <c r="N68" s="407"/>
      <c r="O68" s="407"/>
      <c r="P68" s="407"/>
      <c r="Q68" s="407"/>
      <c r="R68" s="408"/>
      <c r="S68" s="408"/>
      <c r="T68" s="408"/>
      <c r="U68" s="408"/>
    </row>
    <row r="69" spans="1:21" s="409" customFormat="1" ht="30" customHeight="1">
      <c r="A69" s="429" t="s">
        <v>341</v>
      </c>
      <c r="B69" s="430"/>
      <c r="C69" s="431" t="s">
        <v>151</v>
      </c>
      <c r="D69" s="861">
        <v>0</v>
      </c>
      <c r="E69" s="863">
        <v>0</v>
      </c>
      <c r="F69" s="432">
        <f t="shared" si="0"/>
        <v>0</v>
      </c>
      <c r="G69" s="406"/>
      <c r="H69" s="407"/>
      <c r="I69" s="407"/>
      <c r="J69" s="407"/>
      <c r="K69" s="407"/>
      <c r="L69" s="407"/>
      <c r="M69" s="407"/>
      <c r="N69" s="407"/>
      <c r="O69" s="407"/>
      <c r="P69" s="407"/>
      <c r="Q69" s="407"/>
      <c r="R69" s="408"/>
      <c r="S69" s="408"/>
      <c r="T69" s="408"/>
      <c r="U69" s="408"/>
    </row>
    <row r="70" spans="1:21" s="409" customFormat="1" ht="30" customHeight="1">
      <c r="A70" s="429" t="s">
        <v>342</v>
      </c>
      <c r="B70" s="430"/>
      <c r="C70" s="431" t="s">
        <v>152</v>
      </c>
      <c r="D70" s="861">
        <v>0</v>
      </c>
      <c r="E70" s="863">
        <v>0</v>
      </c>
      <c r="F70" s="432">
        <f t="shared" si="0"/>
        <v>0</v>
      </c>
      <c r="G70" s="406"/>
      <c r="H70" s="407"/>
      <c r="I70" s="407"/>
      <c r="J70" s="407"/>
      <c r="K70" s="407"/>
      <c r="L70" s="407"/>
      <c r="M70" s="407"/>
      <c r="N70" s="407"/>
      <c r="O70" s="407"/>
      <c r="P70" s="407"/>
      <c r="Q70" s="407"/>
      <c r="R70" s="408"/>
      <c r="S70" s="408"/>
      <c r="T70" s="408"/>
      <c r="U70" s="408"/>
    </row>
    <row r="71" spans="1:21" s="409" customFormat="1" ht="30" customHeight="1">
      <c r="A71" s="429" t="s">
        <v>343</v>
      </c>
      <c r="B71" s="430"/>
      <c r="C71" s="431" t="s">
        <v>153</v>
      </c>
      <c r="D71" s="861">
        <v>0</v>
      </c>
      <c r="E71" s="863">
        <v>0</v>
      </c>
      <c r="F71" s="432">
        <f t="shared" si="0"/>
        <v>0</v>
      </c>
      <c r="G71" s="406"/>
      <c r="H71" s="407"/>
      <c r="I71" s="407"/>
      <c r="J71" s="407"/>
      <c r="K71" s="407"/>
      <c r="L71" s="407"/>
      <c r="M71" s="407"/>
      <c r="N71" s="407"/>
      <c r="O71" s="407"/>
      <c r="P71" s="407"/>
      <c r="Q71" s="407"/>
      <c r="R71" s="408"/>
      <c r="S71" s="408"/>
      <c r="T71" s="408"/>
      <c r="U71" s="408"/>
    </row>
    <row r="72" spans="1:21" s="409" customFormat="1" ht="30" customHeight="1">
      <c r="A72" s="429" t="s">
        <v>344</v>
      </c>
      <c r="B72" s="430"/>
      <c r="C72" s="431" t="s">
        <v>154</v>
      </c>
      <c r="D72" s="861">
        <v>0</v>
      </c>
      <c r="E72" s="863">
        <v>0</v>
      </c>
      <c r="F72" s="432">
        <f t="shared" si="0"/>
        <v>0</v>
      </c>
      <c r="G72" s="406"/>
      <c r="H72" s="407"/>
      <c r="I72" s="407"/>
      <c r="J72" s="407"/>
      <c r="K72" s="407"/>
      <c r="L72" s="407"/>
      <c r="M72" s="407"/>
      <c r="N72" s="407"/>
      <c r="O72" s="407"/>
      <c r="P72" s="407"/>
      <c r="Q72" s="407"/>
      <c r="R72" s="408"/>
      <c r="S72" s="408"/>
      <c r="T72" s="408"/>
      <c r="U72" s="408"/>
    </row>
    <row r="73" spans="1:21" s="409" customFormat="1" ht="30" customHeight="1">
      <c r="A73" s="429" t="s">
        <v>345</v>
      </c>
      <c r="B73" s="430"/>
      <c r="C73" s="431" t="s">
        <v>155</v>
      </c>
      <c r="D73" s="861">
        <v>0</v>
      </c>
      <c r="E73" s="863">
        <v>0</v>
      </c>
      <c r="F73" s="432">
        <f t="shared" si="0"/>
        <v>0</v>
      </c>
      <c r="G73" s="406"/>
      <c r="H73" s="407"/>
      <c r="I73" s="407"/>
      <c r="J73" s="407"/>
      <c r="K73" s="407"/>
      <c r="L73" s="407"/>
      <c r="M73" s="407"/>
      <c r="N73" s="407"/>
      <c r="O73" s="407"/>
      <c r="P73" s="407"/>
      <c r="Q73" s="407"/>
      <c r="R73" s="408"/>
      <c r="S73" s="408"/>
      <c r="T73" s="408"/>
      <c r="U73" s="408"/>
    </row>
    <row r="74" spans="1:21" s="409" customFormat="1" ht="30" customHeight="1">
      <c r="A74" s="429" t="s">
        <v>346</v>
      </c>
      <c r="B74" s="430"/>
      <c r="C74" s="431" t="s">
        <v>156</v>
      </c>
      <c r="D74" s="861">
        <v>0</v>
      </c>
      <c r="E74" s="863">
        <v>0</v>
      </c>
      <c r="F74" s="432">
        <f t="shared" si="0"/>
        <v>0</v>
      </c>
      <c r="G74" s="406"/>
      <c r="H74" s="407"/>
      <c r="I74" s="407"/>
      <c r="J74" s="407"/>
      <c r="K74" s="407"/>
      <c r="L74" s="407"/>
      <c r="M74" s="407"/>
      <c r="N74" s="407"/>
      <c r="O74" s="407"/>
      <c r="P74" s="407"/>
      <c r="Q74" s="407"/>
      <c r="R74" s="408"/>
      <c r="S74" s="408"/>
      <c r="T74" s="408"/>
      <c r="U74" s="408"/>
    </row>
    <row r="75" spans="1:21" s="409" customFormat="1" ht="30" customHeight="1">
      <c r="A75" s="429" t="s">
        <v>347</v>
      </c>
      <c r="B75" s="430"/>
      <c r="C75" s="431" t="s">
        <v>157</v>
      </c>
      <c r="D75" s="861">
        <v>0</v>
      </c>
      <c r="E75" s="863">
        <v>0</v>
      </c>
      <c r="F75" s="432">
        <f t="shared" si="0"/>
        <v>0</v>
      </c>
      <c r="G75" s="406"/>
      <c r="H75" s="407"/>
      <c r="I75" s="407"/>
      <c r="J75" s="407"/>
      <c r="K75" s="407"/>
      <c r="L75" s="407"/>
      <c r="M75" s="407"/>
      <c r="N75" s="407"/>
      <c r="O75" s="407"/>
      <c r="P75" s="407"/>
      <c r="Q75" s="407"/>
      <c r="R75" s="408"/>
      <c r="S75" s="408"/>
      <c r="T75" s="408"/>
      <c r="U75" s="408"/>
    </row>
    <row r="76" spans="1:21" s="409" customFormat="1" ht="30" customHeight="1">
      <c r="A76" s="429" t="s">
        <v>348</v>
      </c>
      <c r="B76" s="430"/>
      <c r="C76" s="431" t="s">
        <v>158</v>
      </c>
      <c r="D76" s="861">
        <v>0</v>
      </c>
      <c r="E76" s="863">
        <v>0</v>
      </c>
      <c r="F76" s="432">
        <f t="shared" si="0"/>
        <v>0</v>
      </c>
      <c r="G76" s="406"/>
      <c r="H76" s="407"/>
      <c r="I76" s="407"/>
      <c r="J76" s="407"/>
      <c r="K76" s="407"/>
      <c r="L76" s="407"/>
      <c r="M76" s="407"/>
      <c r="N76" s="407"/>
      <c r="O76" s="407"/>
      <c r="P76" s="407"/>
      <c r="Q76" s="407"/>
      <c r="R76" s="408"/>
      <c r="S76" s="408"/>
      <c r="T76" s="408"/>
      <c r="U76" s="408"/>
    </row>
    <row r="77" spans="1:21" s="409" customFormat="1" ht="30" customHeight="1">
      <c r="A77" s="429" t="s">
        <v>349</v>
      </c>
      <c r="B77" s="430"/>
      <c r="C77" s="431" t="s">
        <v>159</v>
      </c>
      <c r="D77" s="861">
        <v>0</v>
      </c>
      <c r="E77" s="863">
        <v>0</v>
      </c>
      <c r="F77" s="432">
        <f t="shared" si="0"/>
        <v>0</v>
      </c>
      <c r="G77" s="406"/>
      <c r="H77" s="407"/>
      <c r="I77" s="407"/>
      <c r="J77" s="407"/>
      <c r="K77" s="407"/>
      <c r="L77" s="407"/>
      <c r="M77" s="407"/>
      <c r="N77" s="407"/>
      <c r="O77" s="407"/>
      <c r="P77" s="407"/>
      <c r="Q77" s="407"/>
      <c r="R77" s="408"/>
      <c r="S77" s="408"/>
      <c r="T77" s="408"/>
      <c r="U77" s="408"/>
    </row>
    <row r="78" spans="1:21" s="409" customFormat="1" ht="30" customHeight="1">
      <c r="A78" s="429" t="s">
        <v>350</v>
      </c>
      <c r="B78" s="430"/>
      <c r="C78" s="431">
        <v>64007</v>
      </c>
      <c r="D78" s="861">
        <v>0</v>
      </c>
      <c r="E78" s="863">
        <v>0</v>
      </c>
      <c r="F78" s="432">
        <f t="shared" si="0"/>
        <v>0</v>
      </c>
      <c r="G78" s="406"/>
      <c r="H78" s="407"/>
      <c r="I78" s="407"/>
      <c r="J78" s="407"/>
      <c r="K78" s="407"/>
      <c r="L78" s="407"/>
      <c r="M78" s="407"/>
      <c r="N78" s="407"/>
      <c r="O78" s="407"/>
      <c r="P78" s="407"/>
      <c r="Q78" s="407"/>
      <c r="R78" s="408"/>
      <c r="S78" s="408"/>
      <c r="T78" s="408"/>
      <c r="U78" s="408"/>
    </row>
    <row r="79" spans="1:21" s="409" customFormat="1" ht="30" customHeight="1">
      <c r="A79" s="429" t="s">
        <v>351</v>
      </c>
      <c r="B79" s="430"/>
      <c r="C79" s="431" t="s">
        <v>160</v>
      </c>
      <c r="D79" s="861">
        <v>226</v>
      </c>
      <c r="E79" s="863">
        <v>0</v>
      </c>
      <c r="F79" s="432">
        <f t="shared" si="0"/>
        <v>226</v>
      </c>
      <c r="G79" s="406"/>
      <c r="H79" s="407"/>
      <c r="I79" s="407"/>
      <c r="J79" s="407"/>
      <c r="K79" s="407"/>
      <c r="L79" s="407"/>
      <c r="M79" s="407"/>
      <c r="N79" s="407"/>
      <c r="O79" s="407"/>
      <c r="P79" s="407"/>
      <c r="Q79" s="407"/>
      <c r="R79" s="408"/>
      <c r="S79" s="408"/>
      <c r="T79" s="408"/>
      <c r="U79" s="408"/>
    </row>
    <row r="80" spans="1:21" s="409" customFormat="1" ht="30" customHeight="1">
      <c r="A80" s="429" t="s">
        <v>352</v>
      </c>
      <c r="B80" s="430"/>
      <c r="C80" s="431" t="s">
        <v>161</v>
      </c>
      <c r="D80" s="861">
        <v>0</v>
      </c>
      <c r="E80" s="863">
        <v>0</v>
      </c>
      <c r="F80" s="432">
        <f t="shared" si="0"/>
        <v>0</v>
      </c>
      <c r="G80" s="406"/>
      <c r="H80" s="407"/>
      <c r="I80" s="407"/>
      <c r="J80" s="407"/>
      <c r="K80" s="407"/>
      <c r="L80" s="407"/>
      <c r="M80" s="407"/>
      <c r="N80" s="407"/>
      <c r="O80" s="407"/>
      <c r="P80" s="407"/>
      <c r="Q80" s="407"/>
      <c r="R80" s="408"/>
      <c r="S80" s="408"/>
      <c r="T80" s="408"/>
      <c r="U80" s="408"/>
    </row>
    <row r="81" spans="1:21" s="409" customFormat="1" ht="30" customHeight="1">
      <c r="A81" s="429" t="s">
        <v>353</v>
      </c>
      <c r="B81" s="430"/>
      <c r="C81" s="431" t="s">
        <v>162</v>
      </c>
      <c r="D81" s="861">
        <v>0</v>
      </c>
      <c r="E81" s="863">
        <v>0</v>
      </c>
      <c r="F81" s="432">
        <f t="shared" ref="F81:F116" si="1">+D81+E81</f>
        <v>0</v>
      </c>
      <c r="G81" s="406"/>
      <c r="H81" s="407"/>
      <c r="I81" s="407"/>
      <c r="J81" s="407"/>
      <c r="K81" s="407"/>
      <c r="L81" s="407"/>
      <c r="M81" s="407"/>
      <c r="N81" s="407"/>
      <c r="O81" s="407"/>
      <c r="P81" s="407"/>
      <c r="Q81" s="407"/>
      <c r="R81" s="408"/>
      <c r="S81" s="408"/>
      <c r="T81" s="408"/>
      <c r="U81" s="408"/>
    </row>
    <row r="82" spans="1:21" s="409" customFormat="1" ht="30" customHeight="1">
      <c r="A82" s="429" t="s">
        <v>354</v>
      </c>
      <c r="B82" s="430"/>
      <c r="C82" s="431" t="s">
        <v>163</v>
      </c>
      <c r="D82" s="861">
        <v>0</v>
      </c>
      <c r="E82" s="863">
        <v>0</v>
      </c>
      <c r="F82" s="432">
        <f t="shared" si="1"/>
        <v>0</v>
      </c>
      <c r="G82" s="406"/>
      <c r="H82" s="407"/>
      <c r="I82" s="407"/>
      <c r="J82" s="407"/>
      <c r="K82" s="407"/>
      <c r="L82" s="407"/>
      <c r="M82" s="407"/>
      <c r="N82" s="407"/>
      <c r="O82" s="407"/>
      <c r="P82" s="407"/>
      <c r="Q82" s="407"/>
      <c r="R82" s="408"/>
      <c r="S82" s="408"/>
      <c r="T82" s="408"/>
      <c r="U82" s="408"/>
    </row>
    <row r="83" spans="1:21" s="409" customFormat="1" ht="30" customHeight="1">
      <c r="A83" s="429" t="s">
        <v>406</v>
      </c>
      <c r="B83" s="430"/>
      <c r="C83" s="431" t="s">
        <v>164</v>
      </c>
      <c r="D83" s="861">
        <v>0</v>
      </c>
      <c r="E83" s="863">
        <v>0</v>
      </c>
      <c r="F83" s="432">
        <f t="shared" si="1"/>
        <v>0</v>
      </c>
      <c r="G83" s="406"/>
      <c r="H83" s="407"/>
      <c r="I83" s="407"/>
      <c r="J83" s="407"/>
      <c r="K83" s="407"/>
      <c r="L83" s="407"/>
      <c r="M83" s="407"/>
      <c r="N83" s="407"/>
      <c r="O83" s="407"/>
      <c r="P83" s="407"/>
      <c r="Q83" s="407"/>
      <c r="R83" s="408"/>
      <c r="S83" s="408"/>
      <c r="T83" s="408"/>
      <c r="U83" s="408"/>
    </row>
    <row r="84" spans="1:21" s="409" customFormat="1" ht="30" customHeight="1">
      <c r="A84" s="429" t="s">
        <v>355</v>
      </c>
      <c r="B84" s="430"/>
      <c r="C84" s="431" t="s">
        <v>165</v>
      </c>
      <c r="D84" s="861">
        <v>1000</v>
      </c>
      <c r="E84" s="863">
        <v>0</v>
      </c>
      <c r="F84" s="432">
        <f t="shared" si="1"/>
        <v>1000</v>
      </c>
      <c r="G84" s="406"/>
      <c r="H84" s="407"/>
      <c r="I84" s="407"/>
      <c r="J84" s="407"/>
      <c r="K84" s="407"/>
      <c r="L84" s="407"/>
      <c r="M84" s="407"/>
      <c r="N84" s="407"/>
      <c r="O84" s="407"/>
      <c r="P84" s="407"/>
      <c r="Q84" s="407"/>
      <c r="R84" s="408"/>
      <c r="S84" s="408"/>
      <c r="T84" s="408"/>
      <c r="U84" s="408"/>
    </row>
    <row r="85" spans="1:21" s="409" customFormat="1" ht="30" customHeight="1">
      <c r="A85" s="429" t="s">
        <v>407</v>
      </c>
      <c r="B85" s="430"/>
      <c r="C85" s="431" t="s">
        <v>166</v>
      </c>
      <c r="D85" s="861">
        <v>0</v>
      </c>
      <c r="E85" s="863">
        <v>0</v>
      </c>
      <c r="F85" s="432">
        <f t="shared" si="1"/>
        <v>0</v>
      </c>
      <c r="G85" s="406"/>
      <c r="H85" s="406"/>
      <c r="I85" s="406"/>
      <c r="J85" s="406"/>
      <c r="K85" s="406"/>
      <c r="L85" s="406"/>
      <c r="M85" s="406"/>
      <c r="N85" s="406"/>
      <c r="O85" s="406"/>
      <c r="P85" s="406"/>
      <c r="Q85" s="406"/>
    </row>
    <row r="86" spans="1:21" s="409" customFormat="1" ht="30" customHeight="1">
      <c r="A86" s="429" t="s">
        <v>356</v>
      </c>
      <c r="B86" s="430"/>
      <c r="C86" s="431" t="s">
        <v>167</v>
      </c>
      <c r="D86" s="861">
        <v>0</v>
      </c>
      <c r="E86" s="863">
        <v>0</v>
      </c>
      <c r="F86" s="432">
        <f t="shared" si="1"/>
        <v>0</v>
      </c>
      <c r="G86" s="406"/>
      <c r="H86" s="406"/>
      <c r="I86" s="406"/>
      <c r="J86" s="406"/>
      <c r="K86" s="406"/>
      <c r="L86" s="406"/>
      <c r="M86" s="406"/>
      <c r="N86" s="406"/>
      <c r="O86" s="406"/>
      <c r="P86" s="406"/>
      <c r="Q86" s="406"/>
    </row>
    <row r="87" spans="1:21" s="409" customFormat="1" ht="30" customHeight="1">
      <c r="A87" s="429" t="s">
        <v>357</v>
      </c>
      <c r="B87" s="430"/>
      <c r="C87" s="431" t="s">
        <v>168</v>
      </c>
      <c r="D87" s="861">
        <v>0</v>
      </c>
      <c r="E87" s="863">
        <v>0</v>
      </c>
      <c r="F87" s="432">
        <f t="shared" ref="F87:F92" si="2">+D87+E87</f>
        <v>0</v>
      </c>
      <c r="G87" s="406"/>
      <c r="H87" s="406"/>
      <c r="I87" s="406"/>
      <c r="J87" s="406"/>
      <c r="K87" s="406"/>
      <c r="L87" s="406"/>
      <c r="M87" s="406"/>
      <c r="N87" s="406"/>
      <c r="O87" s="406"/>
      <c r="P87" s="406"/>
      <c r="Q87" s="406"/>
    </row>
    <row r="88" spans="1:21" s="409" customFormat="1" ht="30" customHeight="1">
      <c r="A88" s="429" t="s">
        <v>358</v>
      </c>
      <c r="B88" s="430"/>
      <c r="C88" s="431" t="s">
        <v>169</v>
      </c>
      <c r="D88" s="861">
        <v>1511</v>
      </c>
      <c r="E88" s="863">
        <v>0</v>
      </c>
      <c r="F88" s="432">
        <f t="shared" si="2"/>
        <v>1511</v>
      </c>
      <c r="G88" s="406"/>
      <c r="H88" s="406"/>
      <c r="I88" s="406"/>
      <c r="J88" s="406"/>
      <c r="K88" s="406"/>
      <c r="L88" s="406"/>
      <c r="M88" s="406"/>
      <c r="N88" s="406"/>
      <c r="O88" s="406"/>
      <c r="P88" s="406"/>
      <c r="Q88" s="406"/>
    </row>
    <row r="89" spans="1:21" s="409" customFormat="1" ht="30" customHeight="1">
      <c r="A89" s="429" t="s">
        <v>359</v>
      </c>
      <c r="B89" s="430"/>
      <c r="C89" s="431" t="s">
        <v>170</v>
      </c>
      <c r="D89" s="861">
        <v>0</v>
      </c>
      <c r="E89" s="863">
        <v>0</v>
      </c>
      <c r="F89" s="432">
        <f t="shared" si="2"/>
        <v>0</v>
      </c>
      <c r="G89" s="406"/>
      <c r="H89" s="406"/>
      <c r="I89" s="406"/>
      <c r="J89" s="406"/>
      <c r="K89" s="406"/>
      <c r="L89" s="406"/>
      <c r="M89" s="406"/>
      <c r="N89" s="406"/>
      <c r="O89" s="406"/>
      <c r="P89" s="406"/>
      <c r="Q89" s="406"/>
    </row>
    <row r="90" spans="1:21" s="409" customFormat="1" ht="30" customHeight="1">
      <c r="A90" s="429" t="s">
        <v>360</v>
      </c>
      <c r="B90" s="430"/>
      <c r="C90" s="431" t="s">
        <v>171</v>
      </c>
      <c r="D90" s="861">
        <v>0</v>
      </c>
      <c r="E90" s="863">
        <v>0</v>
      </c>
      <c r="F90" s="432">
        <f t="shared" si="2"/>
        <v>0</v>
      </c>
      <c r="G90" s="406"/>
      <c r="H90" s="406"/>
      <c r="I90" s="406"/>
      <c r="J90" s="406"/>
      <c r="K90" s="406"/>
      <c r="L90" s="406"/>
      <c r="M90" s="406"/>
      <c r="N90" s="406"/>
      <c r="O90" s="406"/>
      <c r="P90" s="406"/>
      <c r="Q90" s="406"/>
    </row>
    <row r="91" spans="1:21" s="409" customFormat="1" ht="30" customHeight="1">
      <c r="A91" s="429" t="s">
        <v>361</v>
      </c>
      <c r="B91" s="430"/>
      <c r="C91" s="431" t="s">
        <v>172</v>
      </c>
      <c r="D91" s="861">
        <v>0</v>
      </c>
      <c r="E91" s="863">
        <v>0</v>
      </c>
      <c r="F91" s="432">
        <f t="shared" si="2"/>
        <v>0</v>
      </c>
      <c r="G91" s="406"/>
      <c r="H91" s="406"/>
      <c r="I91" s="406"/>
      <c r="J91" s="406"/>
      <c r="K91" s="406"/>
      <c r="L91" s="406"/>
      <c r="M91" s="406"/>
      <c r="N91" s="406"/>
      <c r="O91" s="406"/>
      <c r="P91" s="406"/>
      <c r="Q91" s="406"/>
    </row>
    <row r="92" spans="1:21" s="409" customFormat="1" ht="30" customHeight="1">
      <c r="A92" s="429" t="s">
        <v>362</v>
      </c>
      <c r="B92" s="430"/>
      <c r="C92" s="431" t="s">
        <v>173</v>
      </c>
      <c r="D92" s="861">
        <v>0</v>
      </c>
      <c r="E92" s="863">
        <v>0</v>
      </c>
      <c r="F92" s="432">
        <f t="shared" si="2"/>
        <v>0</v>
      </c>
      <c r="G92" s="406"/>
      <c r="H92" s="406"/>
      <c r="I92" s="406"/>
      <c r="J92" s="406"/>
      <c r="K92" s="406"/>
      <c r="L92" s="406"/>
      <c r="M92" s="406"/>
      <c r="N92" s="406"/>
      <c r="O92" s="406"/>
      <c r="P92" s="406"/>
      <c r="Q92" s="406"/>
    </row>
    <row r="93" spans="1:21" s="409" customFormat="1" ht="30" customHeight="1">
      <c r="A93" s="429" t="s">
        <v>363</v>
      </c>
      <c r="B93" s="430"/>
      <c r="C93" s="431" t="s">
        <v>174</v>
      </c>
      <c r="D93" s="861">
        <v>0</v>
      </c>
      <c r="E93" s="863">
        <v>0</v>
      </c>
      <c r="F93" s="432">
        <f t="shared" si="1"/>
        <v>0</v>
      </c>
      <c r="G93" s="406"/>
      <c r="H93" s="406"/>
      <c r="I93" s="406"/>
      <c r="J93" s="406"/>
      <c r="K93" s="406"/>
      <c r="L93" s="406"/>
      <c r="M93" s="406"/>
      <c r="N93" s="406"/>
      <c r="O93" s="406"/>
      <c r="P93" s="406"/>
      <c r="Q93" s="406"/>
    </row>
    <row r="94" spans="1:21" s="409" customFormat="1" ht="30" customHeight="1">
      <c r="A94" s="429" t="s">
        <v>364</v>
      </c>
      <c r="B94" s="430"/>
      <c r="C94" s="431" t="s">
        <v>234</v>
      </c>
      <c r="D94" s="861">
        <v>0</v>
      </c>
      <c r="E94" s="863">
        <v>0</v>
      </c>
      <c r="F94" s="432">
        <f t="shared" si="1"/>
        <v>0</v>
      </c>
      <c r="G94" s="406"/>
      <c r="H94" s="406"/>
      <c r="I94" s="406"/>
      <c r="J94" s="406"/>
      <c r="K94" s="406"/>
      <c r="L94" s="406"/>
      <c r="M94" s="406"/>
      <c r="N94" s="406"/>
      <c r="O94" s="406"/>
      <c r="P94" s="406"/>
      <c r="Q94" s="406"/>
    </row>
    <row r="95" spans="1:21" s="409" customFormat="1" ht="30" customHeight="1">
      <c r="A95" s="429" t="s">
        <v>364</v>
      </c>
      <c r="B95" s="430"/>
      <c r="C95" s="431" t="s">
        <v>250</v>
      </c>
      <c r="D95" s="861">
        <v>0</v>
      </c>
      <c r="E95" s="863">
        <v>0</v>
      </c>
      <c r="F95" s="432">
        <f t="shared" si="1"/>
        <v>0</v>
      </c>
      <c r="G95" s="406"/>
      <c r="H95" s="406"/>
      <c r="I95" s="406"/>
      <c r="J95" s="406"/>
      <c r="K95" s="406"/>
      <c r="L95" s="406"/>
      <c r="M95" s="406"/>
      <c r="N95" s="406"/>
      <c r="O95" s="406"/>
      <c r="P95" s="406"/>
      <c r="Q95" s="406"/>
    </row>
    <row r="96" spans="1:21" s="409" customFormat="1" ht="30" customHeight="1">
      <c r="A96" s="429" t="s">
        <v>364</v>
      </c>
      <c r="B96" s="430"/>
      <c r="C96" s="431" t="s">
        <v>251</v>
      </c>
      <c r="D96" s="861">
        <v>0</v>
      </c>
      <c r="E96" s="863">
        <v>0</v>
      </c>
      <c r="F96" s="432">
        <f t="shared" si="1"/>
        <v>0</v>
      </c>
      <c r="G96" s="406"/>
      <c r="H96" s="406"/>
      <c r="I96" s="406"/>
      <c r="J96" s="406"/>
      <c r="K96" s="406"/>
      <c r="L96" s="406"/>
      <c r="M96" s="406"/>
      <c r="N96" s="406"/>
      <c r="O96" s="406"/>
      <c r="P96" s="406"/>
      <c r="Q96" s="406"/>
    </row>
    <row r="97" spans="1:17" s="409" customFormat="1" ht="30" customHeight="1">
      <c r="A97" s="429" t="s">
        <v>365</v>
      </c>
      <c r="B97" s="430"/>
      <c r="C97" s="431" t="s">
        <v>175</v>
      </c>
      <c r="D97" s="861">
        <v>0</v>
      </c>
      <c r="E97" s="863">
        <v>0</v>
      </c>
      <c r="F97" s="432">
        <f t="shared" si="1"/>
        <v>0</v>
      </c>
      <c r="G97" s="406"/>
      <c r="H97" s="406"/>
      <c r="I97" s="406"/>
      <c r="J97" s="406"/>
      <c r="K97" s="406"/>
      <c r="L97" s="406"/>
      <c r="M97" s="406"/>
      <c r="N97" s="406"/>
      <c r="O97" s="406"/>
      <c r="P97" s="406"/>
      <c r="Q97" s="406"/>
    </row>
    <row r="98" spans="1:17" s="409" customFormat="1" ht="30" customHeight="1">
      <c r="A98" s="429" t="s">
        <v>365</v>
      </c>
      <c r="B98" s="430"/>
      <c r="C98" s="431">
        <v>69270</v>
      </c>
      <c r="D98" s="861">
        <v>0</v>
      </c>
      <c r="E98" s="863">
        <v>0</v>
      </c>
      <c r="F98" s="432">
        <f t="shared" si="1"/>
        <v>0</v>
      </c>
      <c r="G98" s="406"/>
      <c r="H98" s="406"/>
      <c r="I98" s="406"/>
      <c r="J98" s="406"/>
      <c r="K98" s="406"/>
      <c r="L98" s="406"/>
      <c r="M98" s="406"/>
      <c r="N98" s="406"/>
      <c r="O98" s="406"/>
      <c r="P98" s="406"/>
      <c r="Q98" s="406"/>
    </row>
    <row r="99" spans="1:17" s="409" customFormat="1" ht="30" customHeight="1">
      <c r="A99" s="429" t="s">
        <v>366</v>
      </c>
      <c r="B99" s="430"/>
      <c r="C99" s="431" t="s">
        <v>176</v>
      </c>
      <c r="D99" s="861">
        <v>0</v>
      </c>
      <c r="E99" s="863">
        <v>0</v>
      </c>
      <c r="F99" s="432">
        <f t="shared" si="1"/>
        <v>0</v>
      </c>
      <c r="G99" s="406"/>
      <c r="H99" s="406"/>
      <c r="I99" s="406"/>
      <c r="J99" s="406"/>
      <c r="K99" s="406"/>
      <c r="L99" s="406"/>
      <c r="M99" s="406"/>
      <c r="N99" s="406"/>
      <c r="O99" s="406"/>
      <c r="P99" s="406"/>
      <c r="Q99" s="406"/>
    </row>
    <row r="100" spans="1:17" s="409" customFormat="1" ht="30" customHeight="1">
      <c r="A100" s="429" t="s">
        <v>301</v>
      </c>
      <c r="B100" s="430"/>
      <c r="C100" s="431" t="s">
        <v>177</v>
      </c>
      <c r="D100" s="861">
        <v>0</v>
      </c>
      <c r="E100" s="863">
        <v>0</v>
      </c>
      <c r="F100" s="432">
        <f t="shared" si="1"/>
        <v>0</v>
      </c>
      <c r="G100" s="406"/>
      <c r="H100" s="406"/>
      <c r="I100" s="406"/>
      <c r="J100" s="406"/>
      <c r="K100" s="406"/>
      <c r="L100" s="406"/>
      <c r="M100" s="406"/>
      <c r="N100" s="406"/>
      <c r="O100" s="406"/>
      <c r="P100" s="406"/>
      <c r="Q100" s="406"/>
    </row>
    <row r="101" spans="1:17" s="409" customFormat="1" ht="30" customHeight="1" thickBot="1">
      <c r="A101" s="433" t="s">
        <v>367</v>
      </c>
      <c r="B101" s="434"/>
      <c r="C101" s="435" t="s">
        <v>178</v>
      </c>
      <c r="D101" s="861">
        <v>0</v>
      </c>
      <c r="E101" s="863">
        <v>0</v>
      </c>
      <c r="F101" s="436">
        <f t="shared" si="1"/>
        <v>0</v>
      </c>
      <c r="G101" s="406"/>
      <c r="H101" s="406"/>
      <c r="I101" s="406"/>
      <c r="J101" s="406"/>
      <c r="K101" s="406"/>
      <c r="L101" s="406"/>
      <c r="M101" s="406"/>
      <c r="N101" s="406"/>
      <c r="O101" s="406"/>
      <c r="P101" s="406"/>
      <c r="Q101" s="406"/>
    </row>
    <row r="102" spans="1:17" s="409" customFormat="1" ht="30" customHeight="1" thickBot="1">
      <c r="A102" s="1175" t="s">
        <v>179</v>
      </c>
      <c r="B102" s="1176"/>
      <c r="C102" s="471"/>
      <c r="D102" s="469">
        <f>SUM(D64:D101)</f>
        <v>3826</v>
      </c>
      <c r="E102" s="469">
        <f>SUM(E64:E101)</f>
        <v>0</v>
      </c>
      <c r="F102" s="469">
        <f t="shared" si="1"/>
        <v>3826</v>
      </c>
      <c r="G102" s="406"/>
      <c r="H102" s="406"/>
      <c r="I102" s="406"/>
      <c r="J102" s="406"/>
      <c r="K102" s="406"/>
      <c r="L102" s="406"/>
      <c r="M102" s="406"/>
      <c r="N102" s="406"/>
      <c r="O102" s="406"/>
      <c r="P102" s="406"/>
      <c r="Q102" s="406"/>
    </row>
    <row r="103" spans="1:17" s="409" customFormat="1" ht="30" customHeight="1">
      <c r="A103" s="437"/>
      <c r="B103" s="437"/>
      <c r="C103" s="437"/>
      <c r="D103" s="438"/>
      <c r="E103" s="438"/>
      <c r="F103" s="438"/>
      <c r="G103" s="406"/>
      <c r="H103" s="406"/>
      <c r="I103" s="406"/>
      <c r="J103" s="406"/>
      <c r="K103" s="406"/>
      <c r="L103" s="406"/>
      <c r="M103" s="406"/>
      <c r="N103" s="406"/>
      <c r="O103" s="406"/>
      <c r="P103" s="406"/>
      <c r="Q103" s="406"/>
    </row>
    <row r="104" spans="1:17" s="409" customFormat="1" ht="30" customHeight="1" thickBot="1">
      <c r="A104" s="437"/>
      <c r="B104" s="437"/>
      <c r="C104" s="437"/>
      <c r="D104" s="438"/>
      <c r="E104" s="438"/>
      <c r="F104" s="438"/>
      <c r="G104" s="406"/>
      <c r="H104" s="406"/>
      <c r="I104" s="406"/>
      <c r="J104" s="406"/>
      <c r="K104" s="406"/>
      <c r="L104" s="406"/>
      <c r="M104" s="406"/>
      <c r="N104" s="406"/>
      <c r="O104" s="406"/>
      <c r="P104" s="406"/>
      <c r="Q104" s="406"/>
    </row>
    <row r="105" spans="1:17" s="409" customFormat="1" ht="30" customHeight="1" thickBot="1">
      <c r="A105" s="439"/>
      <c r="B105" s="439"/>
      <c r="C105" s="1162" t="str">
        <f>C7</f>
        <v>2019-20</v>
      </c>
      <c r="D105" s="1163"/>
      <c r="E105" s="1163"/>
      <c r="F105" s="1164"/>
      <c r="G105" s="406"/>
      <c r="H105" s="406"/>
      <c r="I105" s="406"/>
      <c r="J105" s="406"/>
      <c r="K105" s="406"/>
      <c r="L105" s="406"/>
      <c r="M105" s="406"/>
      <c r="N105" s="406"/>
      <c r="O105" s="406"/>
      <c r="P105" s="406"/>
      <c r="Q105" s="406"/>
    </row>
    <row r="106" spans="1:17" s="409" customFormat="1" ht="111.6" customHeight="1" thickBot="1">
      <c r="A106" s="1273" t="s">
        <v>13</v>
      </c>
      <c r="B106" s="1274"/>
      <c r="C106" s="390" t="s">
        <v>405</v>
      </c>
      <c r="D106" s="391" t="s">
        <v>378</v>
      </c>
      <c r="E106" s="392" t="s">
        <v>379</v>
      </c>
      <c r="F106" s="393" t="s">
        <v>532</v>
      </c>
      <c r="G106" s="406"/>
      <c r="H106" s="406"/>
      <c r="I106" s="406"/>
      <c r="J106" s="406"/>
      <c r="K106" s="406"/>
      <c r="L106" s="406"/>
      <c r="M106" s="406"/>
      <c r="N106" s="406"/>
      <c r="O106" s="406"/>
      <c r="P106" s="406"/>
      <c r="Q106" s="406"/>
    </row>
    <row r="107" spans="1:17" s="409" customFormat="1" ht="30" customHeight="1">
      <c r="A107" s="402" t="s">
        <v>370</v>
      </c>
      <c r="B107" s="403"/>
      <c r="C107" s="428" t="s">
        <v>180</v>
      </c>
      <c r="D107" s="860">
        <v>0</v>
      </c>
      <c r="E107" s="860">
        <v>0</v>
      </c>
      <c r="F107" s="405">
        <f t="shared" si="1"/>
        <v>0</v>
      </c>
      <c r="G107" s="406"/>
      <c r="H107" s="406"/>
      <c r="I107" s="406"/>
      <c r="J107" s="406"/>
      <c r="K107" s="406"/>
      <c r="L107" s="406"/>
      <c r="M107" s="406"/>
      <c r="N107" s="406"/>
      <c r="O107" s="406"/>
      <c r="P107" s="406"/>
      <c r="Q107" s="406"/>
    </row>
    <row r="108" spans="1:17" s="409" customFormat="1" ht="30" customHeight="1">
      <c r="A108" s="410" t="s">
        <v>371</v>
      </c>
      <c r="B108" s="411"/>
      <c r="C108" s="440" t="s">
        <v>181</v>
      </c>
      <c r="D108" s="861">
        <v>0</v>
      </c>
      <c r="E108" s="861">
        <v>0</v>
      </c>
      <c r="F108" s="413">
        <f t="shared" si="1"/>
        <v>0</v>
      </c>
      <c r="G108" s="406"/>
      <c r="H108" s="406"/>
      <c r="I108" s="406"/>
      <c r="J108" s="406"/>
      <c r="K108" s="406"/>
      <c r="L108" s="406"/>
      <c r="M108" s="406"/>
      <c r="N108" s="406"/>
      <c r="O108" s="406"/>
      <c r="P108" s="406"/>
      <c r="Q108" s="406"/>
    </row>
    <row r="109" spans="1:17" s="409" customFormat="1" ht="30" customHeight="1">
      <c r="A109" s="410" t="s">
        <v>368</v>
      </c>
      <c r="B109" s="411"/>
      <c r="C109" s="440" t="s">
        <v>182</v>
      </c>
      <c r="D109" s="861">
        <v>0</v>
      </c>
      <c r="E109" s="861">
        <v>0</v>
      </c>
      <c r="F109" s="413">
        <f t="shared" si="1"/>
        <v>0</v>
      </c>
      <c r="G109" s="406"/>
      <c r="H109" s="406"/>
      <c r="I109" s="406"/>
      <c r="J109" s="406"/>
      <c r="K109" s="406"/>
      <c r="L109" s="406"/>
      <c r="M109" s="406"/>
      <c r="N109" s="406"/>
      <c r="O109" s="406"/>
      <c r="P109" s="406"/>
      <c r="Q109" s="406"/>
    </row>
    <row r="110" spans="1:17" s="409" customFormat="1" ht="30" customHeight="1">
      <c r="A110" s="410" t="s">
        <v>369</v>
      </c>
      <c r="B110" s="411"/>
      <c r="C110" s="440" t="s">
        <v>183</v>
      </c>
      <c r="D110" s="861">
        <v>0</v>
      </c>
      <c r="E110" s="861">
        <v>0</v>
      </c>
      <c r="F110" s="413">
        <f t="shared" si="1"/>
        <v>0</v>
      </c>
      <c r="G110" s="406"/>
      <c r="H110" s="406"/>
      <c r="I110" s="406"/>
      <c r="J110" s="406"/>
      <c r="K110" s="406"/>
      <c r="L110" s="406"/>
      <c r="M110" s="406"/>
      <c r="N110" s="406"/>
      <c r="O110" s="406"/>
      <c r="P110" s="406"/>
      <c r="Q110" s="406"/>
    </row>
    <row r="111" spans="1:17" s="409" customFormat="1" ht="30" customHeight="1">
      <c r="A111" s="410" t="s">
        <v>372</v>
      </c>
      <c r="B111" s="411"/>
      <c r="C111" s="440" t="s">
        <v>184</v>
      </c>
      <c r="D111" s="861">
        <v>0</v>
      </c>
      <c r="E111" s="861">
        <v>0</v>
      </c>
      <c r="F111" s="413">
        <f t="shared" si="1"/>
        <v>0</v>
      </c>
      <c r="G111" s="406"/>
      <c r="H111" s="406"/>
      <c r="I111" s="406"/>
      <c r="J111" s="406"/>
      <c r="K111" s="406"/>
      <c r="L111" s="406"/>
      <c r="M111" s="406"/>
      <c r="N111" s="406"/>
      <c r="O111" s="406"/>
      <c r="P111" s="406"/>
      <c r="Q111" s="406"/>
    </row>
    <row r="112" spans="1:17" s="409" customFormat="1" ht="30" customHeight="1">
      <c r="A112" s="410" t="s">
        <v>499</v>
      </c>
      <c r="B112" s="411"/>
      <c r="C112" s="440">
        <v>73050</v>
      </c>
      <c r="D112" s="861">
        <v>0</v>
      </c>
      <c r="E112" s="861">
        <v>0</v>
      </c>
      <c r="F112" s="413">
        <f>+D112+E112</f>
        <v>0</v>
      </c>
      <c r="G112" s="406"/>
      <c r="H112" s="406"/>
      <c r="I112" s="406"/>
      <c r="J112" s="406"/>
      <c r="K112" s="406"/>
      <c r="L112" s="406"/>
      <c r="M112" s="406"/>
      <c r="N112" s="406"/>
      <c r="O112" s="406"/>
      <c r="P112" s="406"/>
      <c r="Q112" s="406"/>
    </row>
    <row r="113" spans="1:17" s="409" customFormat="1" ht="30" customHeight="1">
      <c r="A113" s="410" t="s">
        <v>627</v>
      </c>
      <c r="B113" s="411"/>
      <c r="C113" s="440" t="s">
        <v>185</v>
      </c>
      <c r="D113" s="861">
        <v>0</v>
      </c>
      <c r="E113" s="861">
        <v>0</v>
      </c>
      <c r="F113" s="413">
        <f t="shared" si="1"/>
        <v>0</v>
      </c>
      <c r="G113" s="406"/>
      <c r="H113" s="406"/>
      <c r="I113" s="406"/>
      <c r="J113" s="406"/>
      <c r="K113" s="406"/>
      <c r="L113" s="406"/>
      <c r="M113" s="406"/>
      <c r="N113" s="406"/>
      <c r="O113" s="406"/>
      <c r="P113" s="406"/>
      <c r="Q113" s="406"/>
    </row>
    <row r="114" spans="1:17" s="409" customFormat="1" ht="30" customHeight="1">
      <c r="A114" s="410" t="s">
        <v>373</v>
      </c>
      <c r="B114" s="411"/>
      <c r="C114" s="440" t="s">
        <v>186</v>
      </c>
      <c r="D114" s="861">
        <v>0</v>
      </c>
      <c r="E114" s="861">
        <v>0</v>
      </c>
      <c r="F114" s="413">
        <f t="shared" si="1"/>
        <v>0</v>
      </c>
      <c r="G114" s="406"/>
      <c r="H114" s="406"/>
      <c r="I114" s="406"/>
      <c r="J114" s="406"/>
      <c r="K114" s="406"/>
      <c r="L114" s="406"/>
      <c r="M114" s="406"/>
      <c r="N114" s="406"/>
      <c r="O114" s="406"/>
      <c r="P114" s="406"/>
      <c r="Q114" s="406"/>
    </row>
    <row r="115" spans="1:17" s="409" customFormat="1" ht="30" customHeight="1">
      <c r="A115" s="410" t="s">
        <v>496</v>
      </c>
      <c r="B115" s="411"/>
      <c r="C115" s="440" t="s">
        <v>187</v>
      </c>
      <c r="D115" s="861">
        <v>0</v>
      </c>
      <c r="E115" s="861">
        <v>0</v>
      </c>
      <c r="F115" s="413">
        <f t="shared" si="1"/>
        <v>0</v>
      </c>
      <c r="G115" s="406"/>
      <c r="H115" s="406"/>
      <c r="I115" s="406"/>
      <c r="J115" s="406"/>
      <c r="K115" s="406"/>
      <c r="L115" s="406"/>
      <c r="M115" s="406"/>
      <c r="N115" s="406"/>
      <c r="O115" s="406"/>
      <c r="P115" s="406"/>
      <c r="Q115" s="406"/>
    </row>
    <row r="116" spans="1:17" s="409" customFormat="1" ht="30" customHeight="1" thickBot="1">
      <c r="A116" s="415" t="s">
        <v>374</v>
      </c>
      <c r="B116" s="416"/>
      <c r="C116" s="441" t="s">
        <v>188</v>
      </c>
      <c r="D116" s="862">
        <v>0</v>
      </c>
      <c r="E116" s="862">
        <v>0</v>
      </c>
      <c r="F116" s="418">
        <f t="shared" si="1"/>
        <v>0</v>
      </c>
      <c r="G116" s="406"/>
      <c r="H116" s="406"/>
      <c r="I116" s="406"/>
      <c r="J116" s="406"/>
      <c r="K116" s="406"/>
      <c r="L116" s="406"/>
      <c r="M116" s="406"/>
      <c r="N116" s="406"/>
      <c r="O116" s="406"/>
      <c r="P116" s="406"/>
      <c r="Q116" s="406"/>
    </row>
    <row r="117" spans="1:17" s="409" customFormat="1" ht="30" customHeight="1" thickBot="1">
      <c r="A117" s="472" t="s">
        <v>189</v>
      </c>
      <c r="B117" s="473"/>
      <c r="C117" s="473"/>
      <c r="D117" s="474">
        <f>SUM(D107:D116)</f>
        <v>0</v>
      </c>
      <c r="E117" s="474">
        <f>SUM(E107:E116)</f>
        <v>0</v>
      </c>
      <c r="F117" s="474">
        <f>SUM(D117:E117)</f>
        <v>0</v>
      </c>
      <c r="G117" s="406"/>
      <c r="H117" s="406"/>
      <c r="I117" s="406"/>
      <c r="J117" s="406"/>
      <c r="K117" s="406"/>
      <c r="L117" s="406"/>
      <c r="M117" s="406"/>
      <c r="N117" s="406"/>
      <c r="O117" s="406"/>
      <c r="P117" s="406"/>
      <c r="Q117" s="406"/>
    </row>
    <row r="118" spans="1:17" s="409" customFormat="1" ht="30" customHeight="1" thickBot="1">
      <c r="A118" s="478"/>
      <c r="B118" s="479"/>
      <c r="C118" s="475"/>
      <c r="D118" s="476"/>
      <c r="E118" s="476"/>
      <c r="F118" s="476"/>
      <c r="G118" s="406"/>
      <c r="H118" s="406"/>
      <c r="I118" s="406"/>
      <c r="J118" s="406"/>
      <c r="K118" s="406"/>
      <c r="L118" s="406"/>
      <c r="M118" s="406"/>
      <c r="N118" s="406"/>
      <c r="O118" s="406"/>
      <c r="P118" s="406"/>
      <c r="Q118" s="406"/>
    </row>
    <row r="119" spans="1:17" s="409" customFormat="1" ht="30" customHeight="1" thickBot="1">
      <c r="A119" s="1175" t="s">
        <v>235</v>
      </c>
      <c r="B119" s="1176"/>
      <c r="C119" s="456"/>
      <c r="D119" s="469">
        <f>+D57+D102+D117</f>
        <v>115482</v>
      </c>
      <c r="E119" s="469">
        <f>+E57+E102+E117</f>
        <v>0</v>
      </c>
      <c r="F119" s="469">
        <f>SUM(D119:E119)</f>
        <v>115482</v>
      </c>
      <c r="G119" s="406"/>
      <c r="H119" s="406"/>
      <c r="I119" s="406"/>
      <c r="J119" s="406"/>
      <c r="K119" s="406"/>
      <c r="L119" s="406"/>
      <c r="M119" s="406"/>
      <c r="N119" s="406"/>
      <c r="O119" s="406"/>
      <c r="P119" s="406"/>
      <c r="Q119" s="406"/>
    </row>
    <row r="120" spans="1:17" s="409" customFormat="1" ht="30" customHeight="1">
      <c r="A120" s="407"/>
      <c r="B120" s="28"/>
      <c r="C120" s="28"/>
      <c r="D120" s="28"/>
      <c r="E120" s="28"/>
      <c r="F120" s="442"/>
      <c r="G120" s="407"/>
      <c r="H120" s="406"/>
      <c r="I120" s="406"/>
      <c r="J120" s="406"/>
      <c r="K120" s="406"/>
      <c r="L120" s="406"/>
      <c r="M120" s="406"/>
      <c r="N120" s="406"/>
      <c r="O120" s="406"/>
      <c r="P120" s="406"/>
      <c r="Q120" s="406"/>
    </row>
    <row r="121" spans="1:17" s="1188" customFormat="1" ht="30" customHeight="1" thickBot="1">
      <c r="A121" s="35"/>
      <c r="B121" s="35"/>
      <c r="C121" s="35"/>
      <c r="D121" s="35"/>
      <c r="E121" s="35"/>
      <c r="F121" s="35"/>
    </row>
    <row r="122" spans="1:17" s="409" customFormat="1" ht="116.65" customHeight="1" thickBot="1">
      <c r="A122" s="1275" t="s">
        <v>506</v>
      </c>
      <c r="B122" s="1276"/>
      <c r="C122" s="390" t="s">
        <v>405</v>
      </c>
      <c r="D122" s="393" t="s">
        <v>378</v>
      </c>
      <c r="E122" s="393" t="s">
        <v>379</v>
      </c>
      <c r="F122" s="393" t="s">
        <v>532</v>
      </c>
      <c r="G122" s="406"/>
      <c r="H122" s="406"/>
      <c r="I122" s="406"/>
      <c r="J122" s="406"/>
      <c r="K122" s="406"/>
      <c r="L122" s="406"/>
      <c r="M122" s="406"/>
      <c r="N122" s="406"/>
      <c r="O122" s="406"/>
      <c r="P122" s="406"/>
      <c r="Q122" s="406"/>
    </row>
    <row r="123" spans="1:17" s="463" customFormat="1" ht="30" customHeight="1">
      <c r="A123" s="402" t="s">
        <v>269</v>
      </c>
      <c r="B123" s="460"/>
      <c r="C123" s="461"/>
      <c r="D123" s="860">
        <v>0</v>
      </c>
      <c r="E123" s="860">
        <v>0</v>
      </c>
      <c r="F123" s="865">
        <f>+D123+E123</f>
        <v>0</v>
      </c>
      <c r="G123" s="462"/>
      <c r="H123" s="462"/>
      <c r="I123" s="462"/>
      <c r="J123" s="462"/>
      <c r="K123" s="462"/>
      <c r="L123" s="462"/>
      <c r="M123" s="462"/>
      <c r="N123" s="462"/>
      <c r="O123" s="462"/>
      <c r="P123" s="462"/>
      <c r="Q123" s="462"/>
    </row>
    <row r="124" spans="1:17" s="463" customFormat="1" ht="30" customHeight="1">
      <c r="A124" s="410" t="s">
        <v>572</v>
      </c>
      <c r="B124" s="464"/>
      <c r="C124" s="465"/>
      <c r="D124" s="864">
        <f>'EXHIBIT C'!H10</f>
        <v>49567</v>
      </c>
      <c r="E124" s="861">
        <v>0</v>
      </c>
      <c r="F124" s="413">
        <f t="shared" ref="F124:F134" si="3">+D124+E124</f>
        <v>49567</v>
      </c>
      <c r="G124" s="462"/>
      <c r="H124" s="462"/>
      <c r="I124" s="462"/>
      <c r="J124" s="462"/>
      <c r="K124" s="462"/>
      <c r="L124" s="462"/>
      <c r="M124" s="462"/>
      <c r="N124" s="462"/>
      <c r="O124" s="462"/>
      <c r="P124" s="462"/>
      <c r="Q124" s="462"/>
    </row>
    <row r="125" spans="1:17" s="463" customFormat="1" ht="30" customHeight="1">
      <c r="A125" s="410" t="s">
        <v>573</v>
      </c>
      <c r="B125" s="464"/>
      <c r="C125" s="465"/>
      <c r="D125" s="864">
        <f>'EXHIBIT C'!F19</f>
        <v>0</v>
      </c>
      <c r="E125" s="861">
        <v>0</v>
      </c>
      <c r="F125" s="413">
        <f t="shared" si="3"/>
        <v>0</v>
      </c>
      <c r="G125" s="462"/>
      <c r="H125" s="462"/>
      <c r="I125" s="462"/>
      <c r="J125" s="462"/>
      <c r="K125" s="462"/>
      <c r="L125" s="462"/>
      <c r="M125" s="462"/>
      <c r="N125" s="462"/>
      <c r="O125" s="462"/>
      <c r="P125" s="462"/>
      <c r="Q125" s="462"/>
    </row>
    <row r="126" spans="1:17" s="463" customFormat="1" ht="30" customHeight="1">
      <c r="A126" s="410" t="s">
        <v>270</v>
      </c>
      <c r="B126" s="464"/>
      <c r="C126" s="465"/>
      <c r="D126" s="861">
        <v>0</v>
      </c>
      <c r="E126" s="861">
        <v>0</v>
      </c>
      <c r="F126" s="413">
        <f t="shared" si="3"/>
        <v>0</v>
      </c>
      <c r="G126" s="462"/>
      <c r="H126" s="462"/>
      <c r="I126" s="462"/>
      <c r="J126" s="462"/>
      <c r="K126" s="462"/>
      <c r="L126" s="462"/>
      <c r="M126" s="462"/>
      <c r="N126" s="462"/>
      <c r="O126" s="462"/>
      <c r="P126" s="462"/>
      <c r="Q126" s="462"/>
    </row>
    <row r="127" spans="1:17" s="463" customFormat="1" ht="30" customHeight="1">
      <c r="A127" s="410" t="s">
        <v>271</v>
      </c>
      <c r="B127" s="464"/>
      <c r="C127" s="465"/>
      <c r="D127" s="861">
        <v>0</v>
      </c>
      <c r="E127" s="861">
        <v>0</v>
      </c>
      <c r="F127" s="413">
        <f t="shared" si="3"/>
        <v>0</v>
      </c>
      <c r="G127" s="462"/>
      <c r="H127" s="462"/>
      <c r="I127" s="462"/>
      <c r="J127" s="462"/>
      <c r="K127" s="462"/>
      <c r="L127" s="462"/>
      <c r="M127" s="462"/>
      <c r="N127" s="462"/>
      <c r="O127" s="462"/>
      <c r="P127" s="462"/>
      <c r="Q127" s="462"/>
    </row>
    <row r="128" spans="1:17" s="463" customFormat="1" ht="30" customHeight="1">
      <c r="A128" s="874" t="s">
        <v>725</v>
      </c>
      <c r="B128" s="464"/>
      <c r="C128" s="465"/>
      <c r="D128" s="861">
        <v>0</v>
      </c>
      <c r="E128" s="861">
        <v>0</v>
      </c>
      <c r="F128" s="413">
        <f t="shared" si="3"/>
        <v>0</v>
      </c>
      <c r="G128" s="462"/>
      <c r="H128" s="462"/>
      <c r="I128" s="462"/>
      <c r="J128" s="462"/>
      <c r="K128" s="462"/>
      <c r="L128" s="462"/>
      <c r="M128" s="462"/>
      <c r="N128" s="462"/>
      <c r="O128" s="462"/>
      <c r="P128" s="462"/>
      <c r="Q128" s="462"/>
    </row>
    <row r="129" spans="1:17" s="463" customFormat="1" ht="30" customHeight="1">
      <c r="A129" s="410" t="s">
        <v>456</v>
      </c>
      <c r="B129" s="464"/>
      <c r="C129" s="465"/>
      <c r="D129" s="861">
        <v>65915</v>
      </c>
      <c r="E129" s="861">
        <v>0</v>
      </c>
      <c r="F129" s="413">
        <f t="shared" si="3"/>
        <v>65915</v>
      </c>
      <c r="G129" s="462"/>
      <c r="H129" s="462"/>
      <c r="I129" s="462"/>
      <c r="J129" s="462"/>
      <c r="K129" s="462"/>
      <c r="L129" s="462"/>
      <c r="M129" s="462"/>
      <c r="N129" s="462"/>
      <c r="O129" s="462"/>
      <c r="P129" s="462"/>
      <c r="Q129" s="462"/>
    </row>
    <row r="130" spans="1:17" s="463" customFormat="1" ht="30" customHeight="1">
      <c r="A130" s="410" t="s">
        <v>272</v>
      </c>
      <c r="B130" s="464"/>
      <c r="C130" s="465"/>
      <c r="D130" s="861">
        <v>0</v>
      </c>
      <c r="E130" s="861">
        <v>0</v>
      </c>
      <c r="F130" s="413">
        <f t="shared" si="3"/>
        <v>0</v>
      </c>
      <c r="G130" s="462"/>
      <c r="H130" s="462"/>
      <c r="I130" s="462"/>
      <c r="J130" s="462"/>
      <c r="K130" s="462"/>
      <c r="L130" s="462"/>
      <c r="M130" s="462"/>
      <c r="N130" s="462"/>
      <c r="O130" s="462"/>
      <c r="P130" s="462"/>
      <c r="Q130" s="462"/>
    </row>
    <row r="131" spans="1:17" s="463" customFormat="1" ht="30" customHeight="1">
      <c r="A131" s="410" t="s">
        <v>273</v>
      </c>
      <c r="B131" s="464"/>
      <c r="C131" s="465"/>
      <c r="D131" s="861">
        <v>0</v>
      </c>
      <c r="E131" s="861">
        <v>0</v>
      </c>
      <c r="F131" s="413">
        <f t="shared" si="3"/>
        <v>0</v>
      </c>
      <c r="G131" s="462"/>
      <c r="H131" s="462"/>
      <c r="I131" s="462"/>
      <c r="J131" s="462"/>
      <c r="K131" s="462"/>
      <c r="L131" s="462"/>
      <c r="M131" s="462"/>
      <c r="N131" s="462"/>
      <c r="O131" s="462"/>
      <c r="P131" s="462"/>
      <c r="Q131" s="462"/>
    </row>
    <row r="132" spans="1:17" s="463" customFormat="1" ht="30" customHeight="1">
      <c r="A132" s="410" t="s">
        <v>274</v>
      </c>
      <c r="B132" s="464"/>
      <c r="C132" s="465"/>
      <c r="D132" s="861">
        <v>0</v>
      </c>
      <c r="E132" s="861">
        <v>0</v>
      </c>
      <c r="F132" s="413">
        <f t="shared" si="3"/>
        <v>0</v>
      </c>
      <c r="G132" s="462"/>
      <c r="H132" s="462"/>
      <c r="I132" s="462"/>
      <c r="J132" s="462"/>
      <c r="K132" s="462"/>
      <c r="L132" s="462"/>
      <c r="M132" s="462"/>
      <c r="N132" s="462"/>
      <c r="O132" s="462"/>
      <c r="P132" s="462"/>
      <c r="Q132" s="462"/>
    </row>
    <row r="133" spans="1:17" s="463" customFormat="1" ht="30" customHeight="1">
      <c r="A133" s="410" t="s">
        <v>275</v>
      </c>
      <c r="B133" s="464"/>
      <c r="C133" s="465"/>
      <c r="D133" s="861">
        <v>0</v>
      </c>
      <c r="E133" s="861">
        <v>0</v>
      </c>
      <c r="F133" s="413">
        <f t="shared" si="3"/>
        <v>0</v>
      </c>
      <c r="G133" s="462"/>
      <c r="H133" s="462"/>
      <c r="I133" s="462"/>
      <c r="J133" s="462"/>
      <c r="K133" s="462"/>
      <c r="L133" s="462"/>
      <c r="M133" s="462"/>
      <c r="N133" s="462"/>
      <c r="O133" s="462"/>
      <c r="P133" s="462"/>
      <c r="Q133" s="462"/>
    </row>
    <row r="134" spans="1:17" s="463" customFormat="1" ht="30" customHeight="1" thickBot="1">
      <c r="A134" s="415" t="s">
        <v>276</v>
      </c>
      <c r="B134" s="444"/>
      <c r="C134" s="455"/>
      <c r="D134" s="862">
        <v>0</v>
      </c>
      <c r="E134" s="862">
        <v>0</v>
      </c>
      <c r="F134" s="418">
        <f t="shared" si="3"/>
        <v>0</v>
      </c>
      <c r="G134" s="462"/>
      <c r="H134" s="462"/>
      <c r="I134" s="462"/>
      <c r="J134" s="462"/>
      <c r="K134" s="462"/>
      <c r="L134" s="462"/>
      <c r="M134" s="462"/>
      <c r="N134" s="462"/>
      <c r="O134" s="462"/>
      <c r="P134" s="462"/>
      <c r="Q134" s="462"/>
    </row>
    <row r="135" spans="1:17" ht="30" customHeight="1" thickBot="1">
      <c r="A135" s="1173" t="s">
        <v>267</v>
      </c>
      <c r="B135" s="1174"/>
      <c r="C135" s="456"/>
      <c r="D135" s="457">
        <f>SUM(D123:D134)</f>
        <v>115482</v>
      </c>
      <c r="E135" s="458">
        <f>SUM(E123:E134)</f>
        <v>0</v>
      </c>
      <c r="F135" s="459">
        <f>SUM(F123:F134)</f>
        <v>115482</v>
      </c>
      <c r="G135" s="443"/>
      <c r="H135" s="443"/>
      <c r="I135" s="443"/>
      <c r="J135" s="443"/>
      <c r="K135" s="443"/>
      <c r="L135" s="443"/>
      <c r="M135" s="443"/>
      <c r="N135" s="443"/>
      <c r="O135" s="443"/>
      <c r="P135" s="443"/>
      <c r="Q135" s="443"/>
    </row>
    <row r="136" spans="1:17" ht="30" customHeight="1">
      <c r="A136" s="445"/>
      <c r="B136" s="445"/>
      <c r="C136" s="446"/>
      <c r="D136" s="447"/>
      <c r="E136" s="447"/>
      <c r="F136" s="447"/>
      <c r="G136" s="443"/>
      <c r="H136" s="443"/>
      <c r="I136" s="443"/>
      <c r="J136" s="443"/>
      <c r="K136" s="443"/>
      <c r="L136" s="443"/>
      <c r="M136" s="443"/>
      <c r="N136" s="443"/>
      <c r="O136" s="443"/>
      <c r="P136" s="443"/>
      <c r="Q136" s="443"/>
    </row>
    <row r="137" spans="1:17" ht="125.25" customHeight="1">
      <c r="A137" s="1277" t="s">
        <v>720</v>
      </c>
      <c r="B137" s="1277"/>
      <c r="C137" s="448"/>
      <c r="D137" s="449">
        <f>D135-D119</f>
        <v>0</v>
      </c>
      <c r="E137" s="449">
        <f t="shared" ref="E137:F137" si="4">E135-E119</f>
        <v>0</v>
      </c>
      <c r="F137" s="449">
        <f t="shared" si="4"/>
        <v>0</v>
      </c>
      <c r="G137" s="443"/>
      <c r="H137" s="443"/>
      <c r="I137" s="443"/>
      <c r="J137" s="443"/>
      <c r="K137" s="443"/>
      <c r="L137" s="443"/>
      <c r="M137" s="443"/>
      <c r="N137" s="443"/>
      <c r="O137" s="443"/>
      <c r="P137" s="443"/>
      <c r="Q137" s="443"/>
    </row>
    <row r="138" spans="1:17" ht="14.1" customHeight="1">
      <c r="A138" s="445"/>
      <c r="B138" s="445"/>
      <c r="C138" s="446"/>
      <c r="D138" s="447"/>
      <c r="E138" s="447"/>
      <c r="F138" s="447"/>
      <c r="G138" s="443"/>
      <c r="H138" s="443"/>
      <c r="I138" s="443"/>
      <c r="J138" s="443"/>
      <c r="K138" s="443"/>
      <c r="L138" s="443"/>
      <c r="M138" s="443"/>
      <c r="N138" s="443"/>
      <c r="O138" s="443"/>
      <c r="P138" s="443"/>
      <c r="Q138" s="443"/>
    </row>
    <row r="139" spans="1:17" ht="26.1" customHeight="1" thickBot="1">
      <c r="A139" s="876" t="s">
        <v>719</v>
      </c>
      <c r="B139" s="409"/>
      <c r="C139" s="409"/>
      <c r="D139" s="450"/>
      <c r="E139" s="450"/>
      <c r="F139" s="451"/>
      <c r="G139" s="443"/>
      <c r="H139" s="443"/>
      <c r="I139" s="443"/>
      <c r="J139" s="443"/>
      <c r="K139" s="443"/>
      <c r="L139" s="443"/>
      <c r="M139" s="443"/>
      <c r="N139" s="443"/>
      <c r="O139" s="443"/>
      <c r="P139" s="443"/>
      <c r="Q139" s="443"/>
    </row>
    <row r="140" spans="1:17" ht="30" customHeight="1">
      <c r="A140" s="1165"/>
      <c r="B140" s="1166"/>
      <c r="C140" s="1166"/>
      <c r="D140" s="1166"/>
      <c r="E140" s="1166"/>
      <c r="F140" s="1167"/>
      <c r="G140" s="443"/>
      <c r="H140" s="443"/>
      <c r="I140" s="443"/>
      <c r="J140" s="443"/>
      <c r="K140" s="443"/>
      <c r="L140" s="443"/>
      <c r="M140" s="443"/>
      <c r="N140" s="443"/>
      <c r="O140" s="443"/>
      <c r="P140" s="443"/>
      <c r="Q140" s="443"/>
    </row>
    <row r="141" spans="1:17" ht="30" customHeight="1">
      <c r="A141" s="1168"/>
      <c r="B141" s="1089"/>
      <c r="C141" s="1089"/>
      <c r="D141" s="1089"/>
      <c r="E141" s="1089"/>
      <c r="F141" s="1169"/>
      <c r="G141" s="443"/>
      <c r="H141" s="443"/>
      <c r="I141" s="443"/>
      <c r="J141" s="443"/>
      <c r="K141" s="443"/>
      <c r="L141" s="443"/>
      <c r="M141" s="443"/>
      <c r="N141" s="443"/>
      <c r="O141" s="443"/>
      <c r="P141" s="443"/>
      <c r="Q141" s="443"/>
    </row>
    <row r="142" spans="1:17" ht="30" customHeight="1">
      <c r="A142" s="1168"/>
      <c r="B142" s="1089"/>
      <c r="C142" s="1089"/>
      <c r="D142" s="1089"/>
      <c r="E142" s="1089"/>
      <c r="F142" s="1169"/>
      <c r="G142" s="443"/>
      <c r="H142" s="443"/>
      <c r="I142" s="443"/>
      <c r="J142" s="443"/>
      <c r="K142" s="443"/>
      <c r="L142" s="443"/>
      <c r="M142" s="443"/>
      <c r="N142" s="443"/>
      <c r="O142" s="443"/>
      <c r="P142" s="443"/>
      <c r="Q142" s="443"/>
    </row>
    <row r="143" spans="1:17" ht="30" customHeight="1">
      <c r="A143" s="1168"/>
      <c r="B143" s="1089"/>
      <c r="C143" s="1089"/>
      <c r="D143" s="1089"/>
      <c r="E143" s="1089"/>
      <c r="F143" s="1169"/>
      <c r="G143" s="443"/>
      <c r="H143" s="443"/>
      <c r="I143" s="443"/>
      <c r="J143" s="443"/>
      <c r="K143" s="443"/>
      <c r="L143" s="443"/>
      <c r="M143" s="443"/>
      <c r="N143" s="443"/>
      <c r="O143" s="443"/>
      <c r="P143" s="443"/>
      <c r="Q143" s="443"/>
    </row>
    <row r="144" spans="1:17" ht="30" customHeight="1">
      <c r="A144" s="1168"/>
      <c r="B144" s="1089"/>
      <c r="C144" s="1089"/>
      <c r="D144" s="1089"/>
      <c r="E144" s="1089"/>
      <c r="F144" s="1169"/>
      <c r="G144" s="443"/>
      <c r="H144" s="443"/>
      <c r="I144" s="443"/>
      <c r="J144" s="443"/>
      <c r="K144" s="443"/>
      <c r="L144" s="443"/>
      <c r="M144" s="443"/>
      <c r="N144" s="443"/>
      <c r="O144" s="443"/>
      <c r="P144" s="443"/>
      <c r="Q144" s="443"/>
    </row>
    <row r="145" spans="1:17" ht="30" customHeight="1">
      <c r="A145" s="1168"/>
      <c r="B145" s="1089"/>
      <c r="C145" s="1089"/>
      <c r="D145" s="1089"/>
      <c r="E145" s="1089"/>
      <c r="F145" s="1169"/>
      <c r="G145" s="443"/>
      <c r="H145" s="443"/>
      <c r="I145" s="443"/>
      <c r="J145" s="443"/>
      <c r="K145" s="443"/>
      <c r="L145" s="443"/>
      <c r="M145" s="443"/>
      <c r="N145" s="443"/>
      <c r="O145" s="443"/>
      <c r="P145" s="443"/>
      <c r="Q145" s="443"/>
    </row>
    <row r="146" spans="1:17" ht="30" customHeight="1" thickBot="1">
      <c r="A146" s="1170"/>
      <c r="B146" s="1171"/>
      <c r="C146" s="1171"/>
      <c r="D146" s="1171"/>
      <c r="E146" s="1171"/>
      <c r="F146" s="1172"/>
      <c r="G146" s="443"/>
      <c r="H146" s="443"/>
      <c r="I146" s="443"/>
      <c r="J146" s="443"/>
      <c r="K146" s="443"/>
      <c r="L146" s="443"/>
      <c r="M146" s="443"/>
      <c r="N146" s="443"/>
      <c r="O146" s="443"/>
      <c r="P146" s="443"/>
      <c r="Q146" s="443"/>
    </row>
    <row r="147" spans="1:17" ht="30" customHeight="1">
      <c r="A147" s="868"/>
      <c r="B147" s="868"/>
      <c r="C147" s="868"/>
      <c r="D147" s="868"/>
      <c r="E147" s="868"/>
      <c r="F147" s="868"/>
      <c r="G147" s="443"/>
      <c r="H147" s="443"/>
      <c r="I147" s="443"/>
      <c r="J147" s="443"/>
      <c r="K147" s="443"/>
      <c r="L147" s="443"/>
      <c r="M147" s="443"/>
      <c r="N147" s="443"/>
      <c r="O147" s="443"/>
      <c r="P147" s="443"/>
      <c r="Q147" s="443"/>
    </row>
    <row r="148" spans="1:17" ht="27" customHeight="1" thickBot="1">
      <c r="A148" s="876" t="s">
        <v>721</v>
      </c>
      <c r="B148" s="869"/>
      <c r="C148" s="869"/>
      <c r="D148" s="450"/>
      <c r="E148" s="450"/>
      <c r="F148" s="451"/>
      <c r="G148" s="443"/>
      <c r="H148" s="443"/>
      <c r="I148" s="443"/>
      <c r="J148" s="443"/>
      <c r="K148" s="443"/>
      <c r="L148" s="443"/>
      <c r="M148" s="443"/>
      <c r="N148" s="443"/>
      <c r="O148" s="443"/>
      <c r="P148" s="443"/>
      <c r="Q148" s="443"/>
    </row>
    <row r="149" spans="1:17" ht="30" customHeight="1">
      <c r="A149" s="1165"/>
      <c r="B149" s="1166"/>
      <c r="C149" s="1166"/>
      <c r="D149" s="1166"/>
      <c r="E149" s="1166"/>
      <c r="F149" s="1167"/>
      <c r="G149" s="443"/>
      <c r="H149" s="443"/>
      <c r="I149" s="443"/>
      <c r="J149" s="443"/>
      <c r="K149" s="443"/>
      <c r="L149" s="443"/>
      <c r="M149" s="443"/>
      <c r="N149" s="443"/>
      <c r="O149" s="443"/>
      <c r="P149" s="443"/>
      <c r="Q149" s="443"/>
    </row>
    <row r="150" spans="1:17" ht="30" customHeight="1">
      <c r="A150" s="1168"/>
      <c r="B150" s="1089"/>
      <c r="C150" s="1089"/>
      <c r="D150" s="1089"/>
      <c r="E150" s="1089"/>
      <c r="F150" s="1169"/>
      <c r="G150" s="443"/>
      <c r="H150" s="443"/>
      <c r="I150" s="443"/>
      <c r="J150" s="443"/>
      <c r="K150" s="443"/>
      <c r="L150" s="443"/>
      <c r="M150" s="443"/>
      <c r="N150" s="443"/>
      <c r="O150" s="443"/>
      <c r="P150" s="443"/>
      <c r="Q150" s="443"/>
    </row>
    <row r="151" spans="1:17" ht="30" customHeight="1">
      <c r="A151" s="1168"/>
      <c r="B151" s="1089"/>
      <c r="C151" s="1089"/>
      <c r="D151" s="1089"/>
      <c r="E151" s="1089"/>
      <c r="F151" s="1169"/>
      <c r="G151" s="443"/>
      <c r="H151" s="443"/>
      <c r="I151" s="443"/>
      <c r="J151" s="443"/>
      <c r="K151" s="443"/>
      <c r="L151" s="443"/>
      <c r="M151" s="443"/>
      <c r="N151" s="443"/>
      <c r="O151" s="443"/>
      <c r="P151" s="443"/>
      <c r="Q151" s="443"/>
    </row>
    <row r="152" spans="1:17" ht="30" customHeight="1">
      <c r="A152" s="1168"/>
      <c r="B152" s="1089"/>
      <c r="C152" s="1089"/>
      <c r="D152" s="1089"/>
      <c r="E152" s="1089"/>
      <c r="F152" s="1169"/>
      <c r="G152" s="443"/>
      <c r="H152" s="443"/>
      <c r="I152" s="443"/>
      <c r="J152" s="443"/>
      <c r="K152" s="443"/>
      <c r="L152" s="443"/>
      <c r="M152" s="443"/>
      <c r="N152" s="443"/>
      <c r="O152" s="443"/>
      <c r="P152" s="443"/>
      <c r="Q152" s="443"/>
    </row>
    <row r="153" spans="1:17" ht="30" customHeight="1">
      <c r="A153" s="1168"/>
      <c r="B153" s="1089"/>
      <c r="C153" s="1089"/>
      <c r="D153" s="1089"/>
      <c r="E153" s="1089"/>
      <c r="F153" s="1169"/>
      <c r="G153" s="443"/>
      <c r="H153" s="443"/>
      <c r="I153" s="443"/>
      <c r="J153" s="443"/>
      <c r="K153" s="443"/>
      <c r="L153" s="443"/>
      <c r="M153" s="443"/>
      <c r="N153" s="443"/>
      <c r="O153" s="443"/>
      <c r="P153" s="443"/>
      <c r="Q153" s="443"/>
    </row>
    <row r="154" spans="1:17" ht="30" customHeight="1">
      <c r="A154" s="1168"/>
      <c r="B154" s="1089"/>
      <c r="C154" s="1089"/>
      <c r="D154" s="1089"/>
      <c r="E154" s="1089"/>
      <c r="F154" s="1169"/>
      <c r="G154" s="443"/>
      <c r="H154" s="443"/>
      <c r="I154" s="443"/>
      <c r="J154" s="443"/>
      <c r="K154" s="443"/>
      <c r="L154" s="443"/>
      <c r="M154" s="443"/>
      <c r="N154" s="443"/>
      <c r="O154" s="443"/>
      <c r="P154" s="443"/>
      <c r="Q154" s="443"/>
    </row>
    <row r="155" spans="1:17" ht="30" customHeight="1" thickBot="1">
      <c r="A155" s="1170"/>
      <c r="B155" s="1171"/>
      <c r="C155" s="1171"/>
      <c r="D155" s="1171"/>
      <c r="E155" s="1171"/>
      <c r="F155" s="1172"/>
      <c r="G155" s="443"/>
      <c r="H155" s="443"/>
      <c r="I155" s="443"/>
      <c r="J155" s="443"/>
      <c r="K155" s="443"/>
      <c r="L155" s="443"/>
      <c r="M155" s="443"/>
      <c r="N155" s="443"/>
      <c r="O155" s="443"/>
      <c r="P155" s="443"/>
      <c r="Q155" s="443"/>
    </row>
    <row r="156" spans="1:17" ht="25.35" customHeight="1">
      <c r="F156" s="453"/>
      <c r="G156" s="443"/>
      <c r="H156" s="443"/>
      <c r="I156" s="443"/>
      <c r="J156" s="443"/>
      <c r="K156" s="443"/>
      <c r="L156" s="443"/>
      <c r="M156" s="443"/>
      <c r="N156" s="443"/>
      <c r="O156" s="443"/>
      <c r="P156" s="443"/>
      <c r="Q156" s="443"/>
    </row>
    <row r="157" spans="1:17" ht="25.35" customHeight="1">
      <c r="F157" s="453"/>
      <c r="G157" s="443"/>
      <c r="H157" s="443"/>
      <c r="I157" s="443"/>
      <c r="J157" s="443"/>
      <c r="K157" s="443"/>
      <c r="L157" s="443"/>
      <c r="M157" s="443"/>
      <c r="N157" s="443"/>
      <c r="O157" s="443"/>
      <c r="P157" s="443"/>
      <c r="Q157" s="443"/>
    </row>
    <row r="158" spans="1:17" ht="25.35" customHeight="1">
      <c r="F158" s="453"/>
      <c r="G158" s="443"/>
      <c r="H158" s="443"/>
      <c r="I158" s="443"/>
      <c r="J158" s="443"/>
      <c r="K158" s="443"/>
      <c r="L158" s="443"/>
      <c r="M158" s="443"/>
      <c r="N158" s="443"/>
      <c r="O158" s="443"/>
      <c r="P158" s="443"/>
      <c r="Q158" s="443"/>
    </row>
    <row r="159" spans="1:17" ht="25.35" customHeight="1">
      <c r="F159" s="453"/>
      <c r="G159" s="443"/>
      <c r="H159" s="443"/>
      <c r="I159" s="443"/>
      <c r="J159" s="443"/>
      <c r="K159" s="443"/>
      <c r="L159" s="443"/>
      <c r="M159" s="443"/>
      <c r="N159" s="443"/>
      <c r="O159" s="443"/>
      <c r="P159" s="443"/>
      <c r="Q159" s="443"/>
    </row>
    <row r="160" spans="1:17" ht="25.35" customHeight="1">
      <c r="F160" s="453"/>
      <c r="G160" s="443"/>
      <c r="H160" s="443"/>
      <c r="I160" s="443"/>
      <c r="J160" s="443"/>
      <c r="K160" s="443"/>
      <c r="L160" s="443"/>
      <c r="M160" s="443"/>
      <c r="N160" s="443"/>
      <c r="O160" s="443"/>
      <c r="P160" s="443"/>
      <c r="Q160" s="443"/>
    </row>
    <row r="161" spans="5:17" ht="25.35" customHeight="1">
      <c r="E161" s="454"/>
      <c r="F161" s="453"/>
      <c r="G161" s="443"/>
      <c r="H161" s="443"/>
      <c r="I161" s="443"/>
      <c r="J161" s="443"/>
      <c r="K161" s="443"/>
      <c r="L161" s="443"/>
      <c r="M161" s="443"/>
      <c r="N161" s="443"/>
      <c r="O161" s="443"/>
      <c r="P161" s="443"/>
      <c r="Q161" s="443"/>
    </row>
    <row r="162" spans="5:17" ht="25.35" customHeight="1">
      <c r="E162" s="454"/>
      <c r="F162" s="453"/>
      <c r="G162" s="443"/>
      <c r="H162" s="443"/>
      <c r="I162" s="443"/>
      <c r="J162" s="443"/>
      <c r="K162" s="443"/>
      <c r="L162" s="443"/>
      <c r="M162" s="443"/>
      <c r="N162" s="443"/>
      <c r="O162" s="443"/>
      <c r="P162" s="443"/>
      <c r="Q162" s="443"/>
    </row>
    <row r="163" spans="5:17" ht="25.35" customHeight="1">
      <c r="E163" s="454"/>
      <c r="F163" s="453"/>
      <c r="G163" s="443"/>
      <c r="H163" s="443"/>
      <c r="I163" s="443"/>
      <c r="J163" s="443"/>
      <c r="K163" s="443"/>
      <c r="L163" s="443"/>
      <c r="M163" s="443"/>
      <c r="N163" s="443"/>
      <c r="O163" s="443"/>
      <c r="P163" s="443"/>
      <c r="Q163" s="443"/>
    </row>
    <row r="164" spans="5:17" ht="25.35" customHeight="1">
      <c r="F164" s="453"/>
      <c r="G164" s="443"/>
      <c r="H164" s="443"/>
      <c r="I164" s="443"/>
      <c r="J164" s="443"/>
      <c r="K164" s="443"/>
      <c r="L164" s="443"/>
      <c r="M164" s="443"/>
      <c r="N164" s="443"/>
      <c r="O164" s="443"/>
      <c r="P164" s="443"/>
      <c r="Q164" s="443"/>
    </row>
    <row r="165" spans="5:17" ht="25.35" customHeight="1">
      <c r="F165" s="453"/>
      <c r="G165" s="443"/>
      <c r="H165" s="443"/>
      <c r="I165" s="443"/>
      <c r="J165" s="443"/>
      <c r="K165" s="443"/>
      <c r="L165" s="443"/>
      <c r="M165" s="443"/>
      <c r="N165" s="443"/>
      <c r="O165" s="443"/>
      <c r="P165" s="443"/>
      <c r="Q165" s="443"/>
    </row>
    <row r="166" spans="5:17" ht="25.35" customHeight="1">
      <c r="F166" s="453"/>
      <c r="G166" s="443"/>
      <c r="H166" s="443"/>
      <c r="I166" s="443"/>
      <c r="J166" s="443"/>
      <c r="K166" s="443"/>
      <c r="L166" s="443"/>
      <c r="M166" s="443"/>
      <c r="N166" s="443"/>
      <c r="O166" s="443"/>
      <c r="P166" s="443"/>
      <c r="Q166" s="443"/>
    </row>
    <row r="167" spans="5:17" ht="25.35" customHeight="1">
      <c r="F167" s="453"/>
      <c r="G167" s="443"/>
      <c r="H167" s="443"/>
      <c r="I167" s="443"/>
      <c r="J167" s="443"/>
      <c r="K167" s="443"/>
      <c r="L167" s="443"/>
      <c r="M167" s="443"/>
      <c r="N167" s="443"/>
      <c r="O167" s="443"/>
      <c r="P167" s="443"/>
      <c r="Q167" s="443"/>
    </row>
    <row r="168" spans="5:17" ht="25.35" customHeight="1">
      <c r="F168" s="453"/>
      <c r="G168" s="443"/>
      <c r="H168" s="443"/>
      <c r="I168" s="443"/>
      <c r="J168" s="443"/>
      <c r="K168" s="443"/>
      <c r="L168" s="443"/>
      <c r="M168" s="443"/>
      <c r="N168" s="443"/>
      <c r="O168" s="443"/>
      <c r="P168" s="443"/>
      <c r="Q168" s="443"/>
    </row>
    <row r="169" spans="5:17" ht="25.35" customHeight="1">
      <c r="F169" s="453"/>
      <c r="G169" s="443"/>
      <c r="H169" s="443"/>
      <c r="I169" s="443"/>
      <c r="J169" s="443"/>
      <c r="K169" s="443"/>
      <c r="L169" s="443"/>
      <c r="M169" s="443"/>
      <c r="N169" s="443"/>
      <c r="O169" s="443"/>
      <c r="P169" s="443"/>
      <c r="Q169" s="443"/>
    </row>
    <row r="170" spans="5:17" ht="25.35" customHeight="1">
      <c r="F170" s="453"/>
      <c r="G170" s="443"/>
      <c r="H170" s="443"/>
      <c r="I170" s="443"/>
      <c r="J170" s="443"/>
      <c r="K170" s="443"/>
      <c r="L170" s="443"/>
      <c r="M170" s="443"/>
      <c r="N170" s="443"/>
      <c r="O170" s="443"/>
      <c r="P170" s="443"/>
      <c r="Q170" s="443"/>
    </row>
    <row r="171" spans="5:17" ht="25.35" customHeight="1">
      <c r="F171" s="453"/>
      <c r="G171" s="443"/>
      <c r="H171" s="443"/>
      <c r="I171" s="443"/>
      <c r="J171" s="443"/>
      <c r="K171" s="443"/>
      <c r="L171" s="443"/>
      <c r="M171" s="443"/>
      <c r="N171" s="443"/>
      <c r="O171" s="443"/>
      <c r="P171" s="443"/>
      <c r="Q171" s="443"/>
    </row>
    <row r="172" spans="5:17" ht="25.35" customHeight="1">
      <c r="F172" s="453"/>
      <c r="G172" s="443"/>
      <c r="H172" s="443"/>
      <c r="I172" s="443"/>
      <c r="J172" s="443"/>
      <c r="K172" s="443"/>
      <c r="L172" s="443"/>
      <c r="M172" s="443"/>
      <c r="N172" s="443"/>
      <c r="O172" s="443"/>
      <c r="P172" s="443"/>
      <c r="Q172" s="443"/>
    </row>
    <row r="173" spans="5:17" ht="25.35" customHeight="1">
      <c r="F173" s="453"/>
      <c r="G173" s="443"/>
      <c r="H173" s="443"/>
      <c r="I173" s="443"/>
      <c r="J173" s="443"/>
      <c r="K173" s="443"/>
      <c r="L173" s="443"/>
      <c r="M173" s="443"/>
      <c r="N173" s="443"/>
      <c r="O173" s="443"/>
      <c r="P173" s="443"/>
      <c r="Q173" s="443"/>
    </row>
    <row r="174" spans="5:17" ht="25.35" customHeight="1">
      <c r="F174" s="453"/>
      <c r="G174" s="443"/>
      <c r="H174" s="443"/>
      <c r="I174" s="443"/>
      <c r="J174" s="443"/>
      <c r="K174" s="443"/>
      <c r="L174" s="443"/>
      <c r="M174" s="443"/>
      <c r="N174" s="443"/>
      <c r="O174" s="443"/>
      <c r="P174" s="443"/>
      <c r="Q174" s="443"/>
    </row>
    <row r="175" spans="5:17" ht="25.35" customHeight="1">
      <c r="F175" s="453"/>
      <c r="G175" s="443"/>
      <c r="H175" s="443"/>
      <c r="I175" s="443"/>
      <c r="J175" s="443"/>
      <c r="K175" s="443"/>
      <c r="L175" s="443"/>
      <c r="M175" s="443"/>
      <c r="N175" s="443"/>
      <c r="O175" s="443"/>
      <c r="P175" s="443"/>
      <c r="Q175" s="443"/>
    </row>
    <row r="176" spans="5:17" ht="25.35" customHeight="1">
      <c r="F176" s="453"/>
      <c r="G176" s="443"/>
      <c r="H176" s="443"/>
      <c r="I176" s="443"/>
      <c r="J176" s="443"/>
      <c r="K176" s="443"/>
      <c r="L176" s="443"/>
      <c r="M176" s="443"/>
      <c r="N176" s="443"/>
      <c r="O176" s="443"/>
      <c r="P176" s="443"/>
      <c r="Q176" s="443"/>
    </row>
    <row r="177" spans="6:17" ht="25.35" customHeight="1">
      <c r="F177" s="453"/>
      <c r="G177" s="443"/>
      <c r="H177" s="443"/>
      <c r="I177" s="443"/>
      <c r="J177" s="443"/>
      <c r="K177" s="443"/>
      <c r="L177" s="443"/>
      <c r="M177" s="443"/>
      <c r="N177" s="443"/>
      <c r="O177" s="443"/>
      <c r="P177" s="443"/>
      <c r="Q177" s="443"/>
    </row>
    <row r="178" spans="6:17" ht="25.35" customHeight="1">
      <c r="F178" s="453"/>
      <c r="G178" s="443"/>
      <c r="H178" s="443"/>
      <c r="I178" s="443"/>
      <c r="J178" s="443"/>
      <c r="K178" s="443"/>
      <c r="L178" s="443"/>
      <c r="M178" s="443"/>
      <c r="N178" s="443"/>
      <c r="O178" s="443"/>
      <c r="P178" s="443"/>
      <c r="Q178" s="443"/>
    </row>
    <row r="179" spans="6:17" ht="25.35" customHeight="1">
      <c r="F179" s="453"/>
      <c r="G179" s="443"/>
      <c r="H179" s="443"/>
      <c r="I179" s="443"/>
      <c r="J179" s="443"/>
      <c r="K179" s="443"/>
      <c r="L179" s="443"/>
      <c r="M179" s="443"/>
      <c r="N179" s="443"/>
      <c r="O179" s="443"/>
      <c r="P179" s="443"/>
      <c r="Q179" s="443"/>
    </row>
    <row r="180" spans="6:17" ht="25.35" customHeight="1">
      <c r="F180" s="453"/>
      <c r="G180" s="443"/>
      <c r="H180" s="443"/>
      <c r="I180" s="443"/>
      <c r="J180" s="443"/>
      <c r="K180" s="443"/>
      <c r="L180" s="443"/>
      <c r="M180" s="443"/>
      <c r="N180" s="443"/>
      <c r="O180" s="443"/>
      <c r="P180" s="443"/>
      <c r="Q180" s="443"/>
    </row>
    <row r="181" spans="6:17" ht="25.35" customHeight="1">
      <c r="F181" s="453"/>
      <c r="G181" s="443"/>
      <c r="H181" s="443"/>
      <c r="I181" s="443"/>
      <c r="J181" s="443"/>
      <c r="K181" s="443"/>
      <c r="L181" s="443"/>
      <c r="M181" s="443"/>
      <c r="N181" s="443"/>
      <c r="O181" s="443"/>
      <c r="P181" s="443"/>
      <c r="Q181" s="443"/>
    </row>
    <row r="182" spans="6:17" ht="25.35" customHeight="1">
      <c r="F182" s="453"/>
      <c r="G182" s="443"/>
      <c r="H182" s="443"/>
      <c r="I182" s="443"/>
      <c r="J182" s="443"/>
      <c r="K182" s="443"/>
      <c r="L182" s="443"/>
      <c r="M182" s="443"/>
      <c r="N182" s="443"/>
      <c r="O182" s="443"/>
      <c r="P182" s="443"/>
      <c r="Q182" s="443"/>
    </row>
    <row r="183" spans="6:17" ht="25.35" customHeight="1">
      <c r="F183" s="453"/>
      <c r="G183" s="443"/>
      <c r="H183" s="443"/>
      <c r="I183" s="443"/>
      <c r="J183" s="443"/>
      <c r="K183" s="443"/>
      <c r="L183" s="443"/>
      <c r="M183" s="443"/>
      <c r="N183" s="443"/>
      <c r="O183" s="443"/>
      <c r="P183" s="443"/>
      <c r="Q183" s="443"/>
    </row>
    <row r="184" spans="6:17" ht="25.35" customHeight="1">
      <c r="F184" s="453"/>
      <c r="G184" s="443"/>
      <c r="H184" s="443"/>
      <c r="I184" s="443"/>
      <c r="J184" s="443"/>
      <c r="K184" s="443"/>
      <c r="L184" s="443"/>
      <c r="M184" s="443"/>
      <c r="N184" s="443"/>
      <c r="O184" s="443"/>
      <c r="P184" s="443"/>
      <c r="Q184" s="443"/>
    </row>
    <row r="185" spans="6:17" ht="25.35" customHeight="1">
      <c r="F185" s="453"/>
      <c r="G185" s="443"/>
      <c r="H185" s="443"/>
      <c r="I185" s="443"/>
      <c r="J185" s="443"/>
      <c r="K185" s="443"/>
      <c r="L185" s="443"/>
      <c r="M185" s="443"/>
      <c r="N185" s="443"/>
      <c r="O185" s="443"/>
      <c r="P185" s="443"/>
      <c r="Q185" s="443"/>
    </row>
    <row r="186" spans="6:17" ht="25.35" customHeight="1">
      <c r="F186" s="453"/>
      <c r="G186" s="443"/>
      <c r="H186" s="443"/>
      <c r="I186" s="443"/>
      <c r="J186" s="443"/>
      <c r="K186" s="443"/>
      <c r="L186" s="443"/>
      <c r="M186" s="443"/>
      <c r="N186" s="443"/>
      <c r="O186" s="443"/>
      <c r="P186" s="443"/>
      <c r="Q186" s="443"/>
    </row>
    <row r="187" spans="6:17" ht="25.35" customHeight="1">
      <c r="F187" s="453"/>
      <c r="G187" s="443"/>
      <c r="H187" s="443"/>
      <c r="I187" s="443"/>
      <c r="J187" s="443"/>
      <c r="K187" s="443"/>
      <c r="L187" s="443"/>
      <c r="M187" s="443"/>
      <c r="N187" s="443"/>
      <c r="O187" s="443"/>
      <c r="P187" s="443"/>
      <c r="Q187" s="443"/>
    </row>
    <row r="188" spans="6:17" ht="25.35" customHeight="1">
      <c r="F188" s="453"/>
      <c r="G188" s="443"/>
      <c r="H188" s="443"/>
      <c r="I188" s="443"/>
      <c r="J188" s="443"/>
      <c r="K188" s="443"/>
      <c r="L188" s="443"/>
      <c r="M188" s="443"/>
      <c r="N188" s="443"/>
      <c r="O188" s="443"/>
      <c r="P188" s="443"/>
      <c r="Q188" s="443"/>
    </row>
    <row r="189" spans="6:17" ht="25.35" customHeight="1">
      <c r="F189" s="453"/>
      <c r="G189" s="443"/>
      <c r="H189" s="443"/>
      <c r="I189" s="443"/>
      <c r="J189" s="443"/>
      <c r="K189" s="443"/>
      <c r="L189" s="443"/>
      <c r="M189" s="443"/>
      <c r="N189" s="443"/>
      <c r="O189" s="443"/>
      <c r="P189" s="443"/>
      <c r="Q189" s="443"/>
    </row>
    <row r="190" spans="6:17" ht="25.35" customHeight="1">
      <c r="F190" s="453"/>
      <c r="G190" s="443"/>
      <c r="H190" s="443"/>
      <c r="I190" s="443"/>
      <c r="J190" s="443"/>
      <c r="K190" s="443"/>
      <c r="L190" s="443"/>
      <c r="M190" s="443"/>
      <c r="N190" s="443"/>
      <c r="O190" s="443"/>
      <c r="P190" s="443"/>
      <c r="Q190" s="443"/>
    </row>
    <row r="191" spans="6:17" ht="25.35" customHeight="1">
      <c r="F191" s="453"/>
      <c r="G191" s="443"/>
      <c r="H191" s="443"/>
      <c r="I191" s="443"/>
      <c r="J191" s="443"/>
      <c r="K191" s="443"/>
      <c r="L191" s="443"/>
      <c r="M191" s="443"/>
      <c r="N191" s="443"/>
      <c r="O191" s="443"/>
      <c r="P191" s="443"/>
      <c r="Q191" s="443"/>
    </row>
    <row r="192" spans="6:17" ht="25.35" customHeight="1">
      <c r="F192" s="453"/>
      <c r="G192" s="443"/>
      <c r="H192" s="443"/>
      <c r="I192" s="443"/>
      <c r="J192" s="443"/>
      <c r="K192" s="443"/>
      <c r="L192" s="443"/>
      <c r="M192" s="443"/>
      <c r="N192" s="443"/>
      <c r="O192" s="443"/>
      <c r="P192" s="443"/>
      <c r="Q192" s="443"/>
    </row>
    <row r="193" spans="6:17" ht="25.35" customHeight="1">
      <c r="F193" s="453"/>
      <c r="G193" s="443"/>
      <c r="H193" s="443"/>
      <c r="I193" s="443"/>
      <c r="J193" s="443"/>
      <c r="K193" s="443"/>
      <c r="L193" s="443"/>
      <c r="M193" s="443"/>
      <c r="N193" s="443"/>
      <c r="O193" s="443"/>
      <c r="P193" s="443"/>
      <c r="Q193" s="443"/>
    </row>
    <row r="194" spans="6:17" ht="25.35" customHeight="1">
      <c r="F194" s="453"/>
      <c r="G194" s="443"/>
      <c r="H194" s="443"/>
      <c r="I194" s="443"/>
      <c r="J194" s="443"/>
      <c r="K194" s="443"/>
      <c r="L194" s="443"/>
      <c r="M194" s="443"/>
      <c r="N194" s="443"/>
      <c r="O194" s="443"/>
      <c r="P194" s="443"/>
      <c r="Q194" s="443"/>
    </row>
    <row r="195" spans="6:17" ht="25.35" customHeight="1">
      <c r="F195" s="453"/>
      <c r="G195" s="443"/>
      <c r="H195" s="443"/>
      <c r="I195" s="443"/>
      <c r="J195" s="443"/>
      <c r="K195" s="443"/>
      <c r="L195" s="443"/>
      <c r="M195" s="443"/>
      <c r="N195" s="443"/>
      <c r="O195" s="443"/>
      <c r="P195" s="443"/>
      <c r="Q195" s="443"/>
    </row>
    <row r="196" spans="6:17" ht="25.35" customHeight="1">
      <c r="F196" s="453"/>
      <c r="G196" s="443"/>
      <c r="H196" s="443"/>
      <c r="I196" s="443"/>
      <c r="J196" s="443"/>
      <c r="K196" s="443"/>
      <c r="L196" s="443"/>
      <c r="M196" s="443"/>
      <c r="N196" s="443"/>
      <c r="O196" s="443"/>
      <c r="P196" s="443"/>
      <c r="Q196" s="443"/>
    </row>
    <row r="197" spans="6:17" ht="25.35" customHeight="1">
      <c r="F197" s="453"/>
      <c r="G197" s="443"/>
      <c r="H197" s="443"/>
      <c r="I197" s="443"/>
      <c r="J197" s="443"/>
      <c r="K197" s="443"/>
      <c r="L197" s="443"/>
      <c r="M197" s="443"/>
      <c r="N197" s="443"/>
      <c r="O197" s="443"/>
      <c r="P197" s="443"/>
      <c r="Q197" s="443"/>
    </row>
    <row r="198" spans="6:17" ht="25.35" customHeight="1">
      <c r="F198" s="453"/>
      <c r="G198" s="443"/>
      <c r="H198" s="443"/>
      <c r="I198" s="443"/>
      <c r="J198" s="443"/>
      <c r="K198" s="443"/>
      <c r="L198" s="443"/>
      <c r="M198" s="443"/>
      <c r="N198" s="443"/>
      <c r="O198" s="443"/>
      <c r="P198" s="443"/>
      <c r="Q198" s="443"/>
    </row>
    <row r="199" spans="6:17" ht="25.35" customHeight="1">
      <c r="F199" s="453"/>
      <c r="G199" s="443"/>
      <c r="H199" s="443"/>
      <c r="I199" s="443"/>
      <c r="J199" s="443"/>
      <c r="K199" s="443"/>
      <c r="L199" s="443"/>
      <c r="M199" s="443"/>
      <c r="N199" s="443"/>
      <c r="O199" s="443"/>
      <c r="P199" s="443"/>
      <c r="Q199" s="443"/>
    </row>
    <row r="200" spans="6:17" ht="25.35" customHeight="1">
      <c r="F200" s="453"/>
      <c r="G200" s="443"/>
      <c r="H200" s="443"/>
      <c r="I200" s="443"/>
      <c r="J200" s="443"/>
      <c r="K200" s="443"/>
      <c r="L200" s="443"/>
      <c r="M200" s="443"/>
      <c r="N200" s="443"/>
      <c r="O200" s="443"/>
      <c r="P200" s="443"/>
      <c r="Q200" s="443"/>
    </row>
    <row r="201" spans="6:17" ht="25.35" customHeight="1">
      <c r="F201" s="453"/>
      <c r="G201" s="443"/>
      <c r="H201" s="443"/>
      <c r="I201" s="443"/>
      <c r="J201" s="443"/>
      <c r="K201" s="443"/>
      <c r="L201" s="443"/>
      <c r="M201" s="443"/>
      <c r="N201" s="443"/>
      <c r="O201" s="443"/>
      <c r="P201" s="443"/>
      <c r="Q201" s="443"/>
    </row>
    <row r="202" spans="6:17" ht="25.35" customHeight="1">
      <c r="F202" s="453"/>
      <c r="G202" s="443"/>
      <c r="H202" s="443"/>
      <c r="I202" s="443"/>
      <c r="J202" s="443"/>
      <c r="K202" s="443"/>
      <c r="L202" s="443"/>
      <c r="M202" s="443"/>
      <c r="N202" s="443"/>
      <c r="O202" s="443"/>
      <c r="P202" s="443"/>
      <c r="Q202" s="443"/>
    </row>
    <row r="203" spans="6:17" ht="25.35" customHeight="1">
      <c r="F203" s="453"/>
      <c r="G203" s="443"/>
      <c r="H203" s="443"/>
      <c r="I203" s="443"/>
      <c r="J203" s="443"/>
      <c r="K203" s="443"/>
      <c r="L203" s="443"/>
      <c r="M203" s="443"/>
      <c r="N203" s="443"/>
      <c r="O203" s="443"/>
      <c r="P203" s="443"/>
      <c r="Q203" s="443"/>
    </row>
    <row r="204" spans="6:17" ht="25.35" customHeight="1">
      <c r="F204" s="453"/>
      <c r="G204" s="443"/>
      <c r="H204" s="443"/>
      <c r="I204" s="443"/>
      <c r="J204" s="443"/>
      <c r="K204" s="443"/>
      <c r="L204" s="443"/>
      <c r="M204" s="443"/>
      <c r="N204" s="443"/>
      <c r="O204" s="443"/>
      <c r="P204" s="443"/>
      <c r="Q204" s="443"/>
    </row>
    <row r="205" spans="6:17" ht="25.35" customHeight="1">
      <c r="F205" s="453"/>
      <c r="G205" s="443"/>
      <c r="H205" s="443"/>
      <c r="I205" s="443"/>
      <c r="J205" s="443"/>
      <c r="K205" s="443"/>
      <c r="L205" s="443"/>
      <c r="M205" s="443"/>
      <c r="N205" s="443"/>
      <c r="O205" s="443"/>
      <c r="P205" s="443"/>
      <c r="Q205" s="443"/>
    </row>
    <row r="206" spans="6:17" ht="25.35" customHeight="1">
      <c r="F206" s="453"/>
      <c r="G206" s="443"/>
      <c r="H206" s="443"/>
      <c r="I206" s="443"/>
      <c r="J206" s="443"/>
      <c r="K206" s="443"/>
      <c r="L206" s="443"/>
      <c r="M206" s="443"/>
      <c r="N206" s="443"/>
      <c r="O206" s="443"/>
      <c r="P206" s="443"/>
      <c r="Q206" s="443"/>
    </row>
    <row r="207" spans="6:17" ht="25.35" customHeight="1">
      <c r="F207" s="453"/>
      <c r="G207" s="443"/>
      <c r="H207" s="443"/>
      <c r="I207" s="443"/>
      <c r="J207" s="443"/>
      <c r="K207" s="443"/>
      <c r="L207" s="443"/>
      <c r="M207" s="443"/>
      <c r="N207" s="443"/>
      <c r="O207" s="443"/>
      <c r="P207" s="443"/>
      <c r="Q207" s="443"/>
    </row>
    <row r="208" spans="6:17" ht="25.35" customHeight="1">
      <c r="F208" s="453"/>
      <c r="G208" s="443"/>
      <c r="H208" s="443"/>
      <c r="I208" s="443"/>
      <c r="J208" s="443"/>
      <c r="K208" s="443"/>
      <c r="L208" s="443"/>
      <c r="M208" s="443"/>
      <c r="N208" s="443"/>
      <c r="O208" s="443"/>
      <c r="P208" s="443"/>
      <c r="Q208" s="443"/>
    </row>
    <row r="209" spans="6:17" ht="25.35" customHeight="1">
      <c r="F209" s="453"/>
      <c r="G209" s="443"/>
      <c r="H209" s="443"/>
      <c r="I209" s="443"/>
      <c r="J209" s="443"/>
      <c r="K209" s="443"/>
      <c r="L209" s="443"/>
      <c r="M209" s="443"/>
      <c r="N209" s="443"/>
      <c r="O209" s="443"/>
      <c r="P209" s="443"/>
      <c r="Q209" s="443"/>
    </row>
    <row r="210" spans="6:17" ht="25.35" customHeight="1">
      <c r="F210" s="453"/>
      <c r="G210" s="443"/>
      <c r="H210" s="443"/>
      <c r="I210" s="443"/>
      <c r="J210" s="443"/>
      <c r="K210" s="443"/>
      <c r="L210" s="443"/>
      <c r="M210" s="443"/>
      <c r="N210" s="443"/>
      <c r="O210" s="443"/>
      <c r="P210" s="443"/>
      <c r="Q210" s="443"/>
    </row>
    <row r="211" spans="6:17" ht="25.35" customHeight="1">
      <c r="F211" s="453"/>
      <c r="G211" s="443"/>
      <c r="H211" s="443"/>
      <c r="I211" s="443"/>
      <c r="J211" s="443"/>
      <c r="K211" s="443"/>
      <c r="L211" s="443"/>
      <c r="M211" s="443"/>
      <c r="N211" s="443"/>
      <c r="O211" s="443"/>
      <c r="P211" s="443"/>
      <c r="Q211" s="443"/>
    </row>
    <row r="212" spans="6:17" ht="25.35" customHeight="1">
      <c r="F212" s="453"/>
      <c r="G212" s="443"/>
      <c r="H212" s="443"/>
      <c r="I212" s="443"/>
      <c r="J212" s="443"/>
      <c r="K212" s="443"/>
      <c r="L212" s="443"/>
      <c r="M212" s="443"/>
      <c r="N212" s="443"/>
      <c r="O212" s="443"/>
      <c r="P212" s="443"/>
      <c r="Q212" s="443"/>
    </row>
    <row r="213" spans="6:17" ht="25.35" customHeight="1">
      <c r="F213" s="453"/>
      <c r="G213" s="443"/>
      <c r="H213" s="443"/>
      <c r="I213" s="443"/>
      <c r="J213" s="443"/>
      <c r="K213" s="443"/>
      <c r="L213" s="443"/>
      <c r="M213" s="443"/>
      <c r="N213" s="443"/>
      <c r="O213" s="443"/>
      <c r="P213" s="443"/>
      <c r="Q213" s="443"/>
    </row>
    <row r="214" spans="6:17" ht="25.35" customHeight="1">
      <c r="F214" s="453"/>
      <c r="G214" s="443"/>
      <c r="H214" s="443"/>
      <c r="I214" s="443"/>
      <c r="J214" s="443"/>
      <c r="K214" s="443"/>
      <c r="L214" s="443"/>
      <c r="M214" s="443"/>
      <c r="N214" s="443"/>
      <c r="O214" s="443"/>
      <c r="P214" s="443"/>
      <c r="Q214" s="443"/>
    </row>
    <row r="215" spans="6:17" ht="25.35" customHeight="1">
      <c r="F215" s="453"/>
      <c r="G215" s="443"/>
      <c r="H215" s="443"/>
      <c r="I215" s="443"/>
      <c r="J215" s="443"/>
      <c r="K215" s="443"/>
      <c r="L215" s="443"/>
      <c r="M215" s="443"/>
      <c r="N215" s="443"/>
      <c r="O215" s="443"/>
      <c r="P215" s="443"/>
      <c r="Q215" s="443"/>
    </row>
    <row r="216" spans="6:17" ht="25.35" customHeight="1">
      <c r="F216" s="453"/>
      <c r="G216" s="443"/>
      <c r="H216" s="443"/>
      <c r="I216" s="443"/>
      <c r="J216" s="443"/>
      <c r="K216" s="443"/>
      <c r="L216" s="443"/>
      <c r="M216" s="443"/>
      <c r="N216" s="443"/>
      <c r="O216" s="443"/>
      <c r="P216" s="443"/>
      <c r="Q216" s="443"/>
    </row>
    <row r="217" spans="6:17" ht="25.35" customHeight="1">
      <c r="F217" s="453"/>
      <c r="G217" s="443"/>
      <c r="H217" s="443"/>
      <c r="I217" s="443"/>
      <c r="J217" s="443"/>
      <c r="K217" s="443"/>
      <c r="L217" s="443"/>
      <c r="M217" s="443"/>
      <c r="N217" s="443"/>
      <c r="O217" s="443"/>
      <c r="P217" s="443"/>
      <c r="Q217" s="443"/>
    </row>
    <row r="218" spans="6:17" ht="25.35" customHeight="1">
      <c r="F218" s="453"/>
      <c r="G218" s="443"/>
      <c r="H218" s="443"/>
      <c r="I218" s="443"/>
      <c r="J218" s="443"/>
      <c r="K218" s="443"/>
      <c r="L218" s="443"/>
      <c r="M218" s="443"/>
      <c r="N218" s="443"/>
      <c r="O218" s="443"/>
      <c r="P218" s="443"/>
      <c r="Q218" s="443"/>
    </row>
    <row r="219" spans="6:17" ht="25.35" customHeight="1">
      <c r="F219" s="453"/>
      <c r="G219" s="443"/>
      <c r="H219" s="443"/>
      <c r="I219" s="443"/>
      <c r="J219" s="443"/>
      <c r="K219" s="443"/>
      <c r="L219" s="443"/>
      <c r="M219" s="443"/>
      <c r="N219" s="443"/>
      <c r="O219" s="443"/>
      <c r="P219" s="443"/>
      <c r="Q219" s="443"/>
    </row>
    <row r="220" spans="6:17" ht="25.35" customHeight="1">
      <c r="F220" s="453"/>
      <c r="G220" s="443"/>
      <c r="H220" s="443"/>
      <c r="I220" s="443"/>
      <c r="J220" s="443"/>
      <c r="K220" s="443"/>
      <c r="L220" s="443"/>
      <c r="M220" s="443"/>
      <c r="N220" s="443"/>
      <c r="O220" s="443"/>
      <c r="P220" s="443"/>
      <c r="Q220" s="443"/>
    </row>
    <row r="221" spans="6:17" ht="25.35" customHeight="1">
      <c r="F221" s="453"/>
      <c r="G221" s="443"/>
      <c r="H221" s="443"/>
      <c r="I221" s="443"/>
      <c r="J221" s="443"/>
      <c r="K221" s="443"/>
      <c r="L221" s="443"/>
      <c r="M221" s="443"/>
      <c r="N221" s="443"/>
      <c r="O221" s="443"/>
      <c r="P221" s="443"/>
      <c r="Q221" s="443"/>
    </row>
    <row r="222" spans="6:17" ht="25.35" customHeight="1">
      <c r="F222" s="453"/>
      <c r="G222" s="443"/>
      <c r="H222" s="443"/>
      <c r="I222" s="443"/>
      <c r="J222" s="443"/>
      <c r="K222" s="443"/>
      <c r="L222" s="443"/>
      <c r="M222" s="443"/>
      <c r="N222" s="443"/>
      <c r="O222" s="443"/>
      <c r="P222" s="443"/>
      <c r="Q222" s="443"/>
    </row>
    <row r="223" spans="6:17" ht="25.35" customHeight="1">
      <c r="F223" s="453"/>
      <c r="G223" s="443"/>
      <c r="H223" s="443"/>
      <c r="I223" s="443"/>
      <c r="J223" s="443"/>
      <c r="K223" s="443"/>
      <c r="L223" s="443"/>
      <c r="M223" s="443"/>
      <c r="N223" s="443"/>
      <c r="O223" s="443"/>
      <c r="P223" s="443"/>
      <c r="Q223" s="443"/>
    </row>
    <row r="224" spans="6:17" ht="25.35" customHeight="1">
      <c r="F224" s="453"/>
      <c r="G224" s="443"/>
      <c r="H224" s="443"/>
      <c r="I224" s="443"/>
      <c r="J224" s="443"/>
      <c r="K224" s="443"/>
      <c r="L224" s="443"/>
      <c r="M224" s="443"/>
      <c r="N224" s="443"/>
      <c r="O224" s="443"/>
      <c r="P224" s="443"/>
      <c r="Q224" s="443"/>
    </row>
    <row r="225" spans="6:17" ht="25.35" customHeight="1">
      <c r="F225" s="453"/>
      <c r="G225" s="443"/>
      <c r="H225" s="443"/>
      <c r="I225" s="443"/>
      <c r="J225" s="443"/>
      <c r="K225" s="443"/>
      <c r="L225" s="443"/>
      <c r="M225" s="443"/>
      <c r="N225" s="443"/>
      <c r="O225" s="443"/>
      <c r="P225" s="443"/>
      <c r="Q225" s="443"/>
    </row>
    <row r="226" spans="6:17" ht="25.35" customHeight="1">
      <c r="F226" s="453"/>
      <c r="G226" s="443"/>
      <c r="H226" s="443"/>
      <c r="I226" s="443"/>
      <c r="J226" s="443"/>
      <c r="K226" s="443"/>
      <c r="L226" s="443"/>
      <c r="M226" s="443"/>
      <c r="N226" s="443"/>
      <c r="O226" s="443"/>
      <c r="P226" s="443"/>
      <c r="Q226" s="443"/>
    </row>
    <row r="227" spans="6:17" ht="25.35" customHeight="1">
      <c r="F227" s="453"/>
      <c r="G227" s="443"/>
      <c r="H227" s="443"/>
      <c r="I227" s="443"/>
      <c r="J227" s="443"/>
      <c r="K227" s="443"/>
      <c r="L227" s="443"/>
      <c r="M227" s="443"/>
      <c r="N227" s="443"/>
      <c r="O227" s="443"/>
      <c r="P227" s="443"/>
      <c r="Q227" s="443"/>
    </row>
    <row r="228" spans="6:17" ht="25.35" customHeight="1">
      <c r="F228" s="453"/>
      <c r="G228" s="443"/>
      <c r="H228" s="443"/>
      <c r="I228" s="443"/>
      <c r="J228" s="443"/>
      <c r="K228" s="443"/>
      <c r="L228" s="443"/>
      <c r="M228" s="443"/>
      <c r="N228" s="443"/>
      <c r="O228" s="443"/>
      <c r="P228" s="443"/>
      <c r="Q228" s="443"/>
    </row>
    <row r="229" spans="6:17" ht="25.35" customHeight="1">
      <c r="F229" s="453"/>
      <c r="G229" s="443"/>
      <c r="H229" s="443"/>
      <c r="I229" s="443"/>
      <c r="J229" s="443"/>
      <c r="K229" s="443"/>
      <c r="L229" s="443"/>
      <c r="M229" s="443"/>
      <c r="N229" s="443"/>
      <c r="O229" s="443"/>
      <c r="P229" s="443"/>
      <c r="Q229" s="443"/>
    </row>
    <row r="230" spans="6:17" ht="25.35" customHeight="1">
      <c r="F230" s="453"/>
      <c r="G230" s="443"/>
      <c r="H230" s="443"/>
      <c r="I230" s="443"/>
      <c r="J230" s="443"/>
      <c r="K230" s="443"/>
      <c r="L230" s="443"/>
      <c r="M230" s="443"/>
      <c r="N230" s="443"/>
      <c r="O230" s="443"/>
      <c r="P230" s="443"/>
      <c r="Q230" s="443"/>
    </row>
    <row r="231" spans="6:17" ht="25.35" customHeight="1">
      <c r="F231" s="453"/>
      <c r="G231" s="443"/>
      <c r="H231" s="443"/>
      <c r="I231" s="443"/>
      <c r="J231" s="443"/>
      <c r="K231" s="443"/>
      <c r="L231" s="443"/>
      <c r="M231" s="443"/>
      <c r="N231" s="443"/>
      <c r="O231" s="443"/>
      <c r="P231" s="443"/>
      <c r="Q231" s="443"/>
    </row>
    <row r="232" spans="6:17" ht="25.35" customHeight="1">
      <c r="F232" s="453"/>
      <c r="G232" s="443"/>
      <c r="H232" s="443"/>
      <c r="I232" s="443"/>
      <c r="J232" s="443"/>
      <c r="K232" s="443"/>
      <c r="L232" s="443"/>
      <c r="M232" s="443"/>
      <c r="N232" s="443"/>
      <c r="O232" s="443"/>
      <c r="P232" s="443"/>
      <c r="Q232" s="443"/>
    </row>
    <row r="233" spans="6:17" ht="25.35" customHeight="1">
      <c r="F233" s="453"/>
      <c r="G233" s="443"/>
      <c r="H233" s="443"/>
      <c r="I233" s="443"/>
      <c r="J233" s="443"/>
      <c r="K233" s="443"/>
      <c r="L233" s="443"/>
      <c r="M233" s="443"/>
      <c r="N233" s="443"/>
      <c r="O233" s="443"/>
      <c r="P233" s="443"/>
      <c r="Q233" s="443"/>
    </row>
    <row r="234" spans="6:17" ht="25.35" customHeight="1">
      <c r="F234" s="453"/>
      <c r="G234" s="443"/>
      <c r="H234" s="443"/>
      <c r="I234" s="443"/>
      <c r="J234" s="443"/>
      <c r="K234" s="443"/>
      <c r="L234" s="443"/>
      <c r="M234" s="443"/>
      <c r="N234" s="443"/>
      <c r="O234" s="443"/>
      <c r="P234" s="443"/>
      <c r="Q234" s="443"/>
    </row>
    <row r="235" spans="6:17" ht="25.35" customHeight="1">
      <c r="F235" s="453"/>
      <c r="G235" s="443"/>
      <c r="H235" s="443"/>
      <c r="I235" s="443"/>
      <c r="J235" s="443"/>
      <c r="K235" s="443"/>
      <c r="L235" s="443"/>
      <c r="M235" s="443"/>
      <c r="N235" s="443"/>
      <c r="O235" s="443"/>
      <c r="P235" s="443"/>
      <c r="Q235" s="443"/>
    </row>
    <row r="236" spans="6:17" ht="25.35" customHeight="1">
      <c r="F236" s="453"/>
      <c r="G236" s="443"/>
      <c r="H236" s="443"/>
      <c r="I236" s="443"/>
      <c r="J236" s="443"/>
      <c r="K236" s="443"/>
      <c r="L236" s="443"/>
      <c r="M236" s="443"/>
      <c r="N236" s="443"/>
      <c r="O236" s="443"/>
      <c r="P236" s="443"/>
      <c r="Q236" s="443"/>
    </row>
    <row r="237" spans="6:17" ht="25.35" customHeight="1">
      <c r="F237" s="453"/>
      <c r="G237" s="443"/>
      <c r="H237" s="443"/>
      <c r="I237" s="443"/>
      <c r="J237" s="443"/>
      <c r="K237" s="443"/>
      <c r="L237" s="443"/>
      <c r="M237" s="443"/>
      <c r="N237" s="443"/>
      <c r="O237" s="443"/>
      <c r="P237" s="443"/>
      <c r="Q237" s="443"/>
    </row>
    <row r="238" spans="6:17" ht="25.35" customHeight="1">
      <c r="F238" s="453"/>
      <c r="G238" s="443"/>
      <c r="H238" s="443"/>
      <c r="I238" s="443"/>
      <c r="J238" s="443"/>
      <c r="K238" s="443"/>
      <c r="L238" s="443"/>
      <c r="M238" s="443"/>
      <c r="N238" s="443"/>
      <c r="O238" s="443"/>
      <c r="P238" s="443"/>
      <c r="Q238" s="443"/>
    </row>
    <row r="239" spans="6:17" ht="25.35" customHeight="1">
      <c r="F239" s="453"/>
      <c r="G239" s="443"/>
      <c r="H239" s="443"/>
      <c r="I239" s="443"/>
      <c r="J239" s="443"/>
      <c r="K239" s="443"/>
      <c r="L239" s="443"/>
      <c r="M239" s="443"/>
      <c r="N239" s="443"/>
      <c r="O239" s="443"/>
      <c r="P239" s="443"/>
      <c r="Q239" s="443"/>
    </row>
    <row r="240" spans="6:17" ht="25.35" customHeight="1">
      <c r="F240" s="453"/>
      <c r="G240" s="443"/>
      <c r="H240" s="443"/>
      <c r="I240" s="443"/>
      <c r="J240" s="443"/>
      <c r="K240" s="443"/>
      <c r="L240" s="443"/>
      <c r="M240" s="443"/>
      <c r="N240" s="443"/>
      <c r="O240" s="443"/>
      <c r="P240" s="443"/>
      <c r="Q240" s="443"/>
    </row>
    <row r="241" spans="6:17" ht="25.35" customHeight="1">
      <c r="F241" s="453"/>
      <c r="G241" s="443"/>
      <c r="H241" s="443"/>
      <c r="I241" s="443"/>
      <c r="J241" s="443"/>
      <c r="K241" s="443"/>
      <c r="L241" s="443"/>
      <c r="M241" s="443"/>
      <c r="N241" s="443"/>
      <c r="O241" s="443"/>
      <c r="P241" s="443"/>
      <c r="Q241" s="443"/>
    </row>
    <row r="242" spans="6:17" ht="25.35" customHeight="1">
      <c r="F242" s="453"/>
      <c r="G242" s="443"/>
      <c r="H242" s="443"/>
      <c r="I242" s="443"/>
      <c r="J242" s="443"/>
      <c r="K242" s="443"/>
      <c r="L242" s="443"/>
      <c r="M242" s="443"/>
      <c r="N242" s="443"/>
      <c r="O242" s="443"/>
      <c r="P242" s="443"/>
      <c r="Q242" s="443"/>
    </row>
    <row r="243" spans="6:17" ht="25.35" customHeight="1">
      <c r="F243" s="453"/>
      <c r="G243" s="443"/>
      <c r="H243" s="443"/>
      <c r="I243" s="443"/>
      <c r="J243" s="443"/>
      <c r="K243" s="443"/>
      <c r="L243" s="443"/>
      <c r="M243" s="443"/>
      <c r="N243" s="443"/>
      <c r="O243" s="443"/>
      <c r="P243" s="443"/>
      <c r="Q243" s="443"/>
    </row>
    <row r="244" spans="6:17" ht="25.35" customHeight="1">
      <c r="F244" s="453"/>
      <c r="G244" s="443"/>
      <c r="H244" s="443"/>
      <c r="I244" s="443"/>
      <c r="J244" s="443"/>
      <c r="K244" s="443"/>
      <c r="L244" s="443"/>
      <c r="M244" s="443"/>
      <c r="N244" s="443"/>
      <c r="O244" s="443"/>
      <c r="P244" s="443"/>
      <c r="Q244" s="443"/>
    </row>
    <row r="245" spans="6:17" ht="25.35" customHeight="1">
      <c r="F245" s="453"/>
      <c r="G245" s="443"/>
      <c r="H245" s="443"/>
      <c r="I245" s="443"/>
      <c r="J245" s="443"/>
      <c r="K245" s="443"/>
      <c r="L245" s="443"/>
      <c r="M245" s="443"/>
      <c r="N245" s="443"/>
      <c r="O245" s="443"/>
      <c r="P245" s="443"/>
      <c r="Q245" s="443"/>
    </row>
    <row r="246" spans="6:17" ht="25.35" customHeight="1">
      <c r="F246" s="453"/>
      <c r="G246" s="443"/>
      <c r="H246" s="443"/>
      <c r="I246" s="443"/>
      <c r="J246" s="443"/>
      <c r="K246" s="443"/>
      <c r="L246" s="443"/>
      <c r="M246" s="443"/>
      <c r="N246" s="443"/>
      <c r="O246" s="443"/>
      <c r="P246" s="443"/>
      <c r="Q246" s="443"/>
    </row>
    <row r="247" spans="6:17" ht="25.35" customHeight="1">
      <c r="F247" s="453"/>
      <c r="G247" s="443"/>
      <c r="H247" s="443"/>
      <c r="I247" s="443"/>
      <c r="J247" s="443"/>
      <c r="K247" s="443"/>
      <c r="L247" s="443"/>
      <c r="M247" s="443"/>
      <c r="N247" s="443"/>
      <c r="O247" s="443"/>
      <c r="P247" s="443"/>
      <c r="Q247" s="443"/>
    </row>
    <row r="248" spans="6:17" ht="25.35" customHeight="1">
      <c r="F248" s="453"/>
      <c r="G248" s="443"/>
      <c r="H248" s="443"/>
      <c r="I248" s="443"/>
      <c r="J248" s="443"/>
      <c r="K248" s="443"/>
      <c r="L248" s="443"/>
      <c r="M248" s="443"/>
      <c r="N248" s="443"/>
      <c r="O248" s="443"/>
      <c r="P248" s="443"/>
      <c r="Q248" s="443"/>
    </row>
    <row r="249" spans="6:17" ht="25.35" customHeight="1">
      <c r="F249" s="453"/>
      <c r="G249" s="443"/>
      <c r="H249" s="443"/>
      <c r="I249" s="443"/>
      <c r="J249" s="443"/>
      <c r="K249" s="443"/>
      <c r="L249" s="443"/>
      <c r="M249" s="443"/>
      <c r="N249" s="443"/>
      <c r="O249" s="443"/>
      <c r="P249" s="443"/>
      <c r="Q249" s="443"/>
    </row>
    <row r="250" spans="6:17" ht="25.35" customHeight="1">
      <c r="F250" s="453"/>
      <c r="G250" s="443"/>
      <c r="H250" s="443"/>
      <c r="I250" s="443"/>
      <c r="J250" s="443"/>
      <c r="K250" s="443"/>
      <c r="L250" s="443"/>
      <c r="M250" s="443"/>
      <c r="N250" s="443"/>
      <c r="O250" s="443"/>
      <c r="P250" s="443"/>
      <c r="Q250" s="443"/>
    </row>
    <row r="251" spans="6:17" ht="25.35" customHeight="1">
      <c r="F251" s="453"/>
      <c r="G251" s="443"/>
      <c r="H251" s="443"/>
      <c r="I251" s="443"/>
      <c r="J251" s="443"/>
      <c r="K251" s="443"/>
      <c r="L251" s="443"/>
      <c r="M251" s="443"/>
      <c r="N251" s="443"/>
      <c r="O251" s="443"/>
      <c r="P251" s="443"/>
      <c r="Q251" s="443"/>
    </row>
    <row r="252" spans="6:17" ht="25.35" customHeight="1">
      <c r="F252" s="453"/>
      <c r="G252" s="443"/>
      <c r="H252" s="443"/>
      <c r="I252" s="443"/>
      <c r="J252" s="443"/>
      <c r="K252" s="443"/>
      <c r="L252" s="443"/>
      <c r="M252" s="443"/>
      <c r="N252" s="443"/>
      <c r="O252" s="443"/>
      <c r="P252" s="443"/>
      <c r="Q252" s="443"/>
    </row>
    <row r="253" spans="6:17" ht="25.35" customHeight="1">
      <c r="F253" s="453"/>
      <c r="G253" s="443"/>
      <c r="H253" s="443"/>
      <c r="I253" s="443"/>
      <c r="J253" s="443"/>
      <c r="K253" s="443"/>
      <c r="L253" s="443"/>
      <c r="M253" s="443"/>
      <c r="N253" s="443"/>
      <c r="O253" s="443"/>
      <c r="P253" s="443"/>
      <c r="Q253" s="443"/>
    </row>
    <row r="254" spans="6:17" ht="25.35" customHeight="1">
      <c r="F254" s="453"/>
      <c r="G254" s="443"/>
      <c r="H254" s="443"/>
      <c r="I254" s="443"/>
      <c r="J254" s="443"/>
      <c r="K254" s="443"/>
      <c r="L254" s="443"/>
      <c r="M254" s="443"/>
      <c r="N254" s="443"/>
      <c r="O254" s="443"/>
      <c r="P254" s="443"/>
      <c r="Q254" s="443"/>
    </row>
    <row r="255" spans="6:17" ht="25.35" customHeight="1">
      <c r="F255" s="453"/>
      <c r="G255" s="443"/>
      <c r="H255" s="443"/>
      <c r="I255" s="443"/>
      <c r="J255" s="443"/>
      <c r="K255" s="443"/>
      <c r="L255" s="443"/>
      <c r="M255" s="443"/>
      <c r="N255" s="443"/>
      <c r="O255" s="443"/>
      <c r="P255" s="443"/>
      <c r="Q255" s="443"/>
    </row>
    <row r="256" spans="6:17" ht="25.35" customHeight="1">
      <c r="F256" s="453"/>
      <c r="G256" s="443"/>
      <c r="H256" s="443"/>
      <c r="I256" s="443"/>
      <c r="J256" s="443"/>
      <c r="K256" s="443"/>
      <c r="L256" s="443"/>
      <c r="M256" s="443"/>
      <c r="N256" s="443"/>
      <c r="O256" s="443"/>
      <c r="P256" s="443"/>
      <c r="Q256" s="443"/>
    </row>
    <row r="257" spans="6:17" ht="25.35" customHeight="1">
      <c r="F257" s="453"/>
      <c r="G257" s="443"/>
      <c r="H257" s="443"/>
      <c r="I257" s="443"/>
      <c r="J257" s="443"/>
      <c r="K257" s="443"/>
      <c r="L257" s="443"/>
      <c r="M257" s="443"/>
      <c r="N257" s="443"/>
      <c r="O257" s="443"/>
      <c r="P257" s="443"/>
      <c r="Q257" s="443"/>
    </row>
    <row r="258" spans="6:17" ht="25.35" customHeight="1">
      <c r="F258" s="453"/>
      <c r="G258" s="443"/>
      <c r="H258" s="443"/>
      <c r="I258" s="443"/>
      <c r="J258" s="443"/>
      <c r="K258" s="443"/>
      <c r="L258" s="443"/>
      <c r="M258" s="443"/>
      <c r="N258" s="443"/>
      <c r="O258" s="443"/>
      <c r="P258" s="443"/>
      <c r="Q258" s="443"/>
    </row>
    <row r="259" spans="6:17" ht="25.35" customHeight="1">
      <c r="F259" s="453"/>
      <c r="G259" s="443"/>
      <c r="H259" s="443"/>
      <c r="I259" s="443"/>
      <c r="J259" s="443"/>
      <c r="K259" s="443"/>
      <c r="L259" s="443"/>
      <c r="M259" s="443"/>
      <c r="N259" s="443"/>
      <c r="O259" s="443"/>
      <c r="P259" s="443"/>
      <c r="Q259" s="443"/>
    </row>
    <row r="260" spans="6:17" ht="25.35" customHeight="1">
      <c r="F260" s="453"/>
      <c r="G260" s="443"/>
      <c r="H260" s="443"/>
      <c r="I260" s="443"/>
      <c r="J260" s="443"/>
      <c r="K260" s="443"/>
      <c r="L260" s="443"/>
      <c r="M260" s="443"/>
      <c r="N260" s="443"/>
      <c r="O260" s="443"/>
      <c r="P260" s="443"/>
      <c r="Q260" s="443"/>
    </row>
    <row r="261" spans="6:17" ht="25.35" customHeight="1">
      <c r="F261" s="453"/>
      <c r="G261" s="443"/>
      <c r="H261" s="443"/>
      <c r="I261" s="443"/>
      <c r="J261" s="443"/>
      <c r="K261" s="443"/>
      <c r="L261" s="443"/>
      <c r="M261" s="443"/>
      <c r="N261" s="443"/>
      <c r="O261" s="443"/>
      <c r="P261" s="443"/>
      <c r="Q261" s="443"/>
    </row>
    <row r="262" spans="6:17" ht="25.35" customHeight="1">
      <c r="F262" s="453"/>
      <c r="G262" s="443"/>
      <c r="H262" s="443"/>
      <c r="I262" s="443"/>
      <c r="J262" s="443"/>
      <c r="K262" s="443"/>
      <c r="L262" s="443"/>
      <c r="M262" s="443"/>
      <c r="N262" s="443"/>
      <c r="O262" s="443"/>
      <c r="P262" s="443"/>
      <c r="Q262" s="443"/>
    </row>
    <row r="263" spans="6:17" ht="25.35" customHeight="1">
      <c r="F263" s="453"/>
      <c r="G263" s="443"/>
      <c r="H263" s="443"/>
      <c r="I263" s="443"/>
      <c r="J263" s="443"/>
      <c r="K263" s="443"/>
      <c r="L263" s="443"/>
      <c r="M263" s="443"/>
      <c r="N263" s="443"/>
      <c r="O263" s="443"/>
      <c r="P263" s="443"/>
      <c r="Q263" s="443"/>
    </row>
    <row r="264" spans="6:17" ht="25.35" customHeight="1">
      <c r="F264" s="453"/>
      <c r="G264" s="443"/>
      <c r="H264" s="443"/>
      <c r="I264" s="443"/>
      <c r="J264" s="443"/>
      <c r="K264" s="443"/>
      <c r="L264" s="443"/>
      <c r="M264" s="443"/>
      <c r="N264" s="443"/>
      <c r="O264" s="443"/>
      <c r="P264" s="443"/>
      <c r="Q264" s="443"/>
    </row>
    <row r="265" spans="6:17" ht="25.35" customHeight="1">
      <c r="F265" s="453"/>
      <c r="G265" s="443"/>
      <c r="H265" s="443"/>
      <c r="I265" s="443"/>
      <c r="J265" s="443"/>
      <c r="K265" s="443"/>
      <c r="L265" s="443"/>
      <c r="M265" s="443"/>
      <c r="N265" s="443"/>
      <c r="O265" s="443"/>
      <c r="P265" s="443"/>
      <c r="Q265" s="443"/>
    </row>
    <row r="266" spans="6:17" ht="25.35" customHeight="1">
      <c r="F266" s="453"/>
      <c r="G266" s="443"/>
      <c r="H266" s="443"/>
      <c r="I266" s="443"/>
      <c r="J266" s="443"/>
      <c r="K266" s="443"/>
      <c r="L266" s="443"/>
      <c r="M266" s="443"/>
      <c r="N266" s="443"/>
      <c r="O266" s="443"/>
      <c r="P266" s="443"/>
      <c r="Q266" s="443"/>
    </row>
    <row r="267" spans="6:17" ht="25.35" customHeight="1">
      <c r="F267" s="453"/>
      <c r="G267" s="443"/>
      <c r="H267" s="443"/>
      <c r="I267" s="443"/>
      <c r="J267" s="443"/>
      <c r="K267" s="443"/>
      <c r="L267" s="443"/>
      <c r="M267" s="443"/>
      <c r="N267" s="443"/>
      <c r="O267" s="443"/>
      <c r="P267" s="443"/>
      <c r="Q267" s="443"/>
    </row>
    <row r="268" spans="6:17" ht="25.35" customHeight="1">
      <c r="F268" s="453"/>
      <c r="G268" s="443"/>
      <c r="H268" s="443"/>
      <c r="I268" s="443"/>
      <c r="J268" s="443"/>
      <c r="K268" s="443"/>
      <c r="L268" s="443"/>
      <c r="M268" s="443"/>
      <c r="N268" s="443"/>
      <c r="O268" s="443"/>
      <c r="P268" s="443"/>
      <c r="Q268" s="443"/>
    </row>
    <row r="269" spans="6:17" ht="25.35" customHeight="1">
      <c r="F269" s="453"/>
      <c r="G269" s="443"/>
      <c r="H269" s="443"/>
      <c r="I269" s="443"/>
      <c r="J269" s="443"/>
      <c r="K269" s="443"/>
      <c r="L269" s="443"/>
      <c r="M269" s="443"/>
      <c r="N269" s="443"/>
      <c r="O269" s="443"/>
      <c r="P269" s="443"/>
      <c r="Q269" s="443"/>
    </row>
    <row r="270" spans="6:17" ht="25.35" customHeight="1">
      <c r="F270" s="453"/>
      <c r="G270" s="443"/>
      <c r="H270" s="443"/>
      <c r="I270" s="443"/>
      <c r="J270" s="443"/>
      <c r="K270" s="443"/>
      <c r="L270" s="443"/>
      <c r="M270" s="443"/>
      <c r="N270" s="443"/>
      <c r="O270" s="443"/>
      <c r="P270" s="443"/>
      <c r="Q270" s="443"/>
    </row>
    <row r="271" spans="6:17" ht="25.35" customHeight="1">
      <c r="F271" s="453"/>
      <c r="G271" s="443"/>
      <c r="H271" s="443"/>
      <c r="I271" s="443"/>
      <c r="J271" s="443"/>
      <c r="K271" s="443"/>
      <c r="L271" s="443"/>
      <c r="M271" s="443"/>
      <c r="N271" s="443"/>
      <c r="O271" s="443"/>
      <c r="P271" s="443"/>
      <c r="Q271" s="443"/>
    </row>
    <row r="272" spans="6:17" ht="25.35" customHeight="1">
      <c r="F272" s="453"/>
      <c r="G272" s="443"/>
      <c r="H272" s="443"/>
      <c r="I272" s="443"/>
      <c r="J272" s="443"/>
      <c r="K272" s="443"/>
      <c r="L272" s="443"/>
      <c r="M272" s="443"/>
      <c r="N272" s="443"/>
      <c r="O272" s="443"/>
      <c r="P272" s="443"/>
      <c r="Q272" s="443"/>
    </row>
    <row r="273" spans="6:17" ht="25.35" customHeight="1">
      <c r="F273" s="453"/>
      <c r="G273" s="443"/>
      <c r="H273" s="443"/>
      <c r="I273" s="443"/>
      <c r="J273" s="443"/>
      <c r="K273" s="443"/>
      <c r="L273" s="443"/>
      <c r="M273" s="443"/>
      <c r="N273" s="443"/>
      <c r="O273" s="443"/>
      <c r="P273" s="443"/>
      <c r="Q273" s="443"/>
    </row>
    <row r="274" spans="6:17" ht="25.35" customHeight="1">
      <c r="F274" s="453"/>
      <c r="G274" s="443"/>
      <c r="H274" s="443"/>
      <c r="I274" s="443"/>
      <c r="J274" s="443"/>
      <c r="K274" s="443"/>
      <c r="L274" s="443"/>
      <c r="M274" s="443"/>
      <c r="N274" s="443"/>
      <c r="O274" s="443"/>
      <c r="P274" s="443"/>
      <c r="Q274" s="443"/>
    </row>
    <row r="275" spans="6:17" ht="25.35" customHeight="1">
      <c r="F275" s="453"/>
      <c r="G275" s="443"/>
      <c r="H275" s="443"/>
      <c r="I275" s="443"/>
      <c r="J275" s="443"/>
      <c r="K275" s="443"/>
      <c r="L275" s="443"/>
      <c r="M275" s="443"/>
      <c r="N275" s="443"/>
      <c r="O275" s="443"/>
      <c r="P275" s="443"/>
      <c r="Q275" s="443"/>
    </row>
    <row r="276" spans="6:17" ht="25.35" customHeight="1">
      <c r="F276" s="453"/>
      <c r="G276" s="443"/>
      <c r="H276" s="443"/>
      <c r="I276" s="443"/>
      <c r="J276" s="443"/>
      <c r="K276" s="443"/>
      <c r="L276" s="443"/>
      <c r="M276" s="443"/>
      <c r="N276" s="443"/>
      <c r="O276" s="443"/>
      <c r="P276" s="443"/>
      <c r="Q276" s="443"/>
    </row>
    <row r="277" spans="6:17" ht="25.35" customHeight="1">
      <c r="F277" s="453"/>
      <c r="G277" s="443"/>
      <c r="H277" s="443"/>
      <c r="I277" s="443"/>
      <c r="J277" s="443"/>
      <c r="K277" s="443"/>
      <c r="L277" s="443"/>
      <c r="M277" s="443"/>
      <c r="N277" s="443"/>
      <c r="O277" s="443"/>
      <c r="P277" s="443"/>
      <c r="Q277" s="443"/>
    </row>
    <row r="278" spans="6:17" ht="25.35" customHeight="1">
      <c r="F278" s="453"/>
      <c r="G278" s="443"/>
      <c r="H278" s="443"/>
      <c r="I278" s="443"/>
      <c r="J278" s="443"/>
      <c r="K278" s="443"/>
      <c r="L278" s="443"/>
      <c r="M278" s="443"/>
      <c r="N278" s="443"/>
      <c r="O278" s="443"/>
      <c r="P278" s="443"/>
      <c r="Q278" s="443"/>
    </row>
    <row r="279" spans="6:17" ht="25.35" customHeight="1">
      <c r="F279" s="453"/>
      <c r="G279" s="443"/>
      <c r="H279" s="443"/>
      <c r="I279" s="443"/>
      <c r="J279" s="443"/>
      <c r="K279" s="443"/>
      <c r="L279" s="443"/>
      <c r="M279" s="443"/>
      <c r="N279" s="443"/>
      <c r="O279" s="443"/>
      <c r="P279" s="443"/>
      <c r="Q279" s="443"/>
    </row>
    <row r="280" spans="6:17" ht="25.35" customHeight="1">
      <c r="F280" s="453"/>
      <c r="G280" s="443"/>
      <c r="H280" s="443"/>
      <c r="I280" s="443"/>
      <c r="J280" s="443"/>
      <c r="K280" s="443"/>
      <c r="L280" s="443"/>
      <c r="M280" s="443"/>
      <c r="N280" s="443"/>
      <c r="O280" s="443"/>
      <c r="P280" s="443"/>
      <c r="Q280" s="443"/>
    </row>
    <row r="281" spans="6:17" ht="25.35" customHeight="1">
      <c r="F281" s="453"/>
      <c r="G281" s="443"/>
      <c r="H281" s="443"/>
      <c r="I281" s="443"/>
      <c r="J281" s="443"/>
      <c r="K281" s="443"/>
      <c r="L281" s="443"/>
      <c r="M281" s="443"/>
      <c r="N281" s="443"/>
      <c r="O281" s="443"/>
      <c r="P281" s="443"/>
      <c r="Q281" s="443"/>
    </row>
    <row r="282" spans="6:17" ht="25.35" customHeight="1">
      <c r="F282" s="453"/>
      <c r="G282" s="443"/>
      <c r="H282" s="443"/>
      <c r="I282" s="443"/>
      <c r="J282" s="443"/>
      <c r="K282" s="443"/>
      <c r="L282" s="443"/>
      <c r="M282" s="443"/>
      <c r="N282" s="443"/>
      <c r="O282" s="443"/>
      <c r="P282" s="443"/>
      <c r="Q282" s="443"/>
    </row>
    <row r="283" spans="6:17" ht="25.35" customHeight="1">
      <c r="F283" s="453"/>
      <c r="G283" s="443"/>
      <c r="H283" s="443"/>
      <c r="I283" s="443"/>
      <c r="J283" s="443"/>
      <c r="K283" s="443"/>
      <c r="L283" s="443"/>
      <c r="M283" s="443"/>
      <c r="N283" s="443"/>
      <c r="O283" s="443"/>
      <c r="P283" s="443"/>
      <c r="Q283" s="443"/>
    </row>
    <row r="284" spans="6:17" ht="25.35" customHeight="1">
      <c r="F284" s="453"/>
      <c r="G284" s="443"/>
      <c r="H284" s="443"/>
      <c r="I284" s="443"/>
      <c r="J284" s="443"/>
      <c r="K284" s="443"/>
      <c r="L284" s="443"/>
      <c r="M284" s="443"/>
      <c r="N284" s="443"/>
      <c r="O284" s="443"/>
      <c r="P284" s="443"/>
      <c r="Q284" s="443"/>
    </row>
    <row r="285" spans="6:17" ht="25.35" customHeight="1">
      <c r="F285" s="453"/>
      <c r="G285" s="443"/>
      <c r="H285" s="443"/>
      <c r="I285" s="443"/>
      <c r="J285" s="443"/>
      <c r="K285" s="443"/>
      <c r="L285" s="443"/>
      <c r="M285" s="443"/>
      <c r="N285" s="443"/>
      <c r="O285" s="443"/>
      <c r="P285" s="443"/>
      <c r="Q285" s="443"/>
    </row>
    <row r="286" spans="6:17" ht="25.35" customHeight="1">
      <c r="F286" s="453"/>
      <c r="G286" s="443"/>
      <c r="H286" s="443"/>
      <c r="I286" s="443"/>
      <c r="J286" s="443"/>
      <c r="K286" s="443"/>
      <c r="L286" s="443"/>
      <c r="M286" s="443"/>
      <c r="N286" s="443"/>
      <c r="O286" s="443"/>
      <c r="P286" s="443"/>
      <c r="Q286" s="443"/>
    </row>
    <row r="287" spans="6:17" ht="25.35" customHeight="1">
      <c r="F287" s="453"/>
      <c r="G287" s="443"/>
      <c r="H287" s="443"/>
      <c r="I287" s="443"/>
      <c r="J287" s="443"/>
      <c r="K287" s="443"/>
      <c r="L287" s="443"/>
      <c r="M287" s="443"/>
      <c r="N287" s="443"/>
      <c r="O287" s="443"/>
      <c r="P287" s="443"/>
      <c r="Q287" s="443"/>
    </row>
    <row r="288" spans="6:17" ht="25.35" customHeight="1">
      <c r="F288" s="453"/>
      <c r="G288" s="443"/>
      <c r="H288" s="443"/>
      <c r="I288" s="443"/>
      <c r="J288" s="443"/>
      <c r="K288" s="443"/>
      <c r="L288" s="443"/>
      <c r="M288" s="443"/>
      <c r="N288" s="443"/>
      <c r="O288" s="443"/>
      <c r="P288" s="443"/>
      <c r="Q288" s="443"/>
    </row>
    <row r="289" spans="6:17" ht="25.35" customHeight="1">
      <c r="F289" s="453"/>
      <c r="G289" s="443"/>
      <c r="H289" s="443"/>
      <c r="I289" s="443"/>
      <c r="J289" s="443"/>
      <c r="K289" s="443"/>
      <c r="L289" s="443"/>
      <c r="M289" s="443"/>
      <c r="N289" s="443"/>
      <c r="O289" s="443"/>
      <c r="P289" s="443"/>
      <c r="Q289" s="443"/>
    </row>
    <row r="290" spans="6:17" ht="25.35" customHeight="1">
      <c r="F290" s="453"/>
      <c r="G290" s="443"/>
      <c r="H290" s="443"/>
      <c r="I290" s="443"/>
      <c r="J290" s="443"/>
      <c r="K290" s="443"/>
      <c r="L290" s="443"/>
      <c r="M290" s="443"/>
      <c r="N290" s="443"/>
      <c r="O290" s="443"/>
      <c r="P290" s="443"/>
      <c r="Q290" s="443"/>
    </row>
    <row r="291" spans="6:17" ht="25.35" customHeight="1">
      <c r="F291" s="453"/>
      <c r="G291" s="443"/>
      <c r="H291" s="443"/>
      <c r="I291" s="443"/>
      <c r="J291" s="443"/>
      <c r="K291" s="443"/>
      <c r="L291" s="443"/>
      <c r="M291" s="443"/>
      <c r="N291" s="443"/>
      <c r="O291" s="443"/>
      <c r="P291" s="443"/>
      <c r="Q291" s="443"/>
    </row>
    <row r="292" spans="6:17" ht="25.35" customHeight="1">
      <c r="F292" s="453"/>
      <c r="G292" s="443"/>
      <c r="H292" s="443"/>
      <c r="I292" s="443"/>
      <c r="J292" s="443"/>
      <c r="K292" s="443"/>
      <c r="L292" s="443"/>
      <c r="M292" s="443"/>
      <c r="N292" s="443"/>
      <c r="O292" s="443"/>
      <c r="P292" s="443"/>
      <c r="Q292" s="443"/>
    </row>
    <row r="293" spans="6:17" ht="25.35" customHeight="1">
      <c r="F293" s="453"/>
      <c r="G293" s="443"/>
      <c r="H293" s="443"/>
      <c r="I293" s="443"/>
      <c r="J293" s="443"/>
      <c r="K293" s="443"/>
      <c r="L293" s="443"/>
      <c r="M293" s="443"/>
      <c r="N293" s="443"/>
      <c r="O293" s="443"/>
      <c r="P293" s="443"/>
      <c r="Q293" s="443"/>
    </row>
    <row r="294" spans="6:17" ht="25.35" customHeight="1">
      <c r="F294" s="453"/>
      <c r="G294" s="443"/>
      <c r="H294" s="443"/>
      <c r="I294" s="443"/>
      <c r="J294" s="443"/>
      <c r="K294" s="443"/>
      <c r="L294" s="443"/>
      <c r="M294" s="443"/>
      <c r="N294" s="443"/>
      <c r="O294" s="443"/>
      <c r="P294" s="443"/>
      <c r="Q294" s="443"/>
    </row>
    <row r="295" spans="6:17" ht="25.35" customHeight="1">
      <c r="F295" s="453"/>
      <c r="G295" s="443"/>
      <c r="H295" s="443"/>
      <c r="I295" s="443"/>
      <c r="J295" s="443"/>
      <c r="K295" s="443"/>
      <c r="L295" s="443"/>
      <c r="M295" s="443"/>
      <c r="N295" s="443"/>
      <c r="O295" s="443"/>
      <c r="P295" s="443"/>
      <c r="Q295" s="443"/>
    </row>
    <row r="296" spans="6:17" ht="25.35" customHeight="1">
      <c r="F296" s="453"/>
      <c r="G296" s="443"/>
      <c r="H296" s="443"/>
      <c r="I296" s="443"/>
      <c r="J296" s="443"/>
      <c r="K296" s="443"/>
      <c r="L296" s="443"/>
      <c r="M296" s="443"/>
      <c r="N296" s="443"/>
      <c r="O296" s="443"/>
      <c r="P296" s="443"/>
      <c r="Q296" s="443"/>
    </row>
    <row r="297" spans="6:17" ht="25.35" customHeight="1">
      <c r="F297" s="453"/>
      <c r="G297" s="443"/>
      <c r="H297" s="443"/>
      <c r="I297" s="443"/>
      <c r="J297" s="443"/>
      <c r="K297" s="443"/>
      <c r="L297" s="443"/>
      <c r="M297" s="443"/>
      <c r="N297" s="443"/>
      <c r="O297" s="443"/>
      <c r="P297" s="443"/>
      <c r="Q297" s="443"/>
    </row>
    <row r="298" spans="6:17" ht="25.35" customHeight="1">
      <c r="F298" s="453"/>
      <c r="G298" s="443"/>
      <c r="H298" s="443"/>
      <c r="I298" s="443"/>
      <c r="J298" s="443"/>
      <c r="K298" s="443"/>
      <c r="L298" s="443"/>
      <c r="M298" s="443"/>
      <c r="N298" s="443"/>
      <c r="O298" s="443"/>
      <c r="P298" s="443"/>
      <c r="Q298" s="443"/>
    </row>
    <row r="299" spans="6:17" ht="25.35" customHeight="1">
      <c r="F299" s="453"/>
      <c r="G299" s="443"/>
      <c r="H299" s="443"/>
      <c r="I299" s="443"/>
      <c r="J299" s="443"/>
      <c r="K299" s="443"/>
      <c r="L299" s="443"/>
      <c r="M299" s="443"/>
      <c r="N299" s="443"/>
      <c r="O299" s="443"/>
      <c r="P299" s="443"/>
      <c r="Q299" s="443"/>
    </row>
    <row r="300" spans="6:17" ht="25.35" customHeight="1">
      <c r="F300" s="453"/>
      <c r="G300" s="443"/>
      <c r="H300" s="443"/>
      <c r="I300" s="443"/>
      <c r="J300" s="443"/>
      <c r="K300" s="443"/>
      <c r="L300" s="443"/>
      <c r="M300" s="443"/>
      <c r="N300" s="443"/>
      <c r="O300" s="443"/>
      <c r="P300" s="443"/>
      <c r="Q300" s="443"/>
    </row>
    <row r="301" spans="6:17" ht="25.35" customHeight="1">
      <c r="F301" s="453"/>
      <c r="G301" s="443"/>
      <c r="H301" s="443"/>
      <c r="I301" s="443"/>
      <c r="J301" s="443"/>
      <c r="K301" s="443"/>
      <c r="L301" s="443"/>
      <c r="M301" s="443"/>
      <c r="N301" s="443"/>
      <c r="O301" s="443"/>
      <c r="P301" s="443"/>
      <c r="Q301" s="443"/>
    </row>
    <row r="302" spans="6:17" ht="25.35" customHeight="1">
      <c r="F302" s="453"/>
      <c r="G302" s="443"/>
      <c r="H302" s="443"/>
      <c r="I302" s="443"/>
      <c r="J302" s="443"/>
      <c r="K302" s="443"/>
      <c r="L302" s="443"/>
      <c r="M302" s="443"/>
      <c r="N302" s="443"/>
      <c r="O302" s="443"/>
      <c r="P302" s="443"/>
      <c r="Q302" s="443"/>
    </row>
    <row r="303" spans="6:17" ht="25.35" customHeight="1">
      <c r="F303" s="453"/>
      <c r="G303" s="443"/>
      <c r="H303" s="443"/>
      <c r="I303" s="443"/>
      <c r="J303" s="443"/>
      <c r="K303" s="443"/>
      <c r="L303" s="443"/>
      <c r="M303" s="443"/>
      <c r="N303" s="443"/>
      <c r="O303" s="443"/>
      <c r="P303" s="443"/>
      <c r="Q303" s="443"/>
    </row>
    <row r="304" spans="6:17" ht="25.35" customHeight="1">
      <c r="F304" s="453"/>
      <c r="G304" s="443"/>
      <c r="H304" s="443"/>
      <c r="I304" s="443"/>
      <c r="J304" s="443"/>
      <c r="K304" s="443"/>
      <c r="L304" s="443"/>
      <c r="M304" s="443"/>
      <c r="N304" s="443"/>
      <c r="O304" s="443"/>
      <c r="P304" s="443"/>
      <c r="Q304" s="443"/>
    </row>
    <row r="305" spans="6:17" ht="25.35" customHeight="1">
      <c r="F305" s="453"/>
      <c r="G305" s="443"/>
      <c r="H305" s="443"/>
      <c r="I305" s="443"/>
      <c r="J305" s="443"/>
      <c r="K305" s="443"/>
      <c r="L305" s="443"/>
      <c r="M305" s="443"/>
      <c r="N305" s="443"/>
      <c r="O305" s="443"/>
      <c r="P305" s="443"/>
      <c r="Q305" s="443"/>
    </row>
    <row r="306" spans="6:17" ht="25.35" customHeight="1">
      <c r="F306" s="453"/>
      <c r="G306" s="443"/>
      <c r="H306" s="443"/>
      <c r="I306" s="443"/>
      <c r="J306" s="443"/>
      <c r="K306" s="443"/>
      <c r="L306" s="443"/>
      <c r="M306" s="443"/>
      <c r="N306" s="443"/>
      <c r="O306" s="443"/>
      <c r="P306" s="443"/>
      <c r="Q306" s="443"/>
    </row>
    <row r="307" spans="6:17" ht="25.35" customHeight="1">
      <c r="F307" s="453"/>
      <c r="G307" s="443"/>
      <c r="H307" s="443"/>
      <c r="I307" s="443"/>
      <c r="J307" s="443"/>
      <c r="K307" s="443"/>
      <c r="L307" s="443"/>
      <c r="M307" s="443"/>
      <c r="N307" s="443"/>
      <c r="O307" s="443"/>
      <c r="P307" s="443"/>
      <c r="Q307" s="443"/>
    </row>
    <row r="308" spans="6:17" ht="25.35" customHeight="1">
      <c r="F308" s="453"/>
      <c r="G308" s="443"/>
      <c r="H308" s="443"/>
      <c r="I308" s="443"/>
      <c r="J308" s="443"/>
      <c r="K308" s="443"/>
      <c r="L308" s="443"/>
      <c r="M308" s="443"/>
      <c r="N308" s="443"/>
      <c r="O308" s="443"/>
      <c r="P308" s="443"/>
      <c r="Q308" s="443"/>
    </row>
    <row r="309" spans="6:17" ht="25.35" customHeight="1">
      <c r="F309" s="453"/>
      <c r="G309" s="443"/>
      <c r="H309" s="443"/>
      <c r="I309" s="443"/>
      <c r="J309" s="443"/>
      <c r="K309" s="443"/>
      <c r="L309" s="443"/>
      <c r="M309" s="443"/>
      <c r="N309" s="443"/>
      <c r="O309" s="443"/>
      <c r="P309" s="443"/>
      <c r="Q309" s="443"/>
    </row>
    <row r="310" spans="6:17" ht="25.35" customHeight="1">
      <c r="F310" s="453"/>
      <c r="G310" s="443"/>
      <c r="H310" s="443"/>
      <c r="I310" s="443"/>
      <c r="J310" s="443"/>
      <c r="K310" s="443"/>
      <c r="L310" s="443"/>
      <c r="M310" s="443"/>
      <c r="N310" s="443"/>
      <c r="O310" s="443"/>
      <c r="P310" s="443"/>
      <c r="Q310" s="443"/>
    </row>
    <row r="311" spans="6:17" ht="25.35" customHeight="1">
      <c r="F311" s="453"/>
      <c r="G311" s="443"/>
      <c r="H311" s="443"/>
      <c r="I311" s="443"/>
      <c r="J311" s="443"/>
      <c r="K311" s="443"/>
      <c r="L311" s="443"/>
      <c r="M311" s="443"/>
      <c r="N311" s="443"/>
      <c r="O311" s="443"/>
      <c r="P311" s="443"/>
      <c r="Q311" s="443"/>
    </row>
    <row r="312" spans="6:17" ht="25.35" customHeight="1">
      <c r="F312" s="453"/>
      <c r="G312" s="443"/>
      <c r="H312" s="443"/>
      <c r="I312" s="443"/>
      <c r="J312" s="443"/>
      <c r="K312" s="443"/>
      <c r="L312" s="443"/>
      <c r="M312" s="443"/>
      <c r="N312" s="443"/>
      <c r="O312" s="443"/>
      <c r="P312" s="443"/>
      <c r="Q312" s="443"/>
    </row>
    <row r="313" spans="6:17" ht="25.35" customHeight="1">
      <c r="F313" s="453"/>
      <c r="G313" s="443"/>
      <c r="H313" s="443"/>
      <c r="I313" s="443"/>
      <c r="J313" s="443"/>
      <c r="K313" s="443"/>
      <c r="L313" s="443"/>
      <c r="M313" s="443"/>
      <c r="N313" s="443"/>
      <c r="O313" s="443"/>
      <c r="P313" s="443"/>
      <c r="Q313" s="443"/>
    </row>
    <row r="314" spans="6:17" ht="25.35" customHeight="1">
      <c r="F314" s="453"/>
      <c r="G314" s="443"/>
      <c r="H314" s="443"/>
      <c r="I314" s="443"/>
      <c r="J314" s="443"/>
      <c r="K314" s="443"/>
      <c r="L314" s="443"/>
      <c r="M314" s="443"/>
      <c r="N314" s="443"/>
      <c r="O314" s="443"/>
      <c r="P314" s="443"/>
      <c r="Q314" s="443"/>
    </row>
    <row r="315" spans="6:17" ht="25.35" customHeight="1">
      <c r="F315" s="453"/>
      <c r="G315" s="443"/>
      <c r="H315" s="443"/>
      <c r="I315" s="443"/>
      <c r="J315" s="443"/>
      <c r="K315" s="443"/>
      <c r="L315" s="443"/>
      <c r="M315" s="443"/>
      <c r="N315" s="443"/>
      <c r="O315" s="443"/>
      <c r="P315" s="443"/>
      <c r="Q315" s="443"/>
    </row>
    <row r="316" spans="6:17" ht="25.35" customHeight="1">
      <c r="F316" s="453"/>
      <c r="G316" s="443"/>
      <c r="H316" s="443"/>
      <c r="I316" s="443"/>
      <c r="J316" s="443"/>
      <c r="K316" s="443"/>
      <c r="L316" s="443"/>
      <c r="M316" s="443"/>
      <c r="N316" s="443"/>
      <c r="O316" s="443"/>
      <c r="P316" s="443"/>
      <c r="Q316" s="443"/>
    </row>
    <row r="317" spans="6:17" ht="25.35" customHeight="1">
      <c r="F317" s="453"/>
      <c r="G317" s="443"/>
      <c r="H317" s="443"/>
      <c r="I317" s="443"/>
      <c r="J317" s="443"/>
      <c r="K317" s="443"/>
      <c r="L317" s="443"/>
      <c r="M317" s="443"/>
      <c r="N317" s="443"/>
      <c r="O317" s="443"/>
      <c r="P317" s="443"/>
      <c r="Q317" s="443"/>
    </row>
    <row r="318" spans="6:17" ht="25.35" customHeight="1">
      <c r="F318" s="453"/>
      <c r="G318" s="443"/>
      <c r="H318" s="443"/>
      <c r="I318" s="443"/>
      <c r="J318" s="443"/>
      <c r="K318" s="443"/>
      <c r="L318" s="443"/>
      <c r="M318" s="443"/>
      <c r="N318" s="443"/>
      <c r="O318" s="443"/>
      <c r="P318" s="443"/>
      <c r="Q318" s="443"/>
    </row>
    <row r="319" spans="6:17" ht="25.35" customHeight="1">
      <c r="F319" s="453"/>
      <c r="G319" s="443"/>
      <c r="H319" s="443"/>
      <c r="I319" s="443"/>
      <c r="J319" s="443"/>
      <c r="K319" s="443"/>
      <c r="L319" s="443"/>
      <c r="M319" s="443"/>
      <c r="N319" s="443"/>
      <c r="O319" s="443"/>
      <c r="P319" s="443"/>
      <c r="Q319" s="443"/>
    </row>
    <row r="320" spans="6:17" ht="25.35" customHeight="1">
      <c r="F320" s="453"/>
      <c r="G320" s="443"/>
      <c r="H320" s="443"/>
      <c r="I320" s="443"/>
      <c r="J320" s="443"/>
      <c r="K320" s="443"/>
      <c r="L320" s="443"/>
      <c r="M320" s="443"/>
      <c r="N320" s="443"/>
      <c r="O320" s="443"/>
      <c r="P320" s="443"/>
      <c r="Q320" s="443"/>
    </row>
    <row r="321" spans="6:17" ht="25.35" customHeight="1">
      <c r="F321" s="453"/>
      <c r="G321" s="443"/>
      <c r="H321" s="443"/>
      <c r="I321" s="443"/>
      <c r="J321" s="443"/>
      <c r="K321" s="443"/>
      <c r="L321" s="443"/>
      <c r="M321" s="443"/>
      <c r="N321" s="443"/>
      <c r="O321" s="443"/>
      <c r="P321" s="443"/>
      <c r="Q321" s="443"/>
    </row>
    <row r="322" spans="6:17" ht="25.35" customHeight="1">
      <c r="F322" s="453"/>
      <c r="G322" s="443"/>
      <c r="H322" s="443"/>
      <c r="I322" s="443"/>
      <c r="J322" s="443"/>
      <c r="K322" s="443"/>
      <c r="L322" s="443"/>
      <c r="M322" s="443"/>
      <c r="N322" s="443"/>
      <c r="O322" s="443"/>
      <c r="P322" s="443"/>
      <c r="Q322" s="443"/>
    </row>
    <row r="323" spans="6:17" ht="25.35" customHeight="1">
      <c r="F323" s="453"/>
      <c r="G323" s="443"/>
      <c r="H323" s="443"/>
      <c r="I323" s="443"/>
      <c r="J323" s="443"/>
      <c r="K323" s="443"/>
      <c r="L323" s="443"/>
      <c r="M323" s="443"/>
      <c r="N323" s="443"/>
      <c r="O323" s="443"/>
      <c r="P323" s="443"/>
      <c r="Q323" s="443"/>
    </row>
    <row r="324" spans="6:17" ht="25.35" customHeight="1">
      <c r="F324" s="453"/>
      <c r="G324" s="443"/>
      <c r="H324" s="443"/>
      <c r="I324" s="443"/>
      <c r="J324" s="443"/>
      <c r="K324" s="443"/>
      <c r="L324" s="443"/>
      <c r="M324" s="443"/>
      <c r="N324" s="443"/>
      <c r="O324" s="443"/>
      <c r="P324" s="443"/>
      <c r="Q324" s="443"/>
    </row>
    <row r="325" spans="6:17" ht="25.35" customHeight="1">
      <c r="F325" s="453"/>
      <c r="G325" s="443"/>
      <c r="H325" s="443"/>
      <c r="I325" s="443"/>
      <c r="J325" s="443"/>
      <c r="K325" s="443"/>
      <c r="L325" s="443"/>
      <c r="M325" s="443"/>
      <c r="N325" s="443"/>
      <c r="O325" s="443"/>
      <c r="P325" s="443"/>
      <c r="Q325" s="443"/>
    </row>
    <row r="326" spans="6:17" ht="25.35" customHeight="1">
      <c r="F326" s="453"/>
      <c r="G326" s="443"/>
      <c r="H326" s="443"/>
      <c r="I326" s="443"/>
      <c r="J326" s="443"/>
      <c r="K326" s="443"/>
      <c r="L326" s="443"/>
      <c r="M326" s="443"/>
      <c r="N326" s="443"/>
      <c r="O326" s="443"/>
      <c r="P326" s="443"/>
      <c r="Q326" s="443"/>
    </row>
    <row r="327" spans="6:17" ht="25.35" customHeight="1">
      <c r="F327" s="453"/>
      <c r="G327" s="443"/>
      <c r="H327" s="443"/>
      <c r="I327" s="443"/>
      <c r="J327" s="443"/>
      <c r="K327" s="443"/>
      <c r="L327" s="443"/>
      <c r="M327" s="443"/>
      <c r="N327" s="443"/>
      <c r="O327" s="443"/>
      <c r="P327" s="443"/>
      <c r="Q327" s="443"/>
    </row>
    <row r="328" spans="6:17" ht="25.35" customHeight="1">
      <c r="F328" s="453"/>
      <c r="G328" s="443"/>
      <c r="H328" s="443"/>
      <c r="I328" s="443"/>
      <c r="J328" s="443"/>
      <c r="K328" s="443"/>
      <c r="L328" s="443"/>
      <c r="M328" s="443"/>
      <c r="N328" s="443"/>
      <c r="O328" s="443"/>
      <c r="P328" s="443"/>
      <c r="Q328" s="443"/>
    </row>
    <row r="329" spans="6:17" ht="25.35" customHeight="1">
      <c r="F329" s="453"/>
      <c r="G329" s="443"/>
      <c r="H329" s="443"/>
      <c r="I329" s="443"/>
      <c r="J329" s="443"/>
      <c r="K329" s="443"/>
      <c r="L329" s="443"/>
      <c r="M329" s="443"/>
      <c r="N329" s="443"/>
      <c r="O329" s="443"/>
      <c r="P329" s="443"/>
      <c r="Q329" s="443"/>
    </row>
    <row r="330" spans="6:17" ht="25.35" customHeight="1">
      <c r="F330" s="453"/>
      <c r="G330" s="443"/>
      <c r="H330" s="443"/>
      <c r="I330" s="443"/>
      <c r="J330" s="443"/>
      <c r="K330" s="443"/>
      <c r="L330" s="443"/>
      <c r="M330" s="443"/>
      <c r="N330" s="443"/>
      <c r="O330" s="443"/>
      <c r="P330" s="443"/>
      <c r="Q330" s="443"/>
    </row>
    <row r="331" spans="6:17" ht="25.35" customHeight="1">
      <c r="F331" s="453"/>
      <c r="G331" s="443"/>
      <c r="H331" s="443"/>
      <c r="I331" s="443"/>
      <c r="J331" s="443"/>
      <c r="K331" s="443"/>
      <c r="L331" s="443"/>
      <c r="M331" s="443"/>
      <c r="N331" s="443"/>
      <c r="O331" s="443"/>
      <c r="P331" s="443"/>
      <c r="Q331" s="443"/>
    </row>
    <row r="332" spans="6:17" ht="25.35" customHeight="1">
      <c r="F332" s="453"/>
      <c r="G332" s="443"/>
      <c r="H332" s="443"/>
      <c r="I332" s="443"/>
      <c r="J332" s="443"/>
      <c r="K332" s="443"/>
      <c r="L332" s="443"/>
      <c r="M332" s="443"/>
      <c r="N332" s="443"/>
      <c r="O332" s="443"/>
      <c r="P332" s="443"/>
      <c r="Q332" s="443"/>
    </row>
    <row r="333" spans="6:17" ht="25.35" customHeight="1">
      <c r="F333" s="453"/>
      <c r="G333" s="443"/>
      <c r="H333" s="443"/>
      <c r="I333" s="443"/>
      <c r="J333" s="443"/>
      <c r="K333" s="443"/>
      <c r="L333" s="443"/>
      <c r="M333" s="443"/>
      <c r="N333" s="443"/>
      <c r="O333" s="443"/>
      <c r="P333" s="443"/>
      <c r="Q333" s="443"/>
    </row>
    <row r="334" spans="6:17" ht="25.35" customHeight="1">
      <c r="F334" s="453"/>
      <c r="G334" s="443"/>
      <c r="H334" s="443"/>
      <c r="I334" s="443"/>
      <c r="J334" s="443"/>
      <c r="K334" s="443"/>
      <c r="L334" s="443"/>
      <c r="M334" s="443"/>
      <c r="N334" s="443"/>
      <c r="O334" s="443"/>
      <c r="P334" s="443"/>
      <c r="Q334" s="443"/>
    </row>
    <row r="335" spans="6:17" ht="25.35" customHeight="1">
      <c r="F335" s="453"/>
      <c r="G335" s="443"/>
      <c r="H335" s="443"/>
      <c r="I335" s="443"/>
      <c r="J335" s="443"/>
      <c r="K335" s="443"/>
      <c r="L335" s="443"/>
      <c r="M335" s="443"/>
      <c r="N335" s="443"/>
      <c r="O335" s="443"/>
      <c r="P335" s="443"/>
      <c r="Q335" s="443"/>
    </row>
    <row r="336" spans="6:17" ht="25.35" customHeight="1">
      <c r="F336" s="453"/>
      <c r="G336" s="443"/>
      <c r="H336" s="443"/>
      <c r="I336" s="443"/>
      <c r="J336" s="443"/>
      <c r="K336" s="443"/>
      <c r="L336" s="443"/>
      <c r="M336" s="443"/>
      <c r="N336" s="443"/>
      <c r="O336" s="443"/>
      <c r="P336" s="443"/>
      <c r="Q336" s="443"/>
    </row>
    <row r="337" spans="6:17" ht="25.35" customHeight="1">
      <c r="F337" s="453"/>
      <c r="G337" s="443"/>
      <c r="H337" s="443"/>
      <c r="I337" s="443"/>
      <c r="J337" s="443"/>
      <c r="K337" s="443"/>
      <c r="L337" s="443"/>
      <c r="M337" s="443"/>
      <c r="N337" s="443"/>
      <c r="O337" s="443"/>
      <c r="P337" s="443"/>
      <c r="Q337" s="443"/>
    </row>
    <row r="338" spans="6:17" ht="25.35" customHeight="1">
      <c r="F338" s="453"/>
      <c r="G338" s="443"/>
      <c r="H338" s="443"/>
      <c r="I338" s="443"/>
      <c r="J338" s="443"/>
      <c r="K338" s="443"/>
      <c r="L338" s="443"/>
      <c r="M338" s="443"/>
      <c r="N338" s="443"/>
      <c r="O338" s="443"/>
      <c r="P338" s="443"/>
      <c r="Q338" s="443"/>
    </row>
    <row r="339" spans="6:17" ht="25.35" customHeight="1">
      <c r="F339" s="453"/>
      <c r="G339" s="443"/>
      <c r="H339" s="443"/>
      <c r="I339" s="443"/>
      <c r="J339" s="443"/>
      <c r="K339" s="443"/>
      <c r="L339" s="443"/>
      <c r="M339" s="443"/>
      <c r="N339" s="443"/>
      <c r="O339" s="443"/>
      <c r="P339" s="443"/>
      <c r="Q339" s="443"/>
    </row>
    <row r="340" spans="6:17" ht="25.35" customHeight="1">
      <c r="F340" s="453"/>
      <c r="G340" s="443"/>
      <c r="H340" s="443"/>
      <c r="I340" s="443"/>
      <c r="J340" s="443"/>
      <c r="K340" s="443"/>
      <c r="L340" s="443"/>
      <c r="M340" s="443"/>
      <c r="N340" s="443"/>
      <c r="O340" s="443"/>
      <c r="P340" s="443"/>
      <c r="Q340" s="443"/>
    </row>
    <row r="341" spans="6:17" ht="25.35" customHeight="1">
      <c r="F341" s="453"/>
      <c r="G341" s="443"/>
      <c r="H341" s="443"/>
      <c r="I341" s="443"/>
      <c r="J341" s="443"/>
      <c r="K341" s="443"/>
      <c r="L341" s="443"/>
      <c r="M341" s="443"/>
      <c r="N341" s="443"/>
      <c r="O341" s="443"/>
      <c r="P341" s="443"/>
      <c r="Q341" s="443"/>
    </row>
    <row r="342" spans="6:17" ht="25.35" customHeight="1">
      <c r="F342" s="453"/>
      <c r="G342" s="443"/>
      <c r="H342" s="443"/>
      <c r="I342" s="443"/>
      <c r="J342" s="443"/>
      <c r="K342" s="443"/>
      <c r="L342" s="443"/>
      <c r="M342" s="443"/>
      <c r="N342" s="443"/>
      <c r="O342" s="443"/>
      <c r="P342" s="443"/>
      <c r="Q342" s="443"/>
    </row>
    <row r="343" spans="6:17" ht="25.35" customHeight="1">
      <c r="F343" s="453"/>
      <c r="G343" s="443"/>
      <c r="H343" s="443"/>
      <c r="I343" s="443"/>
      <c r="J343" s="443"/>
      <c r="K343" s="443"/>
      <c r="L343" s="443"/>
      <c r="M343" s="443"/>
      <c r="N343" s="443"/>
      <c r="O343" s="443"/>
      <c r="P343" s="443"/>
      <c r="Q343" s="443"/>
    </row>
    <row r="344" spans="6:17" ht="25.35" customHeight="1">
      <c r="F344" s="453"/>
      <c r="G344" s="443"/>
      <c r="H344" s="443"/>
      <c r="I344" s="443"/>
      <c r="J344" s="443"/>
      <c r="K344" s="443"/>
      <c r="L344" s="443"/>
      <c r="M344" s="443"/>
      <c r="N344" s="443"/>
      <c r="O344" s="443"/>
      <c r="P344" s="443"/>
      <c r="Q344" s="443"/>
    </row>
    <row r="345" spans="6:17" ht="25.35" customHeight="1">
      <c r="F345" s="453"/>
      <c r="G345" s="443"/>
      <c r="H345" s="443"/>
      <c r="I345" s="443"/>
      <c r="J345" s="443"/>
      <c r="K345" s="443"/>
      <c r="L345" s="443"/>
      <c r="M345" s="443"/>
      <c r="N345" s="443"/>
      <c r="O345" s="443"/>
      <c r="P345" s="443"/>
      <c r="Q345" s="443"/>
    </row>
    <row r="346" spans="6:17" ht="25.35" customHeight="1">
      <c r="F346" s="453"/>
      <c r="G346" s="443"/>
      <c r="H346" s="443"/>
      <c r="I346" s="443"/>
      <c r="J346" s="443"/>
      <c r="K346" s="443"/>
      <c r="L346" s="443"/>
      <c r="M346" s="443"/>
      <c r="N346" s="443"/>
      <c r="O346" s="443"/>
      <c r="P346" s="443"/>
      <c r="Q346" s="443"/>
    </row>
    <row r="347" spans="6:17" ht="25.35" customHeight="1">
      <c r="F347" s="453"/>
      <c r="G347" s="443"/>
      <c r="H347" s="443"/>
      <c r="I347" s="443"/>
      <c r="J347" s="443"/>
      <c r="K347" s="443"/>
      <c r="L347" s="443"/>
      <c r="M347" s="443"/>
      <c r="N347" s="443"/>
      <c r="O347" s="443"/>
      <c r="P347" s="443"/>
      <c r="Q347" s="443"/>
    </row>
    <row r="348" spans="6:17" ht="25.35" customHeight="1">
      <c r="F348" s="453"/>
      <c r="G348" s="443"/>
      <c r="H348" s="443"/>
      <c r="I348" s="443"/>
      <c r="J348" s="443"/>
      <c r="K348" s="443"/>
      <c r="L348" s="443"/>
      <c r="M348" s="443"/>
      <c r="N348" s="443"/>
      <c r="O348" s="443"/>
      <c r="P348" s="443"/>
      <c r="Q348" s="443"/>
    </row>
    <row r="349" spans="6:17" ht="25.35" customHeight="1">
      <c r="F349" s="453"/>
      <c r="G349" s="443"/>
      <c r="H349" s="443"/>
      <c r="I349" s="443"/>
      <c r="J349" s="443"/>
      <c r="K349" s="443"/>
      <c r="L349" s="443"/>
      <c r="M349" s="443"/>
      <c r="N349" s="443"/>
      <c r="O349" s="443"/>
      <c r="P349" s="443"/>
      <c r="Q349" s="443"/>
    </row>
    <row r="350" spans="6:17" ht="25.35" customHeight="1">
      <c r="F350" s="453"/>
      <c r="G350" s="443"/>
      <c r="H350" s="443"/>
      <c r="I350" s="443"/>
      <c r="J350" s="443"/>
      <c r="K350" s="443"/>
      <c r="L350" s="443"/>
      <c r="M350" s="443"/>
      <c r="N350" s="443"/>
      <c r="O350" s="443"/>
      <c r="P350" s="443"/>
      <c r="Q350" s="443"/>
    </row>
    <row r="351" spans="6:17" ht="25.35" customHeight="1">
      <c r="F351" s="453"/>
      <c r="G351" s="443"/>
      <c r="H351" s="443"/>
      <c r="I351" s="443"/>
      <c r="J351" s="443"/>
      <c r="K351" s="443"/>
      <c r="L351" s="443"/>
      <c r="M351" s="443"/>
      <c r="N351" s="443"/>
      <c r="O351" s="443"/>
      <c r="P351" s="443"/>
      <c r="Q351" s="443"/>
    </row>
    <row r="352" spans="6:17" ht="25.35" customHeight="1">
      <c r="F352" s="453"/>
      <c r="G352" s="443"/>
      <c r="H352" s="443"/>
      <c r="I352" s="443"/>
      <c r="J352" s="443"/>
      <c r="K352" s="443"/>
      <c r="L352" s="443"/>
      <c r="M352" s="443"/>
      <c r="N352" s="443"/>
      <c r="O352" s="443"/>
      <c r="P352" s="443"/>
      <c r="Q352" s="443"/>
    </row>
    <row r="353" spans="6:17" ht="25.35" customHeight="1">
      <c r="F353" s="453"/>
      <c r="G353" s="443"/>
      <c r="H353" s="443"/>
      <c r="I353" s="443"/>
      <c r="J353" s="443"/>
      <c r="K353" s="443"/>
      <c r="L353" s="443"/>
      <c r="M353" s="443"/>
      <c r="N353" s="443"/>
      <c r="O353" s="443"/>
      <c r="P353" s="443"/>
      <c r="Q353" s="443"/>
    </row>
    <row r="354" spans="6:17" ht="25.35" customHeight="1">
      <c r="F354" s="453"/>
      <c r="G354" s="443"/>
      <c r="H354" s="443"/>
      <c r="I354" s="443"/>
      <c r="J354" s="443"/>
      <c r="K354" s="443"/>
      <c r="L354" s="443"/>
      <c r="M354" s="443"/>
      <c r="N354" s="443"/>
      <c r="O354" s="443"/>
      <c r="P354" s="443"/>
      <c r="Q354" s="443"/>
    </row>
    <row r="355" spans="6:17" ht="25.35" customHeight="1">
      <c r="F355" s="453"/>
      <c r="G355" s="443"/>
      <c r="H355" s="443"/>
      <c r="I355" s="443"/>
      <c r="J355" s="443"/>
      <c r="K355" s="443"/>
      <c r="L355" s="443"/>
      <c r="M355" s="443"/>
      <c r="N355" s="443"/>
      <c r="O355" s="443"/>
      <c r="P355" s="443"/>
      <c r="Q355" s="443"/>
    </row>
    <row r="356" spans="6:17" ht="25.35" customHeight="1">
      <c r="F356" s="453"/>
      <c r="G356" s="443"/>
      <c r="H356" s="443"/>
      <c r="I356" s="443"/>
      <c r="J356" s="443"/>
      <c r="K356" s="443"/>
      <c r="L356" s="443"/>
      <c r="M356" s="443"/>
      <c r="N356" s="443"/>
      <c r="O356" s="443"/>
      <c r="P356" s="443"/>
      <c r="Q356" s="443"/>
    </row>
    <row r="357" spans="6:17" ht="25.35" customHeight="1">
      <c r="F357" s="453"/>
      <c r="G357" s="443"/>
      <c r="H357" s="443"/>
      <c r="I357" s="443"/>
      <c r="J357" s="443"/>
      <c r="K357" s="443"/>
      <c r="L357" s="443"/>
      <c r="M357" s="443"/>
      <c r="N357" s="443"/>
      <c r="O357" s="443"/>
      <c r="P357" s="443"/>
      <c r="Q357" s="443"/>
    </row>
    <row r="358" spans="6:17" ht="25.35" customHeight="1">
      <c r="F358" s="453"/>
      <c r="G358" s="443"/>
      <c r="H358" s="443"/>
      <c r="I358" s="443"/>
      <c r="J358" s="443"/>
      <c r="K358" s="443"/>
      <c r="L358" s="443"/>
      <c r="M358" s="443"/>
      <c r="N358" s="443"/>
      <c r="O358" s="443"/>
      <c r="P358" s="443"/>
      <c r="Q358" s="443"/>
    </row>
    <row r="359" spans="6:17" ht="25.35" customHeight="1">
      <c r="F359" s="453"/>
      <c r="G359" s="443"/>
      <c r="H359" s="443"/>
      <c r="I359" s="443"/>
      <c r="J359" s="443"/>
      <c r="K359" s="443"/>
      <c r="L359" s="443"/>
      <c r="M359" s="443"/>
      <c r="N359" s="443"/>
      <c r="O359" s="443"/>
      <c r="P359" s="443"/>
      <c r="Q359" s="443"/>
    </row>
    <row r="360" spans="6:17" ht="25.35" customHeight="1">
      <c r="F360" s="453"/>
      <c r="G360" s="443"/>
      <c r="H360" s="443"/>
      <c r="I360" s="443"/>
      <c r="J360" s="443"/>
      <c r="K360" s="443"/>
      <c r="L360" s="443"/>
      <c r="M360" s="443"/>
      <c r="N360" s="443"/>
      <c r="O360" s="443"/>
      <c r="P360" s="443"/>
      <c r="Q360" s="443"/>
    </row>
    <row r="361" spans="6:17" ht="25.35" customHeight="1">
      <c r="F361" s="453"/>
      <c r="G361" s="443"/>
      <c r="H361" s="443"/>
      <c r="I361" s="443"/>
      <c r="J361" s="443"/>
      <c r="K361" s="443"/>
      <c r="L361" s="443"/>
      <c r="M361" s="443"/>
      <c r="N361" s="443"/>
      <c r="O361" s="443"/>
      <c r="P361" s="443"/>
      <c r="Q361" s="443"/>
    </row>
    <row r="362" spans="6:17" ht="25.35" customHeight="1">
      <c r="F362" s="453"/>
      <c r="G362" s="443"/>
      <c r="H362" s="443"/>
      <c r="I362" s="443"/>
      <c r="J362" s="443"/>
      <c r="K362" s="443"/>
      <c r="L362" s="443"/>
      <c r="M362" s="443"/>
      <c r="N362" s="443"/>
      <c r="O362" s="443"/>
      <c r="P362" s="443"/>
      <c r="Q362" s="443"/>
    </row>
    <row r="363" spans="6:17" ht="25.35" customHeight="1">
      <c r="F363" s="453"/>
      <c r="G363" s="443"/>
      <c r="H363" s="443"/>
      <c r="I363" s="443"/>
      <c r="J363" s="443"/>
      <c r="K363" s="443"/>
      <c r="L363" s="443"/>
      <c r="M363" s="443"/>
      <c r="N363" s="443"/>
      <c r="O363" s="443"/>
      <c r="P363" s="443"/>
      <c r="Q363" s="443"/>
    </row>
    <row r="364" spans="6:17" ht="25.35" customHeight="1">
      <c r="F364" s="453"/>
      <c r="G364" s="443"/>
      <c r="H364" s="443"/>
      <c r="I364" s="443"/>
      <c r="J364" s="443"/>
      <c r="K364" s="443"/>
      <c r="L364" s="443"/>
      <c r="M364" s="443"/>
      <c r="N364" s="443"/>
      <c r="O364" s="443"/>
      <c r="P364" s="443"/>
      <c r="Q364" s="443"/>
    </row>
    <row r="365" spans="6:17" ht="25.35" customHeight="1">
      <c r="F365" s="453"/>
      <c r="G365" s="443"/>
      <c r="H365" s="443"/>
      <c r="I365" s="443"/>
      <c r="J365" s="443"/>
      <c r="K365" s="443"/>
      <c r="L365" s="443"/>
      <c r="M365" s="443"/>
      <c r="N365" s="443"/>
      <c r="O365" s="443"/>
      <c r="P365" s="443"/>
      <c r="Q365" s="443"/>
    </row>
    <row r="366" spans="6:17" ht="25.35" customHeight="1">
      <c r="F366" s="453"/>
      <c r="G366" s="443"/>
      <c r="H366" s="443"/>
      <c r="I366" s="443"/>
      <c r="J366" s="443"/>
      <c r="K366" s="443"/>
      <c r="L366" s="443"/>
      <c r="M366" s="443"/>
      <c r="N366" s="443"/>
      <c r="O366" s="443"/>
      <c r="P366" s="443"/>
      <c r="Q366" s="443"/>
    </row>
    <row r="367" spans="6:17" ht="25.35" customHeight="1">
      <c r="F367" s="453"/>
      <c r="G367" s="443"/>
      <c r="H367" s="443"/>
      <c r="I367" s="443"/>
      <c r="J367" s="443"/>
      <c r="K367" s="443"/>
      <c r="L367" s="443"/>
      <c r="M367" s="443"/>
      <c r="N367" s="443"/>
      <c r="O367" s="443"/>
      <c r="P367" s="443"/>
      <c r="Q367" s="443"/>
    </row>
    <row r="368" spans="6:17" ht="25.35" customHeight="1">
      <c r="F368" s="453"/>
      <c r="G368" s="443"/>
      <c r="H368" s="443"/>
      <c r="I368" s="443"/>
      <c r="J368" s="443"/>
      <c r="K368" s="443"/>
      <c r="L368" s="443"/>
      <c r="M368" s="443"/>
      <c r="N368" s="443"/>
      <c r="O368" s="443"/>
      <c r="P368" s="443"/>
      <c r="Q368" s="443"/>
    </row>
    <row r="369" spans="6:17" ht="25.35" customHeight="1">
      <c r="F369" s="453"/>
      <c r="G369" s="443"/>
      <c r="H369" s="443"/>
      <c r="I369" s="443"/>
      <c r="J369" s="443"/>
      <c r="K369" s="443"/>
      <c r="L369" s="443"/>
      <c r="M369" s="443"/>
      <c r="N369" s="443"/>
      <c r="O369" s="443"/>
      <c r="P369" s="443"/>
      <c r="Q369" s="443"/>
    </row>
    <row r="370" spans="6:17" ht="25.35" customHeight="1">
      <c r="F370" s="453"/>
      <c r="G370" s="443"/>
      <c r="H370" s="443"/>
      <c r="I370" s="443"/>
      <c r="J370" s="443"/>
      <c r="K370" s="443"/>
      <c r="L370" s="443"/>
      <c r="M370" s="443"/>
      <c r="N370" s="443"/>
      <c r="O370" s="443"/>
      <c r="P370" s="443"/>
      <c r="Q370" s="443"/>
    </row>
    <row r="371" spans="6:17" ht="25.35" customHeight="1">
      <c r="F371" s="453"/>
      <c r="G371" s="443"/>
      <c r="H371" s="443"/>
      <c r="I371" s="443"/>
      <c r="J371" s="443"/>
      <c r="K371" s="443"/>
      <c r="L371" s="443"/>
      <c r="M371" s="443"/>
      <c r="N371" s="443"/>
      <c r="O371" s="443"/>
      <c r="P371" s="443"/>
      <c r="Q371" s="443"/>
    </row>
    <row r="372" spans="6:17" ht="25.35" customHeight="1">
      <c r="F372" s="453"/>
      <c r="G372" s="443"/>
      <c r="H372" s="443"/>
      <c r="I372" s="443"/>
      <c r="J372" s="443"/>
      <c r="K372" s="443"/>
      <c r="L372" s="443"/>
      <c r="M372" s="443"/>
      <c r="N372" s="443"/>
      <c r="O372" s="443"/>
      <c r="P372" s="443"/>
      <c r="Q372" s="443"/>
    </row>
    <row r="373" spans="6:17" ht="25.35" customHeight="1">
      <c r="F373" s="453"/>
      <c r="G373" s="443"/>
      <c r="H373" s="443"/>
      <c r="I373" s="443"/>
      <c r="J373" s="443"/>
      <c r="K373" s="443"/>
      <c r="L373" s="443"/>
      <c r="M373" s="443"/>
      <c r="N373" s="443"/>
      <c r="O373" s="443"/>
      <c r="P373" s="443"/>
      <c r="Q373" s="443"/>
    </row>
    <row r="374" spans="6:17" ht="25.35" customHeight="1">
      <c r="F374" s="453"/>
      <c r="G374" s="443"/>
      <c r="H374" s="443"/>
      <c r="I374" s="443"/>
      <c r="J374" s="443"/>
      <c r="K374" s="443"/>
      <c r="L374" s="443"/>
      <c r="M374" s="443"/>
      <c r="N374" s="443"/>
      <c r="O374" s="443"/>
      <c r="P374" s="443"/>
      <c r="Q374" s="443"/>
    </row>
    <row r="375" spans="6:17" ht="25.35" customHeight="1">
      <c r="F375" s="453"/>
      <c r="G375" s="443"/>
      <c r="H375" s="443"/>
      <c r="I375" s="443"/>
      <c r="J375" s="443"/>
      <c r="K375" s="443"/>
      <c r="L375" s="443"/>
      <c r="M375" s="443"/>
      <c r="N375" s="443"/>
      <c r="O375" s="443"/>
      <c r="P375" s="443"/>
      <c r="Q375" s="443"/>
    </row>
    <row r="376" spans="6:17" ht="25.35" customHeight="1">
      <c r="F376" s="453"/>
      <c r="G376" s="443"/>
      <c r="H376" s="443"/>
      <c r="I376" s="443"/>
      <c r="J376" s="443"/>
      <c r="K376" s="443"/>
      <c r="L376" s="443"/>
      <c r="M376" s="443"/>
      <c r="N376" s="443"/>
      <c r="O376" s="443"/>
      <c r="P376" s="443"/>
      <c r="Q376" s="443"/>
    </row>
    <row r="377" spans="6:17" ht="25.35" customHeight="1">
      <c r="F377" s="453"/>
      <c r="G377" s="443"/>
      <c r="H377" s="443"/>
      <c r="I377" s="443"/>
      <c r="J377" s="443"/>
      <c r="K377" s="443"/>
      <c r="L377" s="443"/>
      <c r="M377" s="443"/>
      <c r="N377" s="443"/>
      <c r="O377" s="443"/>
      <c r="P377" s="443"/>
      <c r="Q377" s="443"/>
    </row>
    <row r="378" spans="6:17" ht="25.35" customHeight="1">
      <c r="F378" s="453"/>
      <c r="G378" s="443"/>
      <c r="H378" s="443"/>
      <c r="I378" s="443"/>
      <c r="J378" s="443"/>
      <c r="K378" s="443"/>
      <c r="L378" s="443"/>
      <c r="M378" s="443"/>
      <c r="N378" s="443"/>
      <c r="O378" s="443"/>
      <c r="P378" s="443"/>
      <c r="Q378" s="443"/>
    </row>
    <row r="379" spans="6:17" ht="25.35" customHeight="1">
      <c r="F379" s="453"/>
      <c r="G379" s="443"/>
      <c r="H379" s="443"/>
      <c r="I379" s="443"/>
      <c r="J379" s="443"/>
      <c r="K379" s="443"/>
      <c r="L379" s="443"/>
      <c r="M379" s="443"/>
      <c r="N379" s="443"/>
      <c r="O379" s="443"/>
      <c r="P379" s="443"/>
      <c r="Q379" s="443"/>
    </row>
    <row r="380" spans="6:17" ht="25.35" customHeight="1">
      <c r="F380" s="453"/>
      <c r="G380" s="443"/>
      <c r="H380" s="443"/>
      <c r="I380" s="443"/>
      <c r="J380" s="443"/>
      <c r="K380" s="443"/>
      <c r="L380" s="443"/>
      <c r="M380" s="443"/>
      <c r="N380" s="443"/>
      <c r="O380" s="443"/>
      <c r="P380" s="443"/>
      <c r="Q380" s="443"/>
    </row>
    <row r="381" spans="6:17" ht="25.35" customHeight="1">
      <c r="F381" s="453"/>
      <c r="G381" s="443"/>
      <c r="H381" s="443"/>
      <c r="I381" s="443"/>
      <c r="J381" s="443"/>
      <c r="K381" s="443"/>
      <c r="L381" s="443"/>
      <c r="M381" s="443"/>
      <c r="N381" s="443"/>
      <c r="O381" s="443"/>
      <c r="P381" s="443"/>
      <c r="Q381" s="443"/>
    </row>
    <row r="382" spans="6:17" ht="25.35" customHeight="1">
      <c r="F382" s="453"/>
      <c r="G382" s="443"/>
      <c r="H382" s="443"/>
      <c r="I382" s="443"/>
      <c r="J382" s="443"/>
      <c r="K382" s="443"/>
      <c r="L382" s="443"/>
      <c r="M382" s="443"/>
      <c r="N382" s="443"/>
      <c r="O382" s="443"/>
      <c r="P382" s="443"/>
      <c r="Q382" s="443"/>
    </row>
    <row r="383" spans="6:17" ht="25.35" customHeight="1">
      <c r="F383" s="453"/>
      <c r="G383" s="443"/>
      <c r="H383" s="443"/>
      <c r="I383" s="443"/>
      <c r="J383" s="443"/>
      <c r="K383" s="443"/>
      <c r="L383" s="443"/>
      <c r="M383" s="443"/>
      <c r="N383" s="443"/>
      <c r="O383" s="443"/>
      <c r="P383" s="443"/>
      <c r="Q383" s="443"/>
    </row>
    <row r="384" spans="6:17" ht="25.35" customHeight="1">
      <c r="F384" s="453"/>
      <c r="G384" s="443"/>
      <c r="H384" s="443"/>
      <c r="I384" s="443"/>
      <c r="J384" s="443"/>
      <c r="K384" s="443"/>
      <c r="L384" s="443"/>
      <c r="M384" s="443"/>
      <c r="N384" s="443"/>
      <c r="O384" s="443"/>
      <c r="P384" s="443"/>
      <c r="Q384" s="443"/>
    </row>
    <row r="385" spans="6:17" ht="25.35" customHeight="1">
      <c r="F385" s="453"/>
      <c r="G385" s="443"/>
      <c r="H385" s="443"/>
      <c r="I385" s="443"/>
      <c r="J385" s="443"/>
      <c r="K385" s="443"/>
      <c r="L385" s="443"/>
      <c r="M385" s="443"/>
      <c r="N385" s="443"/>
      <c r="O385" s="443"/>
      <c r="P385" s="443"/>
      <c r="Q385" s="443"/>
    </row>
    <row r="386" spans="6:17" ht="25.35" customHeight="1">
      <c r="F386" s="453"/>
      <c r="G386" s="443"/>
      <c r="H386" s="443"/>
      <c r="I386" s="443"/>
      <c r="J386" s="443"/>
      <c r="K386" s="443"/>
      <c r="L386" s="443"/>
      <c r="M386" s="443"/>
      <c r="N386" s="443"/>
      <c r="O386" s="443"/>
      <c r="P386" s="443"/>
      <c r="Q386" s="443"/>
    </row>
    <row r="387" spans="6:17" ht="25.35" customHeight="1">
      <c r="F387" s="453"/>
      <c r="G387" s="443"/>
      <c r="H387" s="443"/>
      <c r="I387" s="443"/>
      <c r="J387" s="443"/>
      <c r="K387" s="443"/>
      <c r="L387" s="443"/>
      <c r="M387" s="443"/>
      <c r="N387" s="443"/>
      <c r="O387" s="443"/>
      <c r="P387" s="443"/>
      <c r="Q387" s="443"/>
    </row>
    <row r="388" spans="6:17" ht="25.35" customHeight="1">
      <c r="F388" s="453"/>
      <c r="G388" s="443"/>
      <c r="H388" s="443"/>
      <c r="I388" s="443"/>
      <c r="J388" s="443"/>
      <c r="K388" s="443"/>
      <c r="L388" s="443"/>
      <c r="M388" s="443"/>
      <c r="N388" s="443"/>
      <c r="O388" s="443"/>
      <c r="P388" s="443"/>
      <c r="Q388" s="443"/>
    </row>
    <row r="389" spans="6:17" ht="25.35" customHeight="1">
      <c r="F389" s="453"/>
      <c r="G389" s="443"/>
      <c r="H389" s="443"/>
      <c r="I389" s="443"/>
      <c r="J389" s="443"/>
      <c r="K389" s="443"/>
      <c r="L389" s="443"/>
      <c r="M389" s="443"/>
      <c r="N389" s="443"/>
      <c r="O389" s="443"/>
      <c r="P389" s="443"/>
      <c r="Q389" s="443"/>
    </row>
    <row r="390" spans="6:17" ht="25.35" customHeight="1">
      <c r="F390" s="453"/>
      <c r="G390" s="443"/>
      <c r="H390" s="443"/>
      <c r="I390" s="443"/>
      <c r="J390" s="443"/>
      <c r="K390" s="443"/>
      <c r="L390" s="443"/>
      <c r="M390" s="443"/>
      <c r="N390" s="443"/>
      <c r="O390" s="443"/>
      <c r="P390" s="443"/>
      <c r="Q390" s="443"/>
    </row>
    <row r="391" spans="6:17" ht="25.35" customHeight="1">
      <c r="F391" s="453"/>
      <c r="G391" s="443"/>
      <c r="H391" s="443"/>
      <c r="I391" s="443"/>
      <c r="J391" s="443"/>
      <c r="K391" s="443"/>
      <c r="L391" s="443"/>
      <c r="M391" s="443"/>
      <c r="N391" s="443"/>
      <c r="O391" s="443"/>
      <c r="P391" s="443"/>
      <c r="Q391" s="443"/>
    </row>
    <row r="392" spans="6:17" ht="25.35" customHeight="1">
      <c r="F392" s="453"/>
      <c r="G392" s="443"/>
      <c r="H392" s="443"/>
      <c r="I392" s="443"/>
      <c r="J392" s="443"/>
      <c r="K392" s="443"/>
      <c r="L392" s="443"/>
      <c r="M392" s="443"/>
      <c r="N392" s="443"/>
      <c r="O392" s="443"/>
      <c r="P392" s="443"/>
      <c r="Q392" s="443"/>
    </row>
    <row r="393" spans="6:17" ht="25.35" customHeight="1">
      <c r="F393" s="453"/>
      <c r="G393" s="443"/>
      <c r="H393" s="443"/>
      <c r="I393" s="443"/>
      <c r="J393" s="443"/>
      <c r="K393" s="443"/>
      <c r="L393" s="443"/>
      <c r="M393" s="443"/>
      <c r="N393" s="443"/>
      <c r="O393" s="443"/>
      <c r="P393" s="443"/>
      <c r="Q393" s="443"/>
    </row>
    <row r="394" spans="6:17" ht="25.35" customHeight="1">
      <c r="F394" s="453"/>
      <c r="G394" s="443"/>
      <c r="H394" s="443"/>
      <c r="I394" s="443"/>
      <c r="J394" s="443"/>
      <c r="K394" s="443"/>
      <c r="L394" s="443"/>
      <c r="M394" s="443"/>
      <c r="N394" s="443"/>
      <c r="O394" s="443"/>
      <c r="P394" s="443"/>
      <c r="Q394" s="443"/>
    </row>
    <row r="395" spans="6:17" ht="25.35" customHeight="1">
      <c r="F395" s="453"/>
      <c r="G395" s="443"/>
      <c r="H395" s="443"/>
      <c r="I395" s="443"/>
      <c r="J395" s="443"/>
      <c r="K395" s="443"/>
      <c r="L395" s="443"/>
      <c r="M395" s="443"/>
      <c r="N395" s="443"/>
      <c r="O395" s="443"/>
      <c r="P395" s="443"/>
      <c r="Q395" s="443"/>
    </row>
    <row r="396" spans="6:17" ht="25.35" customHeight="1">
      <c r="F396" s="453"/>
      <c r="G396" s="443"/>
      <c r="H396" s="443"/>
      <c r="I396" s="443"/>
      <c r="J396" s="443"/>
      <c r="K396" s="443"/>
      <c r="L396" s="443"/>
      <c r="M396" s="443"/>
      <c r="N396" s="443"/>
      <c r="O396" s="443"/>
      <c r="P396" s="443"/>
      <c r="Q396" s="443"/>
    </row>
    <row r="397" spans="6:17" ht="25.35" customHeight="1">
      <c r="F397" s="453"/>
      <c r="G397" s="443"/>
      <c r="H397" s="443"/>
      <c r="I397" s="443"/>
      <c r="J397" s="443"/>
      <c r="K397" s="443"/>
      <c r="L397" s="443"/>
      <c r="M397" s="443"/>
      <c r="N397" s="443"/>
      <c r="O397" s="443"/>
      <c r="P397" s="443"/>
      <c r="Q397" s="443"/>
    </row>
    <row r="398" spans="6:17" ht="25.35" customHeight="1">
      <c r="F398" s="453"/>
      <c r="G398" s="443"/>
      <c r="H398" s="443"/>
      <c r="I398" s="443"/>
      <c r="J398" s="443"/>
      <c r="K398" s="443"/>
      <c r="L398" s="443"/>
      <c r="M398" s="443"/>
      <c r="N398" s="443"/>
      <c r="O398" s="443"/>
      <c r="P398" s="443"/>
      <c r="Q398" s="443"/>
    </row>
    <row r="399" spans="6:17" ht="25.35" customHeight="1">
      <c r="F399" s="453"/>
      <c r="G399" s="443"/>
      <c r="H399" s="443"/>
      <c r="I399" s="443"/>
      <c r="J399" s="443"/>
      <c r="K399" s="443"/>
      <c r="L399" s="443"/>
      <c r="M399" s="443"/>
      <c r="N399" s="443"/>
      <c r="O399" s="443"/>
      <c r="P399" s="443"/>
      <c r="Q399" s="443"/>
    </row>
    <row r="400" spans="6:17" ht="25.35" customHeight="1">
      <c r="F400" s="453"/>
      <c r="G400" s="443"/>
      <c r="H400" s="443"/>
      <c r="I400" s="443"/>
      <c r="J400" s="443"/>
      <c r="K400" s="443"/>
      <c r="L400" s="443"/>
      <c r="M400" s="443"/>
      <c r="N400" s="443"/>
      <c r="O400" s="443"/>
      <c r="P400" s="443"/>
      <c r="Q400" s="443"/>
    </row>
    <row r="401" spans="6:17" ht="25.35" customHeight="1">
      <c r="F401" s="453"/>
      <c r="G401" s="443"/>
      <c r="H401" s="443"/>
      <c r="I401" s="443"/>
      <c r="J401" s="443"/>
      <c r="K401" s="443"/>
      <c r="L401" s="443"/>
      <c r="M401" s="443"/>
      <c r="N401" s="443"/>
      <c r="O401" s="443"/>
      <c r="P401" s="443"/>
      <c r="Q401" s="443"/>
    </row>
    <row r="402" spans="6:17" ht="25.35" customHeight="1">
      <c r="F402" s="453"/>
      <c r="G402" s="443"/>
      <c r="H402" s="443"/>
      <c r="I402" s="443"/>
      <c r="J402" s="443"/>
      <c r="K402" s="443"/>
      <c r="L402" s="443"/>
      <c r="M402" s="443"/>
      <c r="N402" s="443"/>
      <c r="O402" s="443"/>
      <c r="P402" s="443"/>
      <c r="Q402" s="443"/>
    </row>
    <row r="403" spans="6:17" ht="25.35" customHeight="1">
      <c r="F403" s="453"/>
      <c r="G403" s="443"/>
      <c r="H403" s="443"/>
      <c r="I403" s="443"/>
      <c r="J403" s="443"/>
      <c r="K403" s="443"/>
      <c r="L403" s="443"/>
      <c r="M403" s="443"/>
      <c r="N403" s="443"/>
      <c r="O403" s="443"/>
      <c r="P403" s="443"/>
      <c r="Q403" s="443"/>
    </row>
    <row r="404" spans="6:17" ht="25.35" customHeight="1">
      <c r="F404" s="453"/>
      <c r="G404" s="443"/>
      <c r="H404" s="443"/>
      <c r="I404" s="443"/>
      <c r="J404" s="443"/>
      <c r="K404" s="443"/>
      <c r="L404" s="443"/>
      <c r="M404" s="443"/>
      <c r="N404" s="443"/>
      <c r="O404" s="443"/>
      <c r="P404" s="443"/>
      <c r="Q404" s="443"/>
    </row>
    <row r="405" spans="6:17" ht="25.35" customHeight="1">
      <c r="F405" s="453"/>
      <c r="G405" s="443"/>
      <c r="H405" s="443"/>
      <c r="I405" s="443"/>
      <c r="J405" s="443"/>
      <c r="K405" s="443"/>
      <c r="L405" s="443"/>
      <c r="M405" s="443"/>
      <c r="N405" s="443"/>
      <c r="O405" s="443"/>
      <c r="P405" s="443"/>
      <c r="Q405" s="443"/>
    </row>
    <row r="406" spans="6:17" ht="25.35" customHeight="1">
      <c r="F406" s="453"/>
      <c r="G406" s="443"/>
      <c r="H406" s="443"/>
      <c r="I406" s="443"/>
      <c r="J406" s="443"/>
      <c r="K406" s="443"/>
      <c r="L406" s="443"/>
      <c r="M406" s="443"/>
      <c r="N406" s="443"/>
      <c r="O406" s="443"/>
      <c r="P406" s="443"/>
      <c r="Q406" s="443"/>
    </row>
    <row r="407" spans="6:17" ht="25.35" customHeight="1">
      <c r="F407" s="453"/>
      <c r="G407" s="443"/>
      <c r="H407" s="443"/>
      <c r="I407" s="443"/>
      <c r="J407" s="443"/>
      <c r="K407" s="443"/>
      <c r="L407" s="443"/>
      <c r="M407" s="443"/>
      <c r="N407" s="443"/>
      <c r="O407" s="443"/>
      <c r="P407" s="443"/>
      <c r="Q407" s="443"/>
    </row>
    <row r="408" spans="6:17" ht="25.35" customHeight="1">
      <c r="F408" s="453"/>
      <c r="G408" s="443"/>
      <c r="H408" s="443"/>
      <c r="I408" s="443"/>
      <c r="J408" s="443"/>
      <c r="K408" s="443"/>
      <c r="L408" s="443"/>
      <c r="M408" s="443"/>
      <c r="N408" s="443"/>
      <c r="O408" s="443"/>
      <c r="P408" s="443"/>
      <c r="Q408" s="443"/>
    </row>
    <row r="409" spans="6:17" ht="25.35" customHeight="1">
      <c r="F409" s="453"/>
      <c r="G409" s="443"/>
      <c r="H409" s="443"/>
      <c r="I409" s="443"/>
      <c r="J409" s="443"/>
      <c r="K409" s="443"/>
      <c r="L409" s="443"/>
      <c r="M409" s="443"/>
      <c r="N409" s="443"/>
      <c r="O409" s="443"/>
      <c r="P409" s="443"/>
      <c r="Q409" s="443"/>
    </row>
    <row r="410" spans="6:17" ht="25.35" customHeight="1">
      <c r="F410" s="453"/>
      <c r="G410" s="443"/>
      <c r="H410" s="443"/>
      <c r="I410" s="443"/>
      <c r="J410" s="443"/>
      <c r="K410" s="443"/>
      <c r="L410" s="443"/>
      <c r="M410" s="443"/>
      <c r="N410" s="443"/>
      <c r="O410" s="443"/>
      <c r="P410" s="443"/>
      <c r="Q410" s="443"/>
    </row>
    <row r="411" spans="6:17" ht="25.35" customHeight="1">
      <c r="F411" s="453"/>
      <c r="G411" s="443"/>
      <c r="H411" s="443"/>
      <c r="I411" s="443"/>
      <c r="J411" s="443"/>
      <c r="K411" s="443"/>
      <c r="L411" s="443"/>
      <c r="M411" s="443"/>
      <c r="N411" s="443"/>
      <c r="O411" s="443"/>
      <c r="P411" s="443"/>
      <c r="Q411" s="443"/>
    </row>
    <row r="412" spans="6:17" ht="25.35" customHeight="1">
      <c r="F412" s="453"/>
      <c r="G412" s="443"/>
      <c r="H412" s="443"/>
      <c r="I412" s="443"/>
      <c r="J412" s="443"/>
      <c r="K412" s="443"/>
      <c r="L412" s="443"/>
      <c r="M412" s="443"/>
      <c r="N412" s="443"/>
      <c r="O412" s="443"/>
      <c r="P412" s="443"/>
      <c r="Q412" s="443"/>
    </row>
    <row r="413" spans="6:17" ht="25.35" customHeight="1">
      <c r="F413" s="453"/>
      <c r="G413" s="443"/>
      <c r="H413" s="443"/>
      <c r="I413" s="443"/>
      <c r="J413" s="443"/>
      <c r="K413" s="443"/>
      <c r="L413" s="443"/>
      <c r="M413" s="443"/>
      <c r="N413" s="443"/>
      <c r="O413" s="443"/>
      <c r="P413" s="443"/>
      <c r="Q413" s="443"/>
    </row>
    <row r="414" spans="6:17" ht="25.35" customHeight="1">
      <c r="F414" s="453"/>
      <c r="G414" s="443"/>
      <c r="H414" s="443"/>
      <c r="I414" s="443"/>
      <c r="J414" s="443"/>
      <c r="K414" s="443"/>
      <c r="L414" s="443"/>
      <c r="M414" s="443"/>
      <c r="N414" s="443"/>
      <c r="O414" s="443"/>
      <c r="P414" s="443"/>
      <c r="Q414" s="443"/>
    </row>
    <row r="415" spans="6:17" ht="25.35" customHeight="1">
      <c r="F415" s="453"/>
      <c r="G415" s="443"/>
      <c r="H415" s="443"/>
      <c r="I415" s="443"/>
      <c r="J415" s="443"/>
      <c r="K415" s="443"/>
      <c r="L415" s="443"/>
      <c r="M415" s="443"/>
      <c r="N415" s="443"/>
      <c r="O415" s="443"/>
      <c r="P415" s="443"/>
      <c r="Q415" s="443"/>
    </row>
    <row r="416" spans="6:17" ht="25.35" customHeight="1">
      <c r="F416" s="453"/>
      <c r="G416" s="443"/>
      <c r="H416" s="443"/>
      <c r="I416" s="443"/>
      <c r="J416" s="443"/>
      <c r="K416" s="443"/>
      <c r="L416" s="443"/>
      <c r="M416" s="443"/>
      <c r="N416" s="443"/>
      <c r="O416" s="443"/>
      <c r="P416" s="443"/>
      <c r="Q416" s="443"/>
    </row>
    <row r="417" spans="6:17" ht="25.35" customHeight="1">
      <c r="F417" s="453"/>
      <c r="G417" s="443"/>
      <c r="H417" s="443"/>
      <c r="I417" s="443"/>
      <c r="J417" s="443"/>
      <c r="K417" s="443"/>
      <c r="L417" s="443"/>
      <c r="M417" s="443"/>
      <c r="N417" s="443"/>
      <c r="O417" s="443"/>
      <c r="P417" s="443"/>
      <c r="Q417" s="443"/>
    </row>
    <row r="418" spans="6:17" ht="25.35" customHeight="1">
      <c r="F418" s="453"/>
      <c r="G418" s="443"/>
      <c r="H418" s="443"/>
      <c r="I418" s="443"/>
      <c r="J418" s="443"/>
      <c r="K418" s="443"/>
      <c r="L418" s="443"/>
      <c r="M418" s="443"/>
      <c r="N418" s="443"/>
      <c r="O418" s="443"/>
      <c r="P418" s="443"/>
      <c r="Q418" s="443"/>
    </row>
    <row r="419" spans="6:17" ht="25.35" customHeight="1">
      <c r="F419" s="453"/>
      <c r="G419" s="443"/>
      <c r="H419" s="443"/>
      <c r="I419" s="443"/>
      <c r="J419" s="443"/>
      <c r="K419" s="443"/>
      <c r="L419" s="443"/>
      <c r="M419" s="443"/>
      <c r="N419" s="443"/>
      <c r="O419" s="443"/>
      <c r="P419" s="443"/>
      <c r="Q419" s="443"/>
    </row>
    <row r="420" spans="6:17" ht="25.35" customHeight="1">
      <c r="F420" s="453"/>
      <c r="G420" s="443"/>
      <c r="H420" s="443"/>
      <c r="I420" s="443"/>
      <c r="J420" s="443"/>
      <c r="K420" s="443"/>
      <c r="L420" s="443"/>
      <c r="M420" s="443"/>
      <c r="N420" s="443"/>
      <c r="O420" s="443"/>
      <c r="P420" s="443"/>
      <c r="Q420" s="443"/>
    </row>
    <row r="421" spans="6:17" ht="25.35" customHeight="1">
      <c r="F421" s="453"/>
      <c r="G421" s="443"/>
      <c r="H421" s="443"/>
      <c r="I421" s="443"/>
      <c r="J421" s="443"/>
      <c r="K421" s="443"/>
      <c r="L421" s="443"/>
      <c r="M421" s="443"/>
      <c r="N421" s="443"/>
      <c r="O421" s="443"/>
      <c r="P421" s="443"/>
      <c r="Q421" s="443"/>
    </row>
    <row r="422" spans="6:17" ht="25.35" customHeight="1">
      <c r="F422" s="453"/>
      <c r="G422" s="443"/>
      <c r="H422" s="443"/>
      <c r="I422" s="443"/>
      <c r="J422" s="443"/>
      <c r="K422" s="443"/>
      <c r="L422" s="443"/>
      <c r="M422" s="443"/>
      <c r="N422" s="443"/>
      <c r="O422" s="443"/>
      <c r="P422" s="443"/>
      <c r="Q422" s="443"/>
    </row>
    <row r="423" spans="6:17" ht="25.35" customHeight="1">
      <c r="F423" s="453"/>
      <c r="G423" s="443"/>
      <c r="H423" s="443"/>
      <c r="I423" s="443"/>
      <c r="J423" s="443"/>
      <c r="K423" s="443"/>
      <c r="L423" s="443"/>
      <c r="M423" s="443"/>
      <c r="N423" s="443"/>
      <c r="O423" s="443"/>
      <c r="P423" s="443"/>
      <c r="Q423" s="443"/>
    </row>
    <row r="424" spans="6:17" ht="25.35" customHeight="1">
      <c r="F424" s="453"/>
      <c r="G424" s="443"/>
      <c r="H424" s="443"/>
      <c r="I424" s="443"/>
      <c r="J424" s="443"/>
      <c r="K424" s="443"/>
      <c r="L424" s="443"/>
      <c r="M424" s="443"/>
      <c r="N424" s="443"/>
      <c r="O424" s="443"/>
      <c r="P424" s="443"/>
      <c r="Q424" s="443"/>
    </row>
    <row r="425" spans="6:17" ht="25.35" customHeight="1">
      <c r="F425" s="453"/>
      <c r="G425" s="443"/>
      <c r="H425" s="443"/>
      <c r="I425" s="443"/>
      <c r="J425" s="443"/>
      <c r="K425" s="443"/>
      <c r="L425" s="443"/>
      <c r="M425" s="443"/>
      <c r="N425" s="443"/>
      <c r="O425" s="443"/>
      <c r="P425" s="443"/>
      <c r="Q425" s="443"/>
    </row>
    <row r="426" spans="6:17" ht="25.35" customHeight="1">
      <c r="F426" s="453"/>
      <c r="G426" s="443"/>
      <c r="H426" s="443"/>
      <c r="I426" s="443"/>
      <c r="J426" s="443"/>
      <c r="K426" s="443"/>
      <c r="L426" s="443"/>
      <c r="M426" s="443"/>
      <c r="N426" s="443"/>
      <c r="O426" s="443"/>
      <c r="P426" s="443"/>
      <c r="Q426" s="443"/>
    </row>
    <row r="427" spans="6:17" ht="25.35" customHeight="1">
      <c r="F427" s="453"/>
      <c r="G427" s="443"/>
      <c r="H427" s="443"/>
      <c r="I427" s="443"/>
      <c r="J427" s="443"/>
      <c r="K427" s="443"/>
      <c r="L427" s="443"/>
      <c r="M427" s="443"/>
      <c r="N427" s="443"/>
      <c r="O427" s="443"/>
      <c r="P427" s="443"/>
      <c r="Q427" s="443"/>
    </row>
    <row r="428" spans="6:17" ht="25.35" customHeight="1">
      <c r="F428" s="453"/>
      <c r="G428" s="443"/>
      <c r="H428" s="443"/>
      <c r="I428" s="443"/>
      <c r="J428" s="443"/>
      <c r="K428" s="443"/>
      <c r="L428" s="443"/>
      <c r="M428" s="443"/>
      <c r="N428" s="443"/>
      <c r="O428" s="443"/>
      <c r="P428" s="443"/>
      <c r="Q428" s="443"/>
    </row>
    <row r="429" spans="6:17" ht="25.35" customHeight="1">
      <c r="F429" s="453"/>
      <c r="G429" s="443"/>
      <c r="H429" s="443"/>
      <c r="I429" s="443"/>
      <c r="J429" s="443"/>
      <c r="K429" s="443"/>
      <c r="L429" s="443"/>
      <c r="M429" s="443"/>
      <c r="N429" s="443"/>
      <c r="O429" s="443"/>
      <c r="P429" s="443"/>
      <c r="Q429" s="443"/>
    </row>
    <row r="430" spans="6:17" ht="25.35" customHeight="1">
      <c r="F430" s="453"/>
      <c r="G430" s="443"/>
      <c r="H430" s="443"/>
      <c r="I430" s="443"/>
      <c r="J430" s="443"/>
      <c r="K430" s="443"/>
      <c r="L430" s="443"/>
      <c r="M430" s="443"/>
      <c r="N430" s="443"/>
      <c r="O430" s="443"/>
      <c r="P430" s="443"/>
      <c r="Q430" s="443"/>
    </row>
    <row r="431" spans="6:17" ht="25.35" customHeight="1">
      <c r="F431" s="453"/>
      <c r="G431" s="443"/>
      <c r="H431" s="443"/>
      <c r="I431" s="443"/>
      <c r="J431" s="443"/>
      <c r="K431" s="443"/>
      <c r="L431" s="443"/>
      <c r="M431" s="443"/>
      <c r="N431" s="443"/>
      <c r="O431" s="443"/>
      <c r="P431" s="443"/>
      <c r="Q431" s="443"/>
    </row>
    <row r="432" spans="6:17" ht="25.35" customHeight="1">
      <c r="F432" s="453"/>
      <c r="G432" s="443"/>
      <c r="H432" s="443"/>
      <c r="I432" s="443"/>
      <c r="J432" s="443"/>
      <c r="K432" s="443"/>
      <c r="L432" s="443"/>
      <c r="M432" s="443"/>
      <c r="N432" s="443"/>
      <c r="O432" s="443"/>
      <c r="P432" s="443"/>
      <c r="Q432" s="443"/>
    </row>
    <row r="433" spans="6:17" ht="25.35" customHeight="1">
      <c r="F433" s="453"/>
      <c r="G433" s="443"/>
      <c r="H433" s="443"/>
      <c r="I433" s="443"/>
      <c r="J433" s="443"/>
      <c r="K433" s="443"/>
      <c r="L433" s="443"/>
      <c r="M433" s="443"/>
      <c r="N433" s="443"/>
      <c r="O433" s="443"/>
      <c r="P433" s="443"/>
      <c r="Q433" s="443"/>
    </row>
    <row r="434" spans="6:17" ht="25.35" customHeight="1">
      <c r="F434" s="453"/>
      <c r="G434" s="443"/>
      <c r="H434" s="443"/>
      <c r="I434" s="443"/>
      <c r="J434" s="443"/>
      <c r="K434" s="443"/>
      <c r="L434" s="443"/>
      <c r="M434" s="443"/>
      <c r="N434" s="443"/>
      <c r="O434" s="443"/>
      <c r="P434" s="443"/>
      <c r="Q434" s="443"/>
    </row>
    <row r="435" spans="6:17" ht="25.35" customHeight="1">
      <c r="F435" s="453"/>
      <c r="G435" s="443"/>
      <c r="H435" s="443"/>
      <c r="I435" s="443"/>
      <c r="J435" s="443"/>
      <c r="K435" s="443"/>
      <c r="L435" s="443"/>
      <c r="M435" s="443"/>
      <c r="N435" s="443"/>
      <c r="O435" s="443"/>
      <c r="P435" s="443"/>
      <c r="Q435" s="443"/>
    </row>
    <row r="436" spans="6:17" ht="25.35" customHeight="1">
      <c r="F436" s="453"/>
      <c r="G436" s="443"/>
      <c r="H436" s="443"/>
      <c r="I436" s="443"/>
      <c r="J436" s="443"/>
      <c r="K436" s="443"/>
      <c r="L436" s="443"/>
      <c r="M436" s="443"/>
      <c r="N436" s="443"/>
      <c r="O436" s="443"/>
      <c r="P436" s="443"/>
      <c r="Q436" s="443"/>
    </row>
    <row r="437" spans="6:17" ht="25.35" customHeight="1">
      <c r="F437" s="453"/>
      <c r="G437" s="443"/>
      <c r="H437" s="443"/>
      <c r="I437" s="443"/>
      <c r="J437" s="443"/>
      <c r="K437" s="443"/>
      <c r="L437" s="443"/>
      <c r="M437" s="443"/>
      <c r="N437" s="443"/>
      <c r="O437" s="443"/>
      <c r="P437" s="443"/>
      <c r="Q437" s="443"/>
    </row>
    <row r="438" spans="6:17" ht="25.35" customHeight="1">
      <c r="F438" s="453"/>
      <c r="G438" s="443"/>
      <c r="H438" s="443"/>
      <c r="I438" s="443"/>
      <c r="J438" s="443"/>
      <c r="K438" s="443"/>
      <c r="L438" s="443"/>
      <c r="M438" s="443"/>
      <c r="N438" s="443"/>
      <c r="O438" s="443"/>
      <c r="P438" s="443"/>
      <c r="Q438" s="443"/>
    </row>
    <row r="439" spans="6:17" ht="25.35" customHeight="1">
      <c r="F439" s="453"/>
      <c r="G439" s="443"/>
      <c r="H439" s="443"/>
      <c r="I439" s="443"/>
      <c r="J439" s="443"/>
      <c r="K439" s="443"/>
      <c r="L439" s="443"/>
      <c r="M439" s="443"/>
      <c r="N439" s="443"/>
      <c r="O439" s="443"/>
      <c r="P439" s="443"/>
      <c r="Q439" s="443"/>
    </row>
    <row r="440" spans="6:17" ht="25.35" customHeight="1">
      <c r="F440" s="453"/>
      <c r="G440" s="443"/>
      <c r="H440" s="443"/>
      <c r="I440" s="443"/>
      <c r="J440" s="443"/>
      <c r="K440" s="443"/>
      <c r="L440" s="443"/>
      <c r="M440" s="443"/>
      <c r="N440" s="443"/>
      <c r="O440" s="443"/>
      <c r="P440" s="443"/>
      <c r="Q440" s="443"/>
    </row>
    <row r="441" spans="6:17" ht="25.35" customHeight="1">
      <c r="F441" s="453"/>
      <c r="G441" s="443"/>
      <c r="H441" s="443"/>
      <c r="I441" s="443"/>
      <c r="J441" s="443"/>
      <c r="K441" s="443"/>
      <c r="L441" s="443"/>
      <c r="M441" s="443"/>
      <c r="N441" s="443"/>
      <c r="O441" s="443"/>
      <c r="P441" s="443"/>
      <c r="Q441" s="443"/>
    </row>
    <row r="442" spans="6:17" ht="25.35" customHeight="1">
      <c r="F442" s="453"/>
      <c r="G442" s="443"/>
      <c r="H442" s="443"/>
      <c r="I442" s="443"/>
      <c r="J442" s="443"/>
      <c r="K442" s="443"/>
      <c r="L442" s="443"/>
      <c r="M442" s="443"/>
      <c r="N442" s="443"/>
      <c r="O442" s="443"/>
      <c r="P442" s="443"/>
      <c r="Q442" s="443"/>
    </row>
    <row r="443" spans="6:17" ht="25.35" customHeight="1">
      <c r="F443" s="453"/>
      <c r="G443" s="443"/>
      <c r="H443" s="443"/>
      <c r="I443" s="443"/>
      <c r="J443" s="443"/>
      <c r="K443" s="443"/>
      <c r="L443" s="443"/>
      <c r="M443" s="443"/>
      <c r="N443" s="443"/>
      <c r="O443" s="443"/>
      <c r="P443" s="443"/>
      <c r="Q443" s="443"/>
    </row>
    <row r="444" spans="6:17" ht="25.35" customHeight="1">
      <c r="F444" s="453"/>
      <c r="G444" s="443"/>
      <c r="H444" s="443"/>
      <c r="I444" s="443"/>
      <c r="J444" s="443"/>
      <c r="K444" s="443"/>
      <c r="L444" s="443"/>
      <c r="M444" s="443"/>
      <c r="N444" s="443"/>
      <c r="O444" s="443"/>
      <c r="P444" s="443"/>
      <c r="Q444" s="443"/>
    </row>
    <row r="445" spans="6:17" ht="25.35" customHeight="1">
      <c r="F445" s="453"/>
      <c r="G445" s="443"/>
      <c r="H445" s="443"/>
      <c r="I445" s="443"/>
      <c r="J445" s="443"/>
      <c r="K445" s="443"/>
      <c r="L445" s="443"/>
      <c r="M445" s="443"/>
      <c r="N445" s="443"/>
      <c r="O445" s="443"/>
      <c r="P445" s="443"/>
      <c r="Q445" s="443"/>
    </row>
    <row r="446" spans="6:17" ht="25.35" customHeight="1">
      <c r="F446" s="453"/>
      <c r="G446" s="443"/>
      <c r="H446" s="443"/>
      <c r="I446" s="443"/>
      <c r="J446" s="443"/>
      <c r="K446" s="443"/>
      <c r="L446" s="443"/>
      <c r="M446" s="443"/>
      <c r="N446" s="443"/>
      <c r="O446" s="443"/>
      <c r="P446" s="443"/>
      <c r="Q446" s="443"/>
    </row>
    <row r="447" spans="6:17" ht="25.35" customHeight="1">
      <c r="F447" s="453"/>
      <c r="G447" s="443"/>
      <c r="H447" s="443"/>
      <c r="I447" s="443"/>
      <c r="J447" s="443"/>
      <c r="K447" s="443"/>
      <c r="L447" s="443"/>
      <c r="M447" s="443"/>
      <c r="N447" s="443"/>
      <c r="O447" s="443"/>
      <c r="P447" s="443"/>
      <c r="Q447" s="443"/>
    </row>
    <row r="448" spans="6:17" ht="25.35" customHeight="1">
      <c r="F448" s="453"/>
      <c r="G448" s="443"/>
      <c r="H448" s="443"/>
      <c r="I448" s="443"/>
      <c r="J448" s="443"/>
      <c r="K448" s="443"/>
      <c r="L448" s="443"/>
      <c r="M448" s="443"/>
      <c r="N448" s="443"/>
      <c r="O448" s="443"/>
      <c r="P448" s="443"/>
      <c r="Q448" s="443"/>
    </row>
    <row r="449" spans="6:17" ht="25.35" customHeight="1">
      <c r="F449" s="453"/>
      <c r="G449" s="443"/>
      <c r="H449" s="443"/>
      <c r="I449" s="443"/>
      <c r="J449" s="443"/>
      <c r="K449" s="443"/>
      <c r="L449" s="443"/>
      <c r="M449" s="443"/>
      <c r="N449" s="443"/>
      <c r="O449" s="443"/>
      <c r="P449" s="443"/>
      <c r="Q449" s="443"/>
    </row>
    <row r="450" spans="6:17" ht="25.35" customHeight="1">
      <c r="F450" s="453"/>
      <c r="G450" s="443"/>
      <c r="H450" s="443"/>
      <c r="I450" s="443"/>
      <c r="J450" s="443"/>
      <c r="K450" s="443"/>
      <c r="L450" s="443"/>
      <c r="M450" s="443"/>
      <c r="N450" s="443"/>
      <c r="O450" s="443"/>
      <c r="P450" s="443"/>
      <c r="Q450" s="443"/>
    </row>
    <row r="451" spans="6:17" ht="25.35" customHeight="1">
      <c r="F451" s="453"/>
      <c r="G451" s="443"/>
      <c r="H451" s="443"/>
      <c r="I451" s="443"/>
      <c r="J451" s="443"/>
      <c r="K451" s="443"/>
      <c r="L451" s="443"/>
      <c r="M451" s="443"/>
      <c r="N451" s="443"/>
      <c r="O451" s="443"/>
      <c r="P451" s="443"/>
      <c r="Q451" s="443"/>
    </row>
    <row r="452" spans="6:17" ht="25.35" customHeight="1">
      <c r="F452" s="453"/>
      <c r="G452" s="443"/>
      <c r="H452" s="443"/>
      <c r="I452" s="443"/>
      <c r="J452" s="443"/>
      <c r="K452" s="443"/>
      <c r="L452" s="443"/>
      <c r="M452" s="443"/>
      <c r="N452" s="443"/>
      <c r="O452" s="443"/>
      <c r="P452" s="443"/>
      <c r="Q452" s="443"/>
    </row>
    <row r="453" spans="6:17" ht="25.35" customHeight="1">
      <c r="F453" s="453"/>
      <c r="G453" s="443"/>
      <c r="H453" s="443"/>
      <c r="I453" s="443"/>
      <c r="J453" s="443"/>
      <c r="K453" s="443"/>
      <c r="L453" s="443"/>
      <c r="M453" s="443"/>
      <c r="N453" s="443"/>
      <c r="O453" s="443"/>
      <c r="P453" s="443"/>
      <c r="Q453" s="443"/>
    </row>
    <row r="454" spans="6:17" ht="25.35" customHeight="1">
      <c r="F454" s="453"/>
      <c r="G454" s="443"/>
      <c r="H454" s="443"/>
      <c r="I454" s="443"/>
      <c r="J454" s="443"/>
      <c r="K454" s="443"/>
      <c r="L454" s="443"/>
      <c r="M454" s="443"/>
      <c r="N454" s="443"/>
      <c r="O454" s="443"/>
      <c r="P454" s="443"/>
      <c r="Q454" s="443"/>
    </row>
    <row r="455" spans="6:17" ht="25.35" customHeight="1">
      <c r="F455" s="453"/>
      <c r="G455" s="443"/>
      <c r="H455" s="443"/>
      <c r="I455" s="443"/>
      <c r="J455" s="443"/>
      <c r="K455" s="443"/>
      <c r="L455" s="443"/>
      <c r="M455" s="443"/>
      <c r="N455" s="443"/>
      <c r="O455" s="443"/>
      <c r="P455" s="443"/>
      <c r="Q455" s="443"/>
    </row>
    <row r="456" spans="6:17" ht="25.35" customHeight="1">
      <c r="F456" s="453"/>
      <c r="G456" s="443"/>
      <c r="H456" s="443"/>
      <c r="I456" s="443"/>
      <c r="J456" s="443"/>
      <c r="K456" s="443"/>
      <c r="L456" s="443"/>
      <c r="M456" s="443"/>
      <c r="N456" s="443"/>
      <c r="O456" s="443"/>
      <c r="P456" s="443"/>
      <c r="Q456" s="443"/>
    </row>
    <row r="457" spans="6:17">
      <c r="F457" s="453"/>
      <c r="G457" s="443"/>
      <c r="H457" s="443"/>
      <c r="I457" s="443"/>
      <c r="J457" s="443"/>
      <c r="K457" s="443"/>
      <c r="L457" s="443"/>
      <c r="M457" s="443"/>
      <c r="N457" s="443"/>
      <c r="O457" s="443"/>
      <c r="P457" s="443"/>
      <c r="Q457" s="443"/>
    </row>
    <row r="458" spans="6:17">
      <c r="F458" s="453"/>
      <c r="G458" s="443"/>
      <c r="H458" s="443"/>
      <c r="I458" s="443"/>
      <c r="J458" s="443"/>
      <c r="K458" s="443"/>
      <c r="L458" s="443"/>
      <c r="M458" s="443"/>
      <c r="N458" s="443"/>
      <c r="O458" s="443"/>
      <c r="P458" s="443"/>
      <c r="Q458" s="443"/>
    </row>
    <row r="459" spans="6:17">
      <c r="F459" s="453"/>
      <c r="G459" s="443"/>
      <c r="H459" s="443"/>
      <c r="I459" s="443"/>
      <c r="J459" s="443"/>
      <c r="K459" s="443"/>
      <c r="L459" s="443"/>
      <c r="M459" s="443"/>
      <c r="N459" s="443"/>
      <c r="O459" s="443"/>
      <c r="P459" s="443"/>
      <c r="Q459" s="443"/>
    </row>
    <row r="460" spans="6:17">
      <c r="F460" s="453"/>
      <c r="G460" s="443"/>
      <c r="H460" s="443"/>
      <c r="I460" s="443"/>
      <c r="J460" s="443"/>
      <c r="K460" s="443"/>
      <c r="L460" s="443"/>
      <c r="M460" s="443"/>
      <c r="N460" s="443"/>
      <c r="O460" s="443"/>
      <c r="P460" s="443"/>
      <c r="Q460" s="443"/>
    </row>
    <row r="461" spans="6:17">
      <c r="F461" s="453"/>
      <c r="G461" s="443"/>
      <c r="H461" s="443"/>
      <c r="I461" s="443"/>
      <c r="J461" s="443"/>
      <c r="K461" s="443"/>
      <c r="L461" s="443"/>
      <c r="M461" s="443"/>
      <c r="N461" s="443"/>
      <c r="O461" s="443"/>
      <c r="P461" s="443"/>
      <c r="Q461" s="443"/>
    </row>
    <row r="462" spans="6:17">
      <c r="F462" s="453"/>
      <c r="G462" s="443"/>
      <c r="H462" s="443"/>
      <c r="I462" s="443"/>
      <c r="J462" s="443"/>
      <c r="K462" s="443"/>
      <c r="L462" s="443"/>
      <c r="M462" s="443"/>
      <c r="N462" s="443"/>
      <c r="O462" s="443"/>
      <c r="P462" s="443"/>
      <c r="Q462" s="443"/>
    </row>
    <row r="463" spans="6:17">
      <c r="F463" s="453"/>
      <c r="G463" s="443"/>
      <c r="H463" s="443"/>
      <c r="I463" s="443"/>
      <c r="J463" s="443"/>
      <c r="K463" s="443"/>
      <c r="L463" s="443"/>
      <c r="M463" s="443"/>
      <c r="N463" s="443"/>
      <c r="O463" s="443"/>
      <c r="P463" s="443"/>
      <c r="Q463" s="443"/>
    </row>
    <row r="464" spans="6:17">
      <c r="F464" s="453"/>
      <c r="G464" s="443"/>
      <c r="H464" s="443"/>
      <c r="I464" s="443"/>
      <c r="J464" s="443"/>
      <c r="K464" s="443"/>
      <c r="L464" s="443"/>
      <c r="M464" s="443"/>
      <c r="N464" s="443"/>
      <c r="O464" s="443"/>
      <c r="P464" s="443"/>
      <c r="Q464" s="443"/>
    </row>
    <row r="465" spans="6:17">
      <c r="F465" s="453"/>
      <c r="G465" s="443"/>
      <c r="H465" s="443"/>
      <c r="I465" s="443"/>
      <c r="J465" s="443"/>
      <c r="K465" s="443"/>
      <c r="L465" s="443"/>
      <c r="M465" s="443"/>
      <c r="N465" s="443"/>
      <c r="O465" s="443"/>
      <c r="P465" s="443"/>
      <c r="Q465" s="443"/>
    </row>
    <row r="466" spans="6:17">
      <c r="F466" s="453"/>
      <c r="G466" s="443"/>
      <c r="H466" s="443"/>
      <c r="I466" s="443"/>
      <c r="J466" s="443"/>
      <c r="K466" s="443"/>
      <c r="L466" s="443"/>
      <c r="M466" s="443"/>
      <c r="N466" s="443"/>
      <c r="O466" s="443"/>
      <c r="P466" s="443"/>
      <c r="Q466" s="443"/>
    </row>
    <row r="467" spans="6:17">
      <c r="F467" s="453"/>
      <c r="G467" s="443"/>
      <c r="H467" s="443"/>
      <c r="I467" s="443"/>
      <c r="J467" s="443"/>
      <c r="K467" s="443"/>
      <c r="L467" s="443"/>
      <c r="M467" s="443"/>
      <c r="N467" s="443"/>
      <c r="O467" s="443"/>
      <c r="P467" s="443"/>
      <c r="Q467" s="443"/>
    </row>
    <row r="468" spans="6:17">
      <c r="F468" s="453"/>
      <c r="G468" s="443"/>
      <c r="H468" s="443"/>
      <c r="I468" s="443"/>
      <c r="J468" s="443"/>
      <c r="K468" s="443"/>
      <c r="L468" s="443"/>
      <c r="M468" s="443"/>
      <c r="N468" s="443"/>
      <c r="O468" s="443"/>
      <c r="P468" s="443"/>
      <c r="Q468" s="443"/>
    </row>
    <row r="469" spans="6:17">
      <c r="F469" s="453"/>
      <c r="G469" s="443"/>
      <c r="H469" s="443"/>
      <c r="I469" s="443"/>
      <c r="J469" s="443"/>
      <c r="K469" s="443"/>
      <c r="L469" s="443"/>
      <c r="M469" s="443"/>
      <c r="N469" s="443"/>
      <c r="O469" s="443"/>
      <c r="P469" s="443"/>
      <c r="Q469" s="443"/>
    </row>
    <row r="470" spans="6:17">
      <c r="F470" s="453"/>
      <c r="G470" s="443"/>
      <c r="H470" s="443"/>
      <c r="I470" s="443"/>
      <c r="J470" s="443"/>
      <c r="K470" s="443"/>
      <c r="L470" s="443"/>
      <c r="M470" s="443"/>
      <c r="N470" s="443"/>
      <c r="O470" s="443"/>
      <c r="P470" s="443"/>
      <c r="Q470" s="443"/>
    </row>
    <row r="471" spans="6:17">
      <c r="F471" s="453"/>
      <c r="G471" s="443"/>
      <c r="H471" s="443"/>
      <c r="I471" s="443"/>
      <c r="J471" s="443"/>
      <c r="K471" s="443"/>
      <c r="L471" s="443"/>
      <c r="M471" s="443"/>
      <c r="N471" s="443"/>
      <c r="O471" s="443"/>
      <c r="P471" s="443"/>
      <c r="Q471" s="443"/>
    </row>
    <row r="472" spans="6:17">
      <c r="F472" s="453"/>
      <c r="G472" s="443"/>
      <c r="H472" s="443"/>
      <c r="I472" s="443"/>
      <c r="J472" s="443"/>
      <c r="K472" s="443"/>
      <c r="L472" s="443"/>
      <c r="M472" s="443"/>
      <c r="N472" s="443"/>
      <c r="O472" s="443"/>
      <c r="P472" s="443"/>
      <c r="Q472" s="443"/>
    </row>
    <row r="473" spans="6:17">
      <c r="F473" s="453"/>
      <c r="G473" s="443"/>
      <c r="H473" s="443"/>
      <c r="I473" s="443"/>
      <c r="J473" s="443"/>
      <c r="K473" s="443"/>
      <c r="L473" s="443"/>
      <c r="M473" s="443"/>
      <c r="N473" s="443"/>
      <c r="O473" s="443"/>
      <c r="P473" s="443"/>
      <c r="Q473" s="443"/>
    </row>
    <row r="474" spans="6:17">
      <c r="F474" s="453"/>
      <c r="G474" s="443"/>
      <c r="H474" s="443"/>
      <c r="I474" s="443"/>
      <c r="J474" s="443"/>
      <c r="K474" s="443"/>
      <c r="L474" s="443"/>
      <c r="M474" s="443"/>
      <c r="N474" s="443"/>
      <c r="O474" s="443"/>
      <c r="P474" s="443"/>
      <c r="Q474" s="443"/>
    </row>
    <row r="475" spans="6:17">
      <c r="F475" s="453"/>
      <c r="G475" s="443"/>
      <c r="H475" s="443"/>
      <c r="I475" s="443"/>
      <c r="J475" s="443"/>
      <c r="K475" s="443"/>
      <c r="L475" s="443"/>
      <c r="M475" s="443"/>
      <c r="N475" s="443"/>
      <c r="O475" s="443"/>
      <c r="P475" s="443"/>
      <c r="Q475" s="443"/>
    </row>
    <row r="476" spans="6:17">
      <c r="F476" s="453"/>
      <c r="G476" s="443"/>
      <c r="H476" s="443"/>
      <c r="I476" s="443"/>
      <c r="J476" s="443"/>
      <c r="K476" s="443"/>
      <c r="L476" s="443"/>
      <c r="M476" s="443"/>
      <c r="N476" s="443"/>
      <c r="O476" s="443"/>
      <c r="P476" s="443"/>
      <c r="Q476" s="443"/>
    </row>
    <row r="477" spans="6:17">
      <c r="F477" s="453"/>
      <c r="G477" s="443"/>
      <c r="H477" s="443"/>
      <c r="I477" s="443"/>
      <c r="J477" s="443"/>
      <c r="K477" s="443"/>
      <c r="L477" s="443"/>
      <c r="M477" s="443"/>
      <c r="N477" s="443"/>
      <c r="O477" s="443"/>
      <c r="P477" s="443"/>
      <c r="Q477" s="443"/>
    </row>
    <row r="478" spans="6:17">
      <c r="F478" s="453"/>
      <c r="G478" s="443"/>
      <c r="H478" s="443"/>
      <c r="I478" s="443"/>
      <c r="J478" s="443"/>
      <c r="K478" s="443"/>
      <c r="L478" s="443"/>
      <c r="M478" s="443"/>
      <c r="N478" s="443"/>
      <c r="O478" s="443"/>
      <c r="P478" s="443"/>
      <c r="Q478" s="443"/>
    </row>
    <row r="479" spans="6:17">
      <c r="F479" s="453"/>
      <c r="G479" s="443"/>
      <c r="H479" s="443"/>
      <c r="I479" s="443"/>
      <c r="J479" s="443"/>
      <c r="K479" s="443"/>
      <c r="L479" s="443"/>
      <c r="M479" s="443"/>
      <c r="N479" s="443"/>
      <c r="O479" s="443"/>
      <c r="P479" s="443"/>
      <c r="Q479" s="443"/>
    </row>
    <row r="480" spans="6:17">
      <c r="F480" s="453"/>
      <c r="G480" s="443"/>
      <c r="H480" s="443"/>
      <c r="I480" s="443"/>
      <c r="J480" s="443"/>
      <c r="K480" s="443"/>
      <c r="L480" s="443"/>
      <c r="M480" s="443"/>
      <c r="N480" s="443"/>
      <c r="O480" s="443"/>
      <c r="P480" s="443"/>
      <c r="Q480" s="443"/>
    </row>
    <row r="481" spans="6:17">
      <c r="F481" s="453"/>
      <c r="G481" s="443"/>
      <c r="H481" s="443"/>
      <c r="I481" s="443"/>
      <c r="J481" s="443"/>
      <c r="K481" s="443"/>
      <c r="L481" s="443"/>
      <c r="M481" s="443"/>
      <c r="N481" s="443"/>
      <c r="O481" s="443"/>
      <c r="P481" s="443"/>
      <c r="Q481" s="443"/>
    </row>
    <row r="482" spans="6:17">
      <c r="F482" s="453"/>
      <c r="G482" s="443"/>
      <c r="H482" s="443"/>
      <c r="I482" s="443"/>
      <c r="J482" s="443"/>
      <c r="K482" s="443"/>
      <c r="L482" s="443"/>
      <c r="M482" s="443"/>
      <c r="N482" s="443"/>
      <c r="O482" s="443"/>
      <c r="P482" s="443"/>
      <c r="Q482" s="443"/>
    </row>
    <row r="483" spans="6:17">
      <c r="F483" s="453"/>
      <c r="G483" s="443"/>
      <c r="H483" s="443"/>
      <c r="I483" s="443"/>
      <c r="J483" s="443"/>
      <c r="K483" s="443"/>
      <c r="L483" s="443"/>
      <c r="M483" s="443"/>
      <c r="N483" s="443"/>
      <c r="O483" s="443"/>
      <c r="P483" s="443"/>
      <c r="Q483" s="443"/>
    </row>
    <row r="484" spans="6:17">
      <c r="F484" s="453"/>
      <c r="G484" s="443"/>
      <c r="H484" s="443"/>
      <c r="I484" s="443"/>
      <c r="J484" s="443"/>
      <c r="K484" s="443"/>
      <c r="L484" s="443"/>
      <c r="M484" s="443"/>
      <c r="N484" s="443"/>
      <c r="O484" s="443"/>
      <c r="P484" s="443"/>
      <c r="Q484" s="443"/>
    </row>
    <row r="485" spans="6:17">
      <c r="F485" s="453"/>
      <c r="G485" s="443"/>
      <c r="H485" s="443"/>
      <c r="I485" s="443"/>
      <c r="J485" s="443"/>
      <c r="K485" s="443"/>
      <c r="L485" s="443"/>
      <c r="M485" s="443"/>
      <c r="N485" s="443"/>
      <c r="O485" s="443"/>
      <c r="P485" s="443"/>
      <c r="Q485" s="443"/>
    </row>
    <row r="486" spans="6:17">
      <c r="F486" s="453"/>
      <c r="G486" s="443"/>
      <c r="H486" s="443"/>
      <c r="I486" s="443"/>
      <c r="J486" s="443"/>
      <c r="K486" s="443"/>
      <c r="L486" s="443"/>
      <c r="M486" s="443"/>
      <c r="N486" s="443"/>
      <c r="O486" s="443"/>
      <c r="P486" s="443"/>
      <c r="Q486" s="443"/>
    </row>
    <row r="487" spans="6:17">
      <c r="F487" s="453"/>
      <c r="G487" s="443"/>
      <c r="H487" s="443"/>
      <c r="I487" s="443"/>
      <c r="J487" s="443"/>
      <c r="K487" s="443"/>
      <c r="L487" s="443"/>
      <c r="M487" s="443"/>
      <c r="N487" s="443"/>
      <c r="O487" s="443"/>
      <c r="P487" s="443"/>
      <c r="Q487" s="443"/>
    </row>
    <row r="488" spans="6:17">
      <c r="F488" s="453"/>
      <c r="G488" s="443"/>
      <c r="H488" s="443"/>
      <c r="I488" s="443"/>
      <c r="J488" s="443"/>
      <c r="K488" s="443"/>
      <c r="L488" s="443"/>
      <c r="M488" s="443"/>
      <c r="N488" s="443"/>
      <c r="O488" s="443"/>
      <c r="P488" s="443"/>
      <c r="Q488" s="443"/>
    </row>
    <row r="489" spans="6:17">
      <c r="F489" s="453"/>
      <c r="G489" s="443"/>
      <c r="H489" s="443"/>
      <c r="I489" s="443"/>
      <c r="J489" s="443"/>
      <c r="K489" s="443"/>
      <c r="L489" s="443"/>
      <c r="M489" s="443"/>
      <c r="N489" s="443"/>
      <c r="O489" s="443"/>
      <c r="P489" s="443"/>
      <c r="Q489" s="443"/>
    </row>
    <row r="490" spans="6:17">
      <c r="F490" s="453"/>
      <c r="G490" s="443"/>
      <c r="H490" s="443"/>
      <c r="I490" s="443"/>
      <c r="J490" s="443"/>
      <c r="K490" s="443"/>
      <c r="L490" s="443"/>
      <c r="M490" s="443"/>
      <c r="N490" s="443"/>
      <c r="O490" s="443"/>
      <c r="P490" s="443"/>
      <c r="Q490" s="443"/>
    </row>
    <row r="491" spans="6:17">
      <c r="F491" s="453"/>
      <c r="G491" s="443"/>
      <c r="H491" s="443"/>
      <c r="I491" s="443"/>
      <c r="J491" s="443"/>
      <c r="K491" s="443"/>
      <c r="L491" s="443"/>
      <c r="M491" s="443"/>
      <c r="N491" s="443"/>
      <c r="O491" s="443"/>
      <c r="P491" s="443"/>
      <c r="Q491" s="443"/>
    </row>
    <row r="492" spans="6:17">
      <c r="F492" s="453"/>
      <c r="G492" s="443"/>
      <c r="H492" s="443"/>
      <c r="I492" s="443"/>
      <c r="J492" s="443"/>
      <c r="K492" s="443"/>
      <c r="L492" s="443"/>
      <c r="M492" s="443"/>
      <c r="N492" s="443"/>
      <c r="O492" s="443"/>
      <c r="P492" s="443"/>
      <c r="Q492" s="443"/>
    </row>
    <row r="493" spans="6:17">
      <c r="F493" s="453"/>
      <c r="G493" s="443"/>
      <c r="H493" s="443"/>
      <c r="I493" s="443"/>
      <c r="J493" s="443"/>
      <c r="K493" s="443"/>
      <c r="L493" s="443"/>
      <c r="M493" s="443"/>
      <c r="N493" s="443"/>
      <c r="O493" s="443"/>
      <c r="P493" s="443"/>
      <c r="Q493" s="443"/>
    </row>
    <row r="494" spans="6:17">
      <c r="F494" s="453"/>
      <c r="G494" s="443"/>
      <c r="H494" s="443"/>
      <c r="I494" s="443"/>
      <c r="J494" s="443"/>
      <c r="K494" s="443"/>
      <c r="L494" s="443"/>
      <c r="M494" s="443"/>
      <c r="N494" s="443"/>
      <c r="O494" s="443"/>
      <c r="P494" s="443"/>
      <c r="Q494" s="443"/>
    </row>
    <row r="495" spans="6:17">
      <c r="F495" s="453"/>
      <c r="G495" s="443"/>
      <c r="H495" s="443"/>
      <c r="I495" s="443"/>
      <c r="J495" s="443"/>
      <c r="K495" s="443"/>
      <c r="L495" s="443"/>
      <c r="M495" s="443"/>
      <c r="N495" s="443"/>
      <c r="O495" s="443"/>
      <c r="P495" s="443"/>
      <c r="Q495" s="443"/>
    </row>
    <row r="496" spans="6:17">
      <c r="F496" s="453"/>
      <c r="G496" s="443"/>
      <c r="H496" s="443"/>
      <c r="I496" s="443"/>
      <c r="J496" s="443"/>
      <c r="K496" s="443"/>
      <c r="L496" s="443"/>
      <c r="M496" s="443"/>
      <c r="N496" s="443"/>
      <c r="O496" s="443"/>
      <c r="P496" s="443"/>
      <c r="Q496" s="443"/>
    </row>
    <row r="497" spans="6:17">
      <c r="F497" s="453"/>
      <c r="G497" s="443"/>
      <c r="H497" s="443"/>
      <c r="I497" s="443"/>
      <c r="J497" s="443"/>
      <c r="K497" s="443"/>
      <c r="L497" s="443"/>
      <c r="M497" s="443"/>
      <c r="N497" s="443"/>
      <c r="O497" s="443"/>
      <c r="P497" s="443"/>
      <c r="Q497" s="443"/>
    </row>
    <row r="498" spans="6:17">
      <c r="F498" s="453"/>
      <c r="G498" s="443"/>
      <c r="H498" s="443"/>
      <c r="I498" s="443"/>
      <c r="J498" s="443"/>
      <c r="K498" s="443"/>
      <c r="L498" s="443"/>
      <c r="M498" s="443"/>
      <c r="N498" s="443"/>
      <c r="O498" s="443"/>
      <c r="P498" s="443"/>
      <c r="Q498" s="443"/>
    </row>
    <row r="499" spans="6:17">
      <c r="F499" s="453"/>
      <c r="G499" s="443"/>
      <c r="H499" s="443"/>
      <c r="I499" s="443"/>
      <c r="J499" s="443"/>
      <c r="K499" s="443"/>
      <c r="L499" s="443"/>
      <c r="M499" s="443"/>
      <c r="N499" s="443"/>
      <c r="O499" s="443"/>
      <c r="P499" s="443"/>
      <c r="Q499" s="443"/>
    </row>
    <row r="500" spans="6:17">
      <c r="F500" s="453"/>
      <c r="G500" s="443"/>
      <c r="H500" s="443"/>
      <c r="I500" s="443"/>
      <c r="J500" s="443"/>
      <c r="K500" s="443"/>
      <c r="L500" s="443"/>
      <c r="M500" s="443"/>
      <c r="N500" s="443"/>
      <c r="O500" s="443"/>
      <c r="P500" s="443"/>
      <c r="Q500" s="443"/>
    </row>
    <row r="501" spans="6:17">
      <c r="F501" s="453"/>
      <c r="G501" s="443"/>
      <c r="H501" s="443"/>
      <c r="I501" s="443"/>
      <c r="J501" s="443"/>
      <c r="K501" s="443"/>
      <c r="L501" s="443"/>
      <c r="M501" s="443"/>
      <c r="N501" s="443"/>
      <c r="O501" s="443"/>
      <c r="P501" s="443"/>
      <c r="Q501" s="443"/>
    </row>
    <row r="502" spans="6:17">
      <c r="F502" s="453"/>
      <c r="G502" s="443"/>
      <c r="H502" s="443"/>
      <c r="I502" s="443"/>
      <c r="J502" s="443"/>
      <c r="K502" s="443"/>
      <c r="L502" s="443"/>
      <c r="M502" s="443"/>
      <c r="N502" s="443"/>
      <c r="O502" s="443"/>
      <c r="P502" s="443"/>
      <c r="Q502" s="443"/>
    </row>
    <row r="503" spans="6:17">
      <c r="F503" s="453"/>
      <c r="G503" s="443"/>
      <c r="H503" s="443"/>
      <c r="I503" s="443"/>
      <c r="J503" s="443"/>
      <c r="K503" s="443"/>
      <c r="L503" s="443"/>
      <c r="M503" s="443"/>
      <c r="N503" s="443"/>
      <c r="O503" s="443"/>
      <c r="P503" s="443"/>
      <c r="Q503" s="443"/>
    </row>
    <row r="504" spans="6:17">
      <c r="F504" s="453"/>
      <c r="G504" s="443"/>
      <c r="H504" s="443"/>
      <c r="I504" s="443"/>
      <c r="J504" s="443"/>
      <c r="K504" s="443"/>
      <c r="L504" s="443"/>
      <c r="M504" s="443"/>
      <c r="N504" s="443"/>
      <c r="O504" s="443"/>
      <c r="P504" s="443"/>
      <c r="Q504" s="443"/>
    </row>
    <row r="505" spans="6:17">
      <c r="F505" s="453"/>
      <c r="G505" s="443"/>
      <c r="H505" s="443"/>
      <c r="I505" s="443"/>
      <c r="J505" s="443"/>
      <c r="K505" s="443"/>
      <c r="L505" s="443"/>
      <c r="M505" s="443"/>
      <c r="N505" s="443"/>
      <c r="O505" s="443"/>
      <c r="P505" s="443"/>
      <c r="Q505" s="443"/>
    </row>
    <row r="506" spans="6:17">
      <c r="F506" s="453"/>
      <c r="G506" s="443"/>
      <c r="H506" s="443"/>
      <c r="I506" s="443"/>
      <c r="J506" s="443"/>
      <c r="K506" s="443"/>
      <c r="L506" s="443"/>
      <c r="M506" s="443"/>
      <c r="N506" s="443"/>
      <c r="O506" s="443"/>
      <c r="P506" s="443"/>
      <c r="Q506" s="443"/>
    </row>
    <row r="507" spans="6:17">
      <c r="F507" s="453"/>
      <c r="G507" s="443"/>
      <c r="H507" s="443"/>
      <c r="I507" s="443"/>
      <c r="J507" s="443"/>
      <c r="K507" s="443"/>
      <c r="L507" s="443"/>
      <c r="M507" s="443"/>
      <c r="N507" s="443"/>
      <c r="O507" s="443"/>
      <c r="P507" s="443"/>
      <c r="Q507" s="443"/>
    </row>
    <row r="508" spans="6:17">
      <c r="F508" s="453"/>
      <c r="G508" s="443"/>
      <c r="H508" s="443"/>
      <c r="I508" s="443"/>
      <c r="J508" s="443"/>
      <c r="K508" s="443"/>
      <c r="L508" s="443"/>
      <c r="M508" s="443"/>
      <c r="N508" s="443"/>
      <c r="O508" s="443"/>
      <c r="P508" s="443"/>
      <c r="Q508" s="443"/>
    </row>
    <row r="509" spans="6:17">
      <c r="F509" s="453"/>
      <c r="G509" s="443"/>
      <c r="H509" s="443"/>
      <c r="I509" s="443"/>
      <c r="J509" s="443"/>
      <c r="K509" s="443"/>
      <c r="L509" s="443"/>
      <c r="M509" s="443"/>
      <c r="N509" s="443"/>
      <c r="O509" s="443"/>
      <c r="P509" s="443"/>
      <c r="Q509" s="443"/>
    </row>
    <row r="510" spans="6:17">
      <c r="F510" s="453"/>
      <c r="G510" s="443"/>
      <c r="H510" s="443"/>
      <c r="I510" s="443"/>
      <c r="J510" s="443"/>
      <c r="K510" s="443"/>
      <c r="L510" s="443"/>
      <c r="M510" s="443"/>
      <c r="N510" s="443"/>
      <c r="O510" s="443"/>
      <c r="P510" s="443"/>
      <c r="Q510" s="443"/>
    </row>
    <row r="511" spans="6:17">
      <c r="F511" s="453"/>
      <c r="G511" s="443"/>
      <c r="H511" s="443"/>
      <c r="I511" s="443"/>
      <c r="J511" s="443"/>
      <c r="K511" s="443"/>
      <c r="L511" s="443"/>
      <c r="M511" s="443"/>
      <c r="N511" s="443"/>
      <c r="O511" s="443"/>
      <c r="P511" s="443"/>
      <c r="Q511" s="443"/>
    </row>
    <row r="512" spans="6:17">
      <c r="F512" s="453"/>
      <c r="G512" s="443"/>
      <c r="H512" s="443"/>
      <c r="I512" s="443"/>
      <c r="J512" s="443"/>
      <c r="K512" s="443"/>
      <c r="L512" s="443"/>
      <c r="M512" s="443"/>
      <c r="N512" s="443"/>
      <c r="O512" s="443"/>
      <c r="P512" s="443"/>
      <c r="Q512" s="443"/>
    </row>
    <row r="513" spans="6:17">
      <c r="F513" s="453"/>
      <c r="G513" s="443"/>
      <c r="H513" s="443"/>
      <c r="I513" s="443"/>
      <c r="J513" s="443"/>
      <c r="K513" s="443"/>
      <c r="L513" s="443"/>
      <c r="M513" s="443"/>
      <c r="N513" s="443"/>
      <c r="O513" s="443"/>
      <c r="P513" s="443"/>
      <c r="Q513" s="443"/>
    </row>
    <row r="514" spans="6:17">
      <c r="F514" s="453"/>
      <c r="G514" s="443"/>
      <c r="H514" s="443"/>
      <c r="I514" s="443"/>
      <c r="J514" s="443"/>
      <c r="K514" s="443"/>
      <c r="L514" s="443"/>
      <c r="M514" s="443"/>
      <c r="N514" s="443"/>
      <c r="O514" s="443"/>
      <c r="P514" s="443"/>
      <c r="Q514" s="443"/>
    </row>
    <row r="515" spans="6:17">
      <c r="F515" s="453"/>
      <c r="G515" s="443"/>
      <c r="H515" s="443"/>
      <c r="I515" s="443"/>
      <c r="J515" s="443"/>
      <c r="K515" s="443"/>
      <c r="L515" s="443"/>
      <c r="M515" s="443"/>
      <c r="N515" s="443"/>
      <c r="O515" s="443"/>
      <c r="P515" s="443"/>
      <c r="Q515" s="443"/>
    </row>
    <row r="516" spans="6:17">
      <c r="F516" s="453"/>
      <c r="G516" s="443"/>
      <c r="H516" s="443"/>
      <c r="I516" s="443"/>
      <c r="J516" s="443"/>
      <c r="K516" s="443"/>
      <c r="L516" s="443"/>
      <c r="M516" s="443"/>
      <c r="N516" s="443"/>
      <c r="O516" s="443"/>
      <c r="P516" s="443"/>
      <c r="Q516" s="443"/>
    </row>
    <row r="517" spans="6:17">
      <c r="F517" s="453"/>
      <c r="G517" s="443"/>
      <c r="H517" s="443"/>
      <c r="I517" s="443"/>
      <c r="J517" s="443"/>
      <c r="K517" s="443"/>
      <c r="L517" s="443"/>
      <c r="M517" s="443"/>
      <c r="N517" s="443"/>
      <c r="O517" s="443"/>
      <c r="P517" s="443"/>
      <c r="Q517" s="443"/>
    </row>
    <row r="518" spans="6:17">
      <c r="F518" s="453"/>
      <c r="G518" s="443"/>
      <c r="H518" s="443"/>
      <c r="I518" s="443"/>
      <c r="J518" s="443"/>
      <c r="K518" s="443"/>
      <c r="L518" s="443"/>
      <c r="M518" s="443"/>
      <c r="N518" s="443"/>
      <c r="O518" s="443"/>
      <c r="P518" s="443"/>
      <c r="Q518" s="443"/>
    </row>
    <row r="519" spans="6:17">
      <c r="F519" s="453"/>
      <c r="G519" s="443"/>
      <c r="H519" s="443"/>
      <c r="I519" s="443"/>
      <c r="J519" s="443"/>
      <c r="K519" s="443"/>
      <c r="L519" s="443"/>
      <c r="M519" s="443"/>
      <c r="N519" s="443"/>
      <c r="O519" s="443"/>
      <c r="P519" s="443"/>
      <c r="Q519" s="443"/>
    </row>
    <row r="520" spans="6:17">
      <c r="F520" s="453"/>
      <c r="G520" s="443"/>
      <c r="H520" s="443"/>
      <c r="I520" s="443"/>
      <c r="J520" s="443"/>
      <c r="K520" s="443"/>
      <c r="L520" s="443"/>
      <c r="M520" s="443"/>
      <c r="N520" s="443"/>
      <c r="O520" s="443"/>
      <c r="P520" s="443"/>
      <c r="Q520" s="443"/>
    </row>
    <row r="521" spans="6:17">
      <c r="F521" s="453"/>
      <c r="G521" s="443"/>
      <c r="H521" s="443"/>
      <c r="I521" s="443"/>
      <c r="J521" s="443"/>
      <c r="K521" s="443"/>
      <c r="L521" s="443"/>
      <c r="M521" s="443"/>
      <c r="N521" s="443"/>
      <c r="O521" s="443"/>
      <c r="P521" s="443"/>
      <c r="Q521" s="443"/>
    </row>
    <row r="522" spans="6:17">
      <c r="F522" s="453"/>
      <c r="G522" s="443"/>
      <c r="H522" s="443"/>
      <c r="I522" s="443"/>
      <c r="J522" s="443"/>
      <c r="K522" s="443"/>
      <c r="L522" s="443"/>
      <c r="M522" s="443"/>
      <c r="N522" s="443"/>
      <c r="O522" s="443"/>
      <c r="P522" s="443"/>
      <c r="Q522" s="443"/>
    </row>
    <row r="523" spans="6:17">
      <c r="F523" s="453"/>
      <c r="G523" s="443"/>
      <c r="H523" s="443"/>
      <c r="I523" s="443"/>
      <c r="J523" s="443"/>
      <c r="K523" s="443"/>
      <c r="L523" s="443"/>
      <c r="M523" s="443"/>
      <c r="N523" s="443"/>
      <c r="O523" s="443"/>
      <c r="P523" s="443"/>
      <c r="Q523" s="443"/>
    </row>
    <row r="524" spans="6:17">
      <c r="F524" s="453"/>
      <c r="G524" s="443"/>
      <c r="H524" s="443"/>
      <c r="I524" s="443"/>
      <c r="J524" s="443"/>
      <c r="K524" s="443"/>
      <c r="L524" s="443"/>
      <c r="M524" s="443"/>
      <c r="N524" s="443"/>
      <c r="O524" s="443"/>
      <c r="P524" s="443"/>
      <c r="Q524" s="443"/>
    </row>
    <row r="525" spans="6:17">
      <c r="F525" s="453"/>
      <c r="G525" s="443"/>
      <c r="H525" s="443"/>
      <c r="I525" s="443"/>
      <c r="J525" s="443"/>
      <c r="K525" s="443"/>
      <c r="L525" s="443"/>
      <c r="M525" s="443"/>
      <c r="N525" s="443"/>
      <c r="O525" s="443"/>
      <c r="P525" s="443"/>
      <c r="Q525" s="443"/>
    </row>
    <row r="526" spans="6:17">
      <c r="F526" s="453"/>
      <c r="G526" s="443"/>
      <c r="H526" s="443"/>
      <c r="I526" s="443"/>
      <c r="J526" s="443"/>
      <c r="K526" s="443"/>
      <c r="L526" s="443"/>
      <c r="M526" s="443"/>
      <c r="N526" s="443"/>
      <c r="O526" s="443"/>
      <c r="P526" s="443"/>
      <c r="Q526" s="443"/>
    </row>
    <row r="527" spans="6:17">
      <c r="F527" s="453"/>
      <c r="G527" s="443"/>
      <c r="H527" s="443"/>
      <c r="I527" s="443"/>
      <c r="J527" s="443"/>
      <c r="K527" s="443"/>
      <c r="L527" s="443"/>
      <c r="M527" s="443"/>
      <c r="N527" s="443"/>
      <c r="O527" s="443"/>
      <c r="P527" s="443"/>
      <c r="Q527" s="443"/>
    </row>
    <row r="528" spans="6:17">
      <c r="F528" s="453"/>
      <c r="G528" s="443"/>
      <c r="H528" s="443"/>
      <c r="I528" s="443"/>
      <c r="J528" s="443"/>
      <c r="K528" s="443"/>
      <c r="L528" s="443"/>
      <c r="M528" s="443"/>
      <c r="N528" s="443"/>
      <c r="O528" s="443"/>
      <c r="P528" s="443"/>
      <c r="Q528" s="443"/>
    </row>
    <row r="529" spans="6:17">
      <c r="F529" s="453"/>
      <c r="G529" s="443"/>
      <c r="H529" s="443"/>
      <c r="I529" s="443"/>
      <c r="J529" s="443"/>
      <c r="K529" s="443"/>
      <c r="L529" s="443"/>
      <c r="M529" s="443"/>
      <c r="N529" s="443"/>
      <c r="O529" s="443"/>
      <c r="P529" s="443"/>
      <c r="Q529" s="443"/>
    </row>
    <row r="530" spans="6:17">
      <c r="F530" s="453"/>
      <c r="G530" s="443"/>
      <c r="H530" s="443"/>
      <c r="I530" s="443"/>
      <c r="J530" s="443"/>
      <c r="K530" s="443"/>
      <c r="L530" s="443"/>
      <c r="M530" s="443"/>
      <c r="N530" s="443"/>
      <c r="O530" s="443"/>
      <c r="P530" s="443"/>
      <c r="Q530" s="443"/>
    </row>
    <row r="531" spans="6:17">
      <c r="F531" s="453"/>
      <c r="G531" s="443"/>
      <c r="H531" s="443"/>
      <c r="I531" s="443"/>
      <c r="J531" s="443"/>
      <c r="K531" s="443"/>
      <c r="L531" s="443"/>
      <c r="M531" s="443"/>
      <c r="N531" s="443"/>
      <c r="O531" s="443"/>
      <c r="P531" s="443"/>
      <c r="Q531" s="443"/>
    </row>
    <row r="532" spans="6:17">
      <c r="F532" s="453"/>
      <c r="G532" s="443"/>
      <c r="H532" s="443"/>
      <c r="I532" s="443"/>
      <c r="J532" s="443"/>
      <c r="K532" s="443"/>
      <c r="L532" s="443"/>
      <c r="M532" s="443"/>
      <c r="N532" s="443"/>
      <c r="O532" s="443"/>
      <c r="P532" s="443"/>
      <c r="Q532" s="443"/>
    </row>
    <row r="533" spans="6:17">
      <c r="F533" s="453"/>
      <c r="G533" s="443"/>
      <c r="H533" s="443"/>
      <c r="I533" s="443"/>
      <c r="J533" s="443"/>
      <c r="K533" s="443"/>
      <c r="L533" s="443"/>
      <c r="M533" s="443"/>
      <c r="N533" s="443"/>
      <c r="O533" s="443"/>
      <c r="P533" s="443"/>
      <c r="Q533" s="443"/>
    </row>
    <row r="534" spans="6:17">
      <c r="F534" s="453"/>
      <c r="G534" s="443"/>
      <c r="H534" s="443"/>
      <c r="I534" s="443"/>
      <c r="J534" s="443"/>
      <c r="K534" s="443"/>
      <c r="L534" s="443"/>
      <c r="M534" s="443"/>
      <c r="N534" s="443"/>
      <c r="O534" s="443"/>
      <c r="P534" s="443"/>
      <c r="Q534" s="443"/>
    </row>
    <row r="535" spans="6:17">
      <c r="F535" s="453"/>
      <c r="G535" s="443"/>
      <c r="H535" s="443"/>
      <c r="I535" s="443"/>
      <c r="J535" s="443"/>
      <c r="K535" s="443"/>
      <c r="L535" s="443"/>
      <c r="M535" s="443"/>
      <c r="N535" s="443"/>
      <c r="O535" s="443"/>
      <c r="P535" s="443"/>
      <c r="Q535" s="443"/>
    </row>
    <row r="536" spans="6:17">
      <c r="F536" s="453"/>
      <c r="G536" s="443"/>
      <c r="H536" s="443"/>
      <c r="I536" s="443"/>
      <c r="J536" s="443"/>
      <c r="K536" s="443"/>
      <c r="L536" s="443"/>
      <c r="M536" s="443"/>
      <c r="N536" s="443"/>
      <c r="O536" s="443"/>
      <c r="P536" s="443"/>
      <c r="Q536" s="443"/>
    </row>
    <row r="537" spans="6:17">
      <c r="F537" s="453"/>
      <c r="G537" s="443"/>
      <c r="H537" s="443"/>
      <c r="I537" s="443"/>
      <c r="J537" s="443"/>
      <c r="K537" s="443"/>
      <c r="L537" s="443"/>
      <c r="M537" s="443"/>
      <c r="N537" s="443"/>
      <c r="O537" s="443"/>
      <c r="P537" s="443"/>
      <c r="Q537" s="443"/>
    </row>
    <row r="538" spans="6:17">
      <c r="F538" s="453"/>
      <c r="G538" s="443"/>
      <c r="H538" s="443"/>
      <c r="I538" s="443"/>
      <c r="J538" s="443"/>
      <c r="K538" s="443"/>
      <c r="L538" s="443"/>
      <c r="M538" s="443"/>
      <c r="N538" s="443"/>
      <c r="O538" s="443"/>
      <c r="P538" s="443"/>
      <c r="Q538" s="443"/>
    </row>
    <row r="539" spans="6:17">
      <c r="F539" s="453"/>
      <c r="G539" s="443"/>
      <c r="H539" s="443"/>
      <c r="I539" s="443"/>
      <c r="J539" s="443"/>
      <c r="K539" s="443"/>
      <c r="L539" s="443"/>
      <c r="M539" s="443"/>
      <c r="N539" s="443"/>
      <c r="O539" s="443"/>
      <c r="P539" s="443"/>
      <c r="Q539" s="443"/>
    </row>
    <row r="540" spans="6:17">
      <c r="F540" s="453"/>
      <c r="G540" s="443"/>
      <c r="H540" s="443"/>
      <c r="I540" s="443"/>
      <c r="J540" s="443"/>
      <c r="K540" s="443"/>
      <c r="L540" s="443"/>
      <c r="M540" s="443"/>
      <c r="N540" s="443"/>
      <c r="O540" s="443"/>
      <c r="P540" s="443"/>
      <c r="Q540" s="443"/>
    </row>
    <row r="541" spans="6:17">
      <c r="F541" s="453"/>
      <c r="G541" s="443"/>
      <c r="H541" s="443"/>
      <c r="I541" s="443"/>
      <c r="J541" s="443"/>
      <c r="K541" s="443"/>
      <c r="L541" s="443"/>
      <c r="M541" s="443"/>
      <c r="N541" s="443"/>
      <c r="O541" s="443"/>
      <c r="P541" s="443"/>
      <c r="Q541" s="443"/>
    </row>
    <row r="542" spans="6:17">
      <c r="F542" s="453"/>
      <c r="G542" s="443"/>
      <c r="H542" s="443"/>
      <c r="I542" s="443"/>
      <c r="J542" s="443"/>
      <c r="K542" s="443"/>
      <c r="L542" s="443"/>
      <c r="M542" s="443"/>
      <c r="N542" s="443"/>
      <c r="O542" s="443"/>
      <c r="P542" s="443"/>
      <c r="Q542" s="443"/>
    </row>
    <row r="543" spans="6:17">
      <c r="F543" s="453"/>
      <c r="G543" s="443"/>
      <c r="H543" s="443"/>
      <c r="I543" s="443"/>
      <c r="J543" s="443"/>
      <c r="K543" s="443"/>
      <c r="L543" s="443"/>
      <c r="M543" s="443"/>
      <c r="N543" s="443"/>
      <c r="O543" s="443"/>
      <c r="P543" s="443"/>
      <c r="Q543" s="443"/>
    </row>
    <row r="544" spans="6:17">
      <c r="F544" s="453"/>
      <c r="G544" s="443"/>
      <c r="H544" s="443"/>
      <c r="I544" s="443"/>
      <c r="J544" s="443"/>
      <c r="K544" s="443"/>
      <c r="L544" s="443"/>
      <c r="M544" s="443"/>
      <c r="N544" s="443"/>
      <c r="O544" s="443"/>
      <c r="P544" s="443"/>
      <c r="Q544" s="443"/>
    </row>
    <row r="545" spans="6:17">
      <c r="F545" s="453"/>
      <c r="G545" s="443"/>
      <c r="H545" s="443"/>
      <c r="I545" s="443"/>
      <c r="J545" s="443"/>
      <c r="K545" s="443"/>
      <c r="L545" s="443"/>
      <c r="M545" s="443"/>
      <c r="N545" s="443"/>
      <c r="O545" s="443"/>
      <c r="P545" s="443"/>
      <c r="Q545" s="443"/>
    </row>
    <row r="546" spans="6:17">
      <c r="F546" s="453"/>
      <c r="G546" s="443"/>
      <c r="H546" s="443"/>
      <c r="I546" s="443"/>
      <c r="J546" s="443"/>
      <c r="K546" s="443"/>
      <c r="L546" s="443"/>
      <c r="M546" s="443"/>
      <c r="N546" s="443"/>
      <c r="O546" s="443"/>
      <c r="P546" s="443"/>
      <c r="Q546" s="443"/>
    </row>
    <row r="547" spans="6:17">
      <c r="F547" s="453"/>
      <c r="G547" s="443"/>
      <c r="H547" s="443"/>
      <c r="I547" s="443"/>
      <c r="J547" s="443"/>
      <c r="K547" s="443"/>
      <c r="L547" s="443"/>
      <c r="M547" s="443"/>
      <c r="N547" s="443"/>
      <c r="O547" s="443"/>
      <c r="P547" s="443"/>
      <c r="Q547" s="443"/>
    </row>
    <row r="548" spans="6:17">
      <c r="F548" s="453"/>
      <c r="G548" s="443"/>
      <c r="H548" s="443"/>
      <c r="I548" s="443"/>
      <c r="J548" s="443"/>
      <c r="K548" s="443"/>
      <c r="L548" s="443"/>
      <c r="M548" s="443"/>
      <c r="N548" s="443"/>
      <c r="O548" s="443"/>
      <c r="P548" s="443"/>
      <c r="Q548" s="443"/>
    </row>
    <row r="549" spans="6:17">
      <c r="F549" s="453"/>
      <c r="G549" s="443"/>
      <c r="H549" s="443"/>
      <c r="I549" s="443"/>
      <c r="J549" s="443"/>
      <c r="K549" s="443"/>
      <c r="L549" s="443"/>
      <c r="M549" s="443"/>
      <c r="N549" s="443"/>
      <c r="O549" s="443"/>
      <c r="P549" s="443"/>
      <c r="Q549" s="443"/>
    </row>
    <row r="550" spans="6:17">
      <c r="F550" s="453"/>
      <c r="G550" s="443"/>
      <c r="H550" s="443"/>
      <c r="I550" s="443"/>
      <c r="J550" s="443"/>
      <c r="K550" s="443"/>
      <c r="L550" s="443"/>
      <c r="M550" s="443"/>
      <c r="N550" s="443"/>
      <c r="O550" s="443"/>
      <c r="P550" s="443"/>
      <c r="Q550" s="443"/>
    </row>
    <row r="551" spans="6:17">
      <c r="F551" s="453"/>
      <c r="G551" s="443"/>
      <c r="H551" s="443"/>
      <c r="I551" s="443"/>
      <c r="J551" s="443"/>
      <c r="K551" s="443"/>
      <c r="L551" s="443"/>
      <c r="M551" s="443"/>
      <c r="N551" s="443"/>
      <c r="O551" s="443"/>
      <c r="P551" s="443"/>
      <c r="Q551" s="443"/>
    </row>
    <row r="552" spans="6:17">
      <c r="F552" s="453"/>
      <c r="G552" s="443"/>
      <c r="H552" s="443"/>
      <c r="I552" s="443"/>
      <c r="J552" s="443"/>
      <c r="K552" s="443"/>
      <c r="L552" s="443"/>
      <c r="M552" s="443"/>
      <c r="N552" s="443"/>
      <c r="O552" s="443"/>
      <c r="P552" s="443"/>
      <c r="Q552" s="443"/>
    </row>
    <row r="553" spans="6:17">
      <c r="F553" s="453"/>
      <c r="G553" s="443"/>
      <c r="H553" s="443"/>
      <c r="I553" s="443"/>
      <c r="J553" s="443"/>
      <c r="K553" s="443"/>
      <c r="L553" s="443"/>
      <c r="M553" s="443"/>
      <c r="N553" s="443"/>
      <c r="O553" s="443"/>
      <c r="P553" s="443"/>
      <c r="Q553" s="443"/>
    </row>
    <row r="554" spans="6:17">
      <c r="F554" s="453"/>
      <c r="G554" s="443"/>
      <c r="H554" s="443"/>
      <c r="I554" s="443"/>
      <c r="J554" s="443"/>
      <c r="K554" s="443"/>
      <c r="L554" s="443"/>
      <c r="M554" s="443"/>
      <c r="N554" s="443"/>
      <c r="O554" s="443"/>
      <c r="P554" s="443"/>
      <c r="Q554" s="443"/>
    </row>
    <row r="555" spans="6:17">
      <c r="F555" s="453"/>
      <c r="G555" s="443"/>
      <c r="H555" s="443"/>
      <c r="I555" s="443"/>
      <c r="J555" s="443"/>
      <c r="K555" s="443"/>
      <c r="L555" s="443"/>
      <c r="M555" s="443"/>
      <c r="N555" s="443"/>
      <c r="O555" s="443"/>
      <c r="P555" s="443"/>
      <c r="Q555" s="443"/>
    </row>
    <row r="556" spans="6:17">
      <c r="F556" s="453"/>
      <c r="G556" s="443"/>
      <c r="H556" s="443"/>
      <c r="I556" s="443"/>
      <c r="J556" s="443"/>
      <c r="K556" s="443"/>
      <c r="L556" s="443"/>
      <c r="M556" s="443"/>
      <c r="N556" s="443"/>
      <c r="O556" s="443"/>
      <c r="P556" s="443"/>
      <c r="Q556" s="443"/>
    </row>
    <row r="557" spans="6:17">
      <c r="F557" s="453"/>
      <c r="G557" s="443"/>
      <c r="H557" s="443"/>
      <c r="I557" s="443"/>
      <c r="J557" s="443"/>
      <c r="K557" s="443"/>
      <c r="L557" s="443"/>
      <c r="M557" s="443"/>
      <c r="N557" s="443"/>
      <c r="O557" s="443"/>
      <c r="P557" s="443"/>
      <c r="Q557" s="443"/>
    </row>
    <row r="558" spans="6:17">
      <c r="F558" s="453"/>
      <c r="G558" s="443"/>
      <c r="H558" s="443"/>
      <c r="I558" s="443"/>
      <c r="J558" s="443"/>
      <c r="K558" s="443"/>
      <c r="L558" s="443"/>
      <c r="M558" s="443"/>
      <c r="N558" s="443"/>
      <c r="O558" s="443"/>
      <c r="P558" s="443"/>
      <c r="Q558" s="443"/>
    </row>
    <row r="559" spans="6:17">
      <c r="F559" s="453"/>
      <c r="G559" s="443"/>
      <c r="H559" s="443"/>
      <c r="I559" s="443"/>
      <c r="J559" s="443"/>
      <c r="K559" s="443"/>
      <c r="L559" s="443"/>
      <c r="M559" s="443"/>
      <c r="N559" s="443"/>
      <c r="O559" s="443"/>
      <c r="P559" s="443"/>
      <c r="Q559" s="443"/>
    </row>
    <row r="560" spans="6:17">
      <c r="F560" s="453"/>
      <c r="G560" s="443"/>
      <c r="H560" s="443"/>
      <c r="I560" s="443"/>
      <c r="J560" s="443"/>
      <c r="K560" s="443"/>
      <c r="L560" s="443"/>
      <c r="M560" s="443"/>
      <c r="N560" s="443"/>
      <c r="O560" s="443"/>
      <c r="P560" s="443"/>
      <c r="Q560" s="443"/>
    </row>
    <row r="561" spans="6:17">
      <c r="F561" s="453"/>
      <c r="G561" s="443"/>
      <c r="H561" s="443"/>
      <c r="I561" s="443"/>
      <c r="J561" s="443"/>
      <c r="K561" s="443"/>
      <c r="L561" s="443"/>
      <c r="M561" s="443"/>
      <c r="N561" s="443"/>
      <c r="O561" s="443"/>
      <c r="P561" s="443"/>
      <c r="Q561" s="443"/>
    </row>
    <row r="562" spans="6:17">
      <c r="F562" s="453"/>
      <c r="G562" s="443"/>
      <c r="H562" s="443"/>
      <c r="I562" s="443"/>
      <c r="J562" s="443"/>
      <c r="K562" s="443"/>
      <c r="L562" s="443"/>
      <c r="M562" s="443"/>
      <c r="N562" s="443"/>
      <c r="O562" s="443"/>
      <c r="P562" s="443"/>
      <c r="Q562" s="443"/>
    </row>
    <row r="563" spans="6:17">
      <c r="F563" s="453"/>
      <c r="G563" s="443"/>
      <c r="H563" s="443"/>
      <c r="I563" s="443"/>
      <c r="J563" s="443"/>
      <c r="K563" s="443"/>
      <c r="L563" s="443"/>
      <c r="M563" s="443"/>
      <c r="N563" s="443"/>
      <c r="O563" s="443"/>
      <c r="P563" s="443"/>
      <c r="Q563" s="443"/>
    </row>
    <row r="564" spans="6:17">
      <c r="F564" s="453"/>
      <c r="G564" s="443"/>
      <c r="H564" s="443"/>
      <c r="I564" s="443"/>
      <c r="J564" s="443"/>
      <c r="K564" s="443"/>
      <c r="L564" s="443"/>
      <c r="M564" s="443"/>
      <c r="N564" s="443"/>
      <c r="O564" s="443"/>
      <c r="P564" s="443"/>
      <c r="Q564" s="443"/>
    </row>
    <row r="565" spans="6:17">
      <c r="F565" s="453"/>
      <c r="G565" s="443"/>
      <c r="H565" s="443"/>
      <c r="I565" s="443"/>
      <c r="J565" s="443"/>
      <c r="K565" s="443"/>
      <c r="L565" s="443"/>
      <c r="M565" s="443"/>
      <c r="N565" s="443"/>
      <c r="O565" s="443"/>
      <c r="P565" s="443"/>
      <c r="Q565" s="443"/>
    </row>
    <row r="566" spans="6:17">
      <c r="F566" s="453"/>
      <c r="G566" s="443"/>
      <c r="H566" s="443"/>
      <c r="I566" s="443"/>
      <c r="J566" s="443"/>
      <c r="K566" s="443"/>
      <c r="L566" s="443"/>
      <c r="M566" s="443"/>
      <c r="N566" s="443"/>
      <c r="O566" s="443"/>
      <c r="P566" s="443"/>
      <c r="Q566" s="443"/>
    </row>
    <row r="567" spans="6:17">
      <c r="F567" s="453"/>
      <c r="G567" s="443"/>
      <c r="H567" s="443"/>
      <c r="I567" s="443"/>
      <c r="J567" s="443"/>
      <c r="K567" s="443"/>
      <c r="L567" s="443"/>
      <c r="M567" s="443"/>
      <c r="N567" s="443"/>
      <c r="O567" s="443"/>
      <c r="P567" s="443"/>
      <c r="Q567" s="443"/>
    </row>
    <row r="568" spans="6:17">
      <c r="F568" s="453"/>
      <c r="G568" s="443"/>
      <c r="H568" s="443"/>
      <c r="I568" s="443"/>
      <c r="J568" s="443"/>
      <c r="K568" s="443"/>
      <c r="L568" s="443"/>
      <c r="M568" s="443"/>
      <c r="N568" s="443"/>
      <c r="O568" s="443"/>
      <c r="P568" s="443"/>
      <c r="Q568" s="443"/>
    </row>
    <row r="569" spans="6:17">
      <c r="F569" s="453"/>
      <c r="G569" s="443"/>
      <c r="H569" s="443"/>
      <c r="I569" s="443"/>
      <c r="J569" s="443"/>
      <c r="K569" s="443"/>
      <c r="L569" s="443"/>
      <c r="M569" s="443"/>
      <c r="N569" s="443"/>
      <c r="O569" s="443"/>
      <c r="P569" s="443"/>
      <c r="Q569" s="443"/>
    </row>
    <row r="570" spans="6:17">
      <c r="F570" s="453"/>
      <c r="G570" s="443"/>
      <c r="H570" s="443"/>
      <c r="I570" s="443"/>
      <c r="J570" s="443"/>
      <c r="K570" s="443"/>
      <c r="L570" s="443"/>
      <c r="M570" s="443"/>
      <c r="N570" s="443"/>
      <c r="O570" s="443"/>
      <c r="P570" s="443"/>
      <c r="Q570" s="443"/>
    </row>
    <row r="571" spans="6:17">
      <c r="F571" s="453"/>
      <c r="G571" s="443"/>
      <c r="H571" s="443"/>
      <c r="I571" s="443"/>
      <c r="J571" s="443"/>
      <c r="K571" s="443"/>
      <c r="L571" s="443"/>
      <c r="M571" s="443"/>
      <c r="N571" s="443"/>
      <c r="O571" s="443"/>
      <c r="P571" s="443"/>
      <c r="Q571" s="443"/>
    </row>
    <row r="572" spans="6:17">
      <c r="F572" s="453"/>
      <c r="G572" s="443"/>
      <c r="H572" s="443"/>
      <c r="I572" s="443"/>
      <c r="J572" s="443"/>
      <c r="K572" s="443"/>
      <c r="L572" s="443"/>
      <c r="M572" s="443"/>
      <c r="N572" s="443"/>
      <c r="O572" s="443"/>
      <c r="P572" s="443"/>
      <c r="Q572" s="443"/>
    </row>
    <row r="573" spans="6:17">
      <c r="F573" s="453"/>
      <c r="G573" s="443"/>
      <c r="H573" s="443"/>
      <c r="I573" s="443"/>
      <c r="J573" s="443"/>
      <c r="K573" s="443"/>
      <c r="L573" s="443"/>
      <c r="M573" s="443"/>
      <c r="N573" s="443"/>
      <c r="O573" s="443"/>
      <c r="P573" s="443"/>
      <c r="Q573" s="443"/>
    </row>
    <row r="574" spans="6:17">
      <c r="F574" s="453"/>
      <c r="G574" s="443"/>
      <c r="H574" s="443"/>
      <c r="I574" s="443"/>
      <c r="J574" s="443"/>
      <c r="K574" s="443"/>
      <c r="L574" s="443"/>
      <c r="M574" s="443"/>
      <c r="N574" s="443"/>
      <c r="O574" s="443"/>
      <c r="P574" s="443"/>
      <c r="Q574" s="443"/>
    </row>
    <row r="575" spans="6:17">
      <c r="F575" s="453"/>
      <c r="G575" s="443"/>
      <c r="H575" s="443"/>
      <c r="I575" s="443"/>
      <c r="J575" s="443"/>
      <c r="K575" s="443"/>
      <c r="L575" s="443"/>
      <c r="M575" s="443"/>
      <c r="N575" s="443"/>
      <c r="O575" s="443"/>
      <c r="P575" s="443"/>
      <c r="Q575" s="443"/>
    </row>
    <row r="576" spans="6:17">
      <c r="F576" s="453"/>
      <c r="G576" s="443"/>
      <c r="H576" s="443"/>
      <c r="I576" s="443"/>
      <c r="J576" s="443"/>
      <c r="K576" s="443"/>
      <c r="L576" s="443"/>
      <c r="M576" s="443"/>
      <c r="N576" s="443"/>
      <c r="O576" s="443"/>
      <c r="P576" s="443"/>
      <c r="Q576" s="443"/>
    </row>
    <row r="577" spans="6:17">
      <c r="F577" s="453"/>
      <c r="G577" s="443"/>
      <c r="H577" s="443"/>
      <c r="I577" s="443"/>
      <c r="J577" s="443"/>
      <c r="K577" s="443"/>
      <c r="L577" s="443"/>
      <c r="M577" s="443"/>
      <c r="N577" s="443"/>
      <c r="O577" s="443"/>
      <c r="P577" s="443"/>
      <c r="Q577" s="443"/>
    </row>
    <row r="578" spans="6:17">
      <c r="F578" s="453"/>
      <c r="G578" s="443"/>
      <c r="H578" s="443"/>
      <c r="I578" s="443"/>
      <c r="J578" s="443"/>
      <c r="K578" s="443"/>
      <c r="L578" s="443"/>
      <c r="M578" s="443"/>
      <c r="N578" s="443"/>
      <c r="O578" s="443"/>
      <c r="P578" s="443"/>
      <c r="Q578" s="443"/>
    </row>
    <row r="579" spans="6:17">
      <c r="F579" s="453"/>
      <c r="G579" s="443"/>
      <c r="H579" s="443"/>
      <c r="I579" s="443"/>
      <c r="J579" s="443"/>
      <c r="K579" s="443"/>
      <c r="L579" s="443"/>
      <c r="M579" s="443"/>
      <c r="N579" s="443"/>
      <c r="O579" s="443"/>
      <c r="P579" s="443"/>
      <c r="Q579" s="443"/>
    </row>
    <row r="580" spans="6:17">
      <c r="F580" s="453"/>
      <c r="G580" s="443"/>
      <c r="H580" s="443"/>
      <c r="I580" s="443"/>
      <c r="J580" s="443"/>
      <c r="K580" s="443"/>
      <c r="L580" s="443"/>
      <c r="M580" s="443"/>
      <c r="N580" s="443"/>
      <c r="O580" s="443"/>
      <c r="P580" s="443"/>
      <c r="Q580" s="443"/>
    </row>
    <row r="581" spans="6:17">
      <c r="F581" s="453"/>
      <c r="G581" s="443"/>
      <c r="H581" s="443"/>
      <c r="I581" s="443"/>
      <c r="J581" s="443"/>
      <c r="K581" s="443"/>
      <c r="L581" s="443"/>
      <c r="M581" s="443"/>
      <c r="N581" s="443"/>
      <c r="O581" s="443"/>
      <c r="P581" s="443"/>
      <c r="Q581" s="443"/>
    </row>
    <row r="582" spans="6:17">
      <c r="F582" s="453"/>
      <c r="G582" s="443"/>
      <c r="H582" s="443"/>
      <c r="I582" s="443"/>
      <c r="J582" s="443"/>
      <c r="K582" s="443"/>
      <c r="L582" s="443"/>
      <c r="M582" s="443"/>
      <c r="N582" s="443"/>
      <c r="O582" s="443"/>
      <c r="P582" s="443"/>
      <c r="Q582" s="443"/>
    </row>
    <row r="583" spans="6:17">
      <c r="F583" s="453"/>
      <c r="G583" s="443"/>
      <c r="H583" s="443"/>
      <c r="I583" s="443"/>
      <c r="J583" s="443"/>
      <c r="K583" s="443"/>
      <c r="L583" s="443"/>
      <c r="M583" s="443"/>
      <c r="N583" s="443"/>
      <c r="O583" s="443"/>
      <c r="P583" s="443"/>
      <c r="Q583" s="443"/>
    </row>
    <row r="584" spans="6:17">
      <c r="F584" s="453"/>
      <c r="G584" s="443"/>
      <c r="H584" s="443"/>
      <c r="I584" s="443"/>
      <c r="J584" s="443"/>
      <c r="K584" s="443"/>
      <c r="L584" s="443"/>
      <c r="M584" s="443"/>
      <c r="N584" s="443"/>
      <c r="O584" s="443"/>
      <c r="P584" s="443"/>
      <c r="Q584" s="443"/>
    </row>
    <row r="585" spans="6:17">
      <c r="F585" s="453"/>
      <c r="G585" s="443"/>
      <c r="H585" s="443"/>
      <c r="I585" s="443"/>
      <c r="J585" s="443"/>
      <c r="K585" s="443"/>
      <c r="L585" s="443"/>
      <c r="M585" s="443"/>
      <c r="N585" s="443"/>
      <c r="O585" s="443"/>
      <c r="P585" s="443"/>
      <c r="Q585" s="443"/>
    </row>
    <row r="586" spans="6:17">
      <c r="F586" s="453"/>
      <c r="G586" s="443"/>
      <c r="H586" s="443"/>
      <c r="I586" s="443"/>
      <c r="J586" s="443"/>
      <c r="K586" s="443"/>
      <c r="L586" s="443"/>
      <c r="M586" s="443"/>
      <c r="N586" s="443"/>
      <c r="O586" s="443"/>
      <c r="P586" s="443"/>
      <c r="Q586" s="443"/>
    </row>
    <row r="587" spans="6:17">
      <c r="F587" s="453"/>
      <c r="G587" s="443"/>
      <c r="H587" s="443"/>
      <c r="I587" s="443"/>
      <c r="J587" s="443"/>
      <c r="K587" s="443"/>
      <c r="L587" s="443"/>
      <c r="M587" s="443"/>
      <c r="N587" s="443"/>
      <c r="O587" s="443"/>
      <c r="P587" s="443"/>
      <c r="Q587" s="443"/>
    </row>
    <row r="588" spans="6:17">
      <c r="F588" s="453"/>
      <c r="G588" s="443"/>
      <c r="H588" s="443"/>
      <c r="I588" s="443"/>
      <c r="J588" s="443"/>
      <c r="K588" s="443"/>
      <c r="L588" s="443"/>
      <c r="M588" s="443"/>
      <c r="N588" s="443"/>
      <c r="O588" s="443"/>
      <c r="P588" s="443"/>
      <c r="Q588" s="443"/>
    </row>
    <row r="589" spans="6:17">
      <c r="F589" s="453"/>
      <c r="G589" s="443"/>
      <c r="H589" s="443"/>
      <c r="I589" s="443"/>
      <c r="J589" s="443"/>
      <c r="K589" s="443"/>
      <c r="L589" s="443"/>
      <c r="M589" s="443"/>
      <c r="N589" s="443"/>
      <c r="O589" s="443"/>
      <c r="P589" s="443"/>
      <c r="Q589" s="443"/>
    </row>
    <row r="590" spans="6:17">
      <c r="F590" s="453"/>
      <c r="G590" s="443"/>
      <c r="H590" s="443"/>
      <c r="I590" s="443"/>
      <c r="J590" s="443"/>
      <c r="K590" s="443"/>
      <c r="L590" s="443"/>
      <c r="M590" s="443"/>
      <c r="N590" s="443"/>
      <c r="O590" s="443"/>
      <c r="P590" s="443"/>
      <c r="Q590" s="443"/>
    </row>
    <row r="591" spans="6:17">
      <c r="F591" s="453"/>
      <c r="G591" s="443"/>
      <c r="H591" s="443"/>
      <c r="I591" s="443"/>
      <c r="J591" s="443"/>
      <c r="K591" s="443"/>
      <c r="L591" s="443"/>
      <c r="M591" s="443"/>
      <c r="N591" s="443"/>
      <c r="O591" s="443"/>
      <c r="P591" s="443"/>
      <c r="Q591" s="443"/>
    </row>
    <row r="592" spans="6:17">
      <c r="F592" s="453"/>
      <c r="G592" s="443"/>
      <c r="H592" s="443"/>
      <c r="I592" s="443"/>
      <c r="J592" s="443"/>
      <c r="K592" s="443"/>
      <c r="L592" s="443"/>
      <c r="M592" s="443"/>
      <c r="N592" s="443"/>
      <c r="O592" s="443"/>
      <c r="P592" s="443"/>
      <c r="Q592" s="443"/>
    </row>
    <row r="593" spans="6:17">
      <c r="F593" s="453"/>
      <c r="G593" s="443"/>
      <c r="H593" s="443"/>
      <c r="I593" s="443"/>
      <c r="J593" s="443"/>
      <c r="K593" s="443"/>
      <c r="L593" s="443"/>
      <c r="M593" s="443"/>
      <c r="N593" s="443"/>
      <c r="O593" s="443"/>
      <c r="P593" s="443"/>
      <c r="Q593" s="443"/>
    </row>
    <row r="594" spans="6:17">
      <c r="F594" s="453"/>
      <c r="G594" s="443"/>
      <c r="H594" s="443"/>
      <c r="I594" s="443"/>
      <c r="J594" s="443"/>
      <c r="K594" s="443"/>
      <c r="L594" s="443"/>
      <c r="M594" s="443"/>
      <c r="N594" s="443"/>
      <c r="O594" s="443"/>
      <c r="P594" s="443"/>
      <c r="Q594" s="443"/>
    </row>
    <row r="595" spans="6:17">
      <c r="F595" s="453"/>
      <c r="G595" s="443"/>
      <c r="H595" s="443"/>
      <c r="I595" s="443"/>
      <c r="J595" s="443"/>
      <c r="K595" s="443"/>
      <c r="L595" s="443"/>
      <c r="M595" s="443"/>
      <c r="N595" s="443"/>
      <c r="O595" s="443"/>
      <c r="P595" s="443"/>
      <c r="Q595" s="443"/>
    </row>
    <row r="596" spans="6:17">
      <c r="F596" s="453"/>
      <c r="G596" s="443"/>
      <c r="H596" s="443"/>
      <c r="I596" s="443"/>
      <c r="J596" s="443"/>
      <c r="K596" s="443"/>
      <c r="L596" s="443"/>
      <c r="M596" s="443"/>
      <c r="N596" s="443"/>
      <c r="O596" s="443"/>
      <c r="P596" s="443"/>
      <c r="Q596" s="443"/>
    </row>
    <row r="597" spans="6:17">
      <c r="F597" s="453"/>
      <c r="G597" s="443"/>
      <c r="H597" s="443"/>
      <c r="I597" s="443"/>
      <c r="J597" s="443"/>
      <c r="K597" s="443"/>
      <c r="L597" s="443"/>
      <c r="M597" s="443"/>
      <c r="N597" s="443"/>
      <c r="O597" s="443"/>
      <c r="P597" s="443"/>
      <c r="Q597" s="443"/>
    </row>
    <row r="598" spans="6:17">
      <c r="F598" s="453"/>
      <c r="G598" s="443"/>
      <c r="H598" s="443"/>
      <c r="I598" s="443"/>
      <c r="J598" s="443"/>
      <c r="K598" s="443"/>
      <c r="L598" s="443"/>
      <c r="M598" s="443"/>
      <c r="N598" s="443"/>
      <c r="O598" s="443"/>
      <c r="P598" s="443"/>
      <c r="Q598" s="443"/>
    </row>
    <row r="599" spans="6:17">
      <c r="F599" s="453"/>
      <c r="G599" s="443"/>
      <c r="H599" s="443"/>
      <c r="I599" s="443"/>
      <c r="J599" s="443"/>
      <c r="K599" s="443"/>
      <c r="L599" s="443"/>
      <c r="M599" s="443"/>
      <c r="N599" s="443"/>
      <c r="O599" s="443"/>
      <c r="P599" s="443"/>
      <c r="Q599" s="443"/>
    </row>
    <row r="600" spans="6:17">
      <c r="F600" s="453"/>
      <c r="G600" s="443"/>
      <c r="H600" s="443"/>
      <c r="I600" s="443"/>
      <c r="J600" s="443"/>
      <c r="K600" s="443"/>
      <c r="L600" s="443"/>
      <c r="M600" s="443"/>
      <c r="N600" s="443"/>
      <c r="O600" s="443"/>
      <c r="P600" s="443"/>
      <c r="Q600" s="443"/>
    </row>
    <row r="601" spans="6:17">
      <c r="F601" s="453"/>
      <c r="G601" s="443"/>
      <c r="H601" s="443"/>
      <c r="I601" s="443"/>
      <c r="J601" s="443"/>
      <c r="K601" s="443"/>
      <c r="L601" s="443"/>
      <c r="M601" s="443"/>
      <c r="N601" s="443"/>
      <c r="O601" s="443"/>
      <c r="P601" s="443"/>
      <c r="Q601" s="443"/>
    </row>
    <row r="602" spans="6:17">
      <c r="F602" s="453"/>
      <c r="G602" s="443"/>
      <c r="H602" s="443"/>
      <c r="I602" s="443"/>
      <c r="J602" s="443"/>
      <c r="K602" s="443"/>
      <c r="L602" s="443"/>
      <c r="M602" s="443"/>
      <c r="N602" s="443"/>
      <c r="O602" s="443"/>
      <c r="P602" s="443"/>
      <c r="Q602" s="443"/>
    </row>
    <row r="603" spans="6:17">
      <c r="F603" s="453"/>
      <c r="G603" s="443"/>
      <c r="H603" s="443"/>
      <c r="I603" s="443"/>
      <c r="J603" s="443"/>
      <c r="K603" s="443"/>
      <c r="L603" s="443"/>
      <c r="M603" s="443"/>
      <c r="N603" s="443"/>
      <c r="O603" s="443"/>
      <c r="P603" s="443"/>
      <c r="Q603" s="443"/>
    </row>
    <row r="604" spans="6:17">
      <c r="F604" s="453"/>
      <c r="G604" s="443"/>
      <c r="H604" s="443"/>
      <c r="I604" s="443"/>
      <c r="J604" s="443"/>
      <c r="K604" s="443"/>
      <c r="L604" s="443"/>
      <c r="M604" s="443"/>
      <c r="N604" s="443"/>
      <c r="O604" s="443"/>
      <c r="P604" s="443"/>
      <c r="Q604" s="443"/>
    </row>
    <row r="605" spans="6:17">
      <c r="F605" s="453"/>
      <c r="G605" s="443"/>
      <c r="H605" s="443"/>
      <c r="I605" s="443"/>
      <c r="J605" s="443"/>
      <c r="K605" s="443"/>
      <c r="L605" s="443"/>
      <c r="M605" s="443"/>
      <c r="N605" s="443"/>
      <c r="O605" s="443"/>
      <c r="P605" s="443"/>
      <c r="Q605" s="443"/>
    </row>
    <row r="606" spans="6:17">
      <c r="F606" s="453"/>
      <c r="G606" s="443"/>
      <c r="H606" s="443"/>
      <c r="I606" s="443"/>
      <c r="J606" s="443"/>
      <c r="K606" s="443"/>
      <c r="L606" s="443"/>
      <c r="M606" s="443"/>
      <c r="N606" s="443"/>
      <c r="O606" s="443"/>
      <c r="P606" s="443"/>
      <c r="Q606" s="443"/>
    </row>
    <row r="607" spans="6:17">
      <c r="F607" s="453"/>
      <c r="G607" s="443"/>
      <c r="H607" s="443"/>
      <c r="I607" s="443"/>
      <c r="J607" s="443"/>
      <c r="K607" s="443"/>
      <c r="L607" s="443"/>
      <c r="M607" s="443"/>
      <c r="N607" s="443"/>
      <c r="O607" s="443"/>
      <c r="P607" s="443"/>
      <c r="Q607" s="443"/>
    </row>
    <row r="608" spans="6:17">
      <c r="F608" s="453"/>
      <c r="G608" s="443"/>
      <c r="H608" s="443"/>
      <c r="I608" s="443"/>
      <c r="J608" s="443"/>
      <c r="K608" s="443"/>
      <c r="L608" s="443"/>
      <c r="M608" s="443"/>
      <c r="N608" s="443"/>
      <c r="O608" s="443"/>
      <c r="P608" s="443"/>
      <c r="Q608" s="443"/>
    </row>
    <row r="609" spans="6:17">
      <c r="F609" s="453"/>
      <c r="G609" s="443"/>
      <c r="H609" s="443"/>
      <c r="I609" s="443"/>
      <c r="J609" s="443"/>
      <c r="K609" s="443"/>
      <c r="L609" s="443"/>
      <c r="M609" s="443"/>
      <c r="N609" s="443"/>
      <c r="O609" s="443"/>
      <c r="P609" s="443"/>
      <c r="Q609" s="443"/>
    </row>
    <row r="610" spans="6:17">
      <c r="F610" s="453"/>
      <c r="G610" s="443"/>
      <c r="H610" s="443"/>
      <c r="I610" s="443"/>
      <c r="J610" s="443"/>
      <c r="K610" s="443"/>
      <c r="L610" s="443"/>
      <c r="M610" s="443"/>
      <c r="N610" s="443"/>
      <c r="O610" s="443"/>
      <c r="P610" s="443"/>
      <c r="Q610" s="443"/>
    </row>
    <row r="611" spans="6:17">
      <c r="F611" s="453"/>
      <c r="G611" s="443"/>
      <c r="H611" s="443"/>
      <c r="I611" s="443"/>
      <c r="J611" s="443"/>
      <c r="K611" s="443"/>
      <c r="L611" s="443"/>
      <c r="M611" s="443"/>
      <c r="N611" s="443"/>
      <c r="O611" s="443"/>
      <c r="P611" s="443"/>
      <c r="Q611" s="443"/>
    </row>
    <row r="612" spans="6:17">
      <c r="F612" s="453"/>
      <c r="G612" s="443"/>
      <c r="H612" s="443"/>
      <c r="I612" s="443"/>
      <c r="J612" s="443"/>
      <c r="K612" s="443"/>
      <c r="L612" s="443"/>
      <c r="M612" s="443"/>
      <c r="N612" s="443"/>
      <c r="O612" s="443"/>
      <c r="P612" s="443"/>
      <c r="Q612" s="443"/>
    </row>
    <row r="613" spans="6:17">
      <c r="F613" s="453"/>
      <c r="G613" s="443"/>
      <c r="H613" s="443"/>
      <c r="I613" s="443"/>
      <c r="J613" s="443"/>
      <c r="K613" s="443"/>
      <c r="L613" s="443"/>
      <c r="M613" s="443"/>
      <c r="N613" s="443"/>
      <c r="O613" s="443"/>
      <c r="P613" s="443"/>
      <c r="Q613" s="443"/>
    </row>
    <row r="614" spans="6:17">
      <c r="F614" s="453"/>
      <c r="G614" s="443"/>
      <c r="H614" s="443"/>
      <c r="I614" s="443"/>
      <c r="J614" s="443"/>
      <c r="K614" s="443"/>
      <c r="L614" s="443"/>
      <c r="M614" s="443"/>
      <c r="N614" s="443"/>
      <c r="O614" s="443"/>
      <c r="P614" s="443"/>
      <c r="Q614" s="443"/>
    </row>
    <row r="615" spans="6:17">
      <c r="F615" s="453"/>
      <c r="G615" s="443"/>
      <c r="H615" s="443"/>
      <c r="I615" s="443"/>
      <c r="J615" s="443"/>
      <c r="K615" s="443"/>
      <c r="L615" s="443"/>
      <c r="M615" s="443"/>
      <c r="N615" s="443"/>
      <c r="O615" s="443"/>
      <c r="P615" s="443"/>
      <c r="Q615" s="443"/>
    </row>
    <row r="616" spans="6:17">
      <c r="F616" s="453"/>
      <c r="G616" s="443"/>
      <c r="H616" s="443"/>
      <c r="I616" s="443"/>
      <c r="J616" s="443"/>
      <c r="K616" s="443"/>
      <c r="L616" s="443"/>
      <c r="M616" s="443"/>
      <c r="N616" s="443"/>
      <c r="O616" s="443"/>
      <c r="P616" s="443"/>
      <c r="Q616" s="443"/>
    </row>
    <row r="617" spans="6:17">
      <c r="F617" s="453"/>
      <c r="G617" s="443"/>
      <c r="H617" s="443"/>
      <c r="I617" s="443"/>
      <c r="J617" s="443"/>
      <c r="K617" s="443"/>
      <c r="L617" s="443"/>
      <c r="M617" s="443"/>
      <c r="N617" s="443"/>
      <c r="O617" s="443"/>
      <c r="P617" s="443"/>
      <c r="Q617" s="443"/>
    </row>
    <row r="618" spans="6:17">
      <c r="F618" s="453"/>
      <c r="G618" s="443"/>
      <c r="H618" s="443"/>
      <c r="I618" s="443"/>
      <c r="J618" s="443"/>
      <c r="K618" s="443"/>
      <c r="L618" s="443"/>
      <c r="M618" s="443"/>
      <c r="N618" s="443"/>
      <c r="O618" s="443"/>
      <c r="P618" s="443"/>
      <c r="Q618" s="443"/>
    </row>
    <row r="619" spans="6:17">
      <c r="F619" s="453"/>
      <c r="G619" s="443"/>
      <c r="H619" s="443"/>
      <c r="I619" s="443"/>
      <c r="J619" s="443"/>
      <c r="K619" s="443"/>
      <c r="L619" s="443"/>
      <c r="M619" s="443"/>
      <c r="N619" s="443"/>
      <c r="O619" s="443"/>
      <c r="P619" s="443"/>
      <c r="Q619" s="443"/>
    </row>
    <row r="620" spans="6:17">
      <c r="F620" s="453"/>
      <c r="G620" s="443"/>
      <c r="H620" s="443"/>
      <c r="I620" s="443"/>
      <c r="J620" s="443"/>
      <c r="K620" s="443"/>
      <c r="L620" s="443"/>
      <c r="M620" s="443"/>
      <c r="N620" s="443"/>
      <c r="O620" s="443"/>
      <c r="P620" s="443"/>
      <c r="Q620" s="443"/>
    </row>
    <row r="621" spans="6:17">
      <c r="F621" s="453"/>
      <c r="G621" s="443"/>
      <c r="H621" s="443"/>
      <c r="I621" s="443"/>
      <c r="J621" s="443"/>
      <c r="K621" s="443"/>
      <c r="L621" s="443"/>
      <c r="M621" s="443"/>
      <c r="N621" s="443"/>
      <c r="O621" s="443"/>
      <c r="P621" s="443"/>
      <c r="Q621" s="443"/>
    </row>
    <row r="622" spans="6:17">
      <c r="F622" s="453"/>
      <c r="G622" s="443"/>
      <c r="H622" s="443"/>
      <c r="I622" s="443"/>
      <c r="J622" s="443"/>
      <c r="K622" s="443"/>
      <c r="L622" s="443"/>
      <c r="M622" s="443"/>
      <c r="N622" s="443"/>
      <c r="O622" s="443"/>
      <c r="P622" s="443"/>
      <c r="Q622" s="443"/>
    </row>
    <row r="623" spans="6:17">
      <c r="F623" s="453"/>
      <c r="G623" s="443"/>
      <c r="H623" s="443"/>
      <c r="I623" s="443"/>
      <c r="J623" s="443"/>
      <c r="K623" s="443"/>
      <c r="L623" s="443"/>
      <c r="M623" s="443"/>
      <c r="N623" s="443"/>
      <c r="O623" s="443"/>
      <c r="P623" s="443"/>
      <c r="Q623" s="443"/>
    </row>
    <row r="624" spans="6:17">
      <c r="F624" s="453"/>
      <c r="G624" s="443"/>
      <c r="H624" s="443"/>
      <c r="I624" s="443"/>
      <c r="J624" s="443"/>
      <c r="K624" s="443"/>
      <c r="L624" s="443"/>
      <c r="M624" s="443"/>
      <c r="N624" s="443"/>
      <c r="O624" s="443"/>
      <c r="P624" s="443"/>
      <c r="Q624" s="443"/>
    </row>
    <row r="625" spans="6:17">
      <c r="F625" s="453"/>
      <c r="G625" s="443"/>
      <c r="H625" s="443"/>
      <c r="I625" s="443"/>
      <c r="J625" s="443"/>
      <c r="K625" s="443"/>
      <c r="L625" s="443"/>
      <c r="M625" s="443"/>
      <c r="N625" s="443"/>
      <c r="O625" s="443"/>
      <c r="P625" s="443"/>
      <c r="Q625" s="443"/>
    </row>
    <row r="626" spans="6:17">
      <c r="F626" s="453"/>
      <c r="G626" s="443"/>
      <c r="H626" s="443"/>
      <c r="I626" s="443"/>
      <c r="J626" s="443"/>
      <c r="K626" s="443"/>
      <c r="L626" s="443"/>
      <c r="M626" s="443"/>
      <c r="N626" s="443"/>
      <c r="O626" s="443"/>
      <c r="P626" s="443"/>
      <c r="Q626" s="443"/>
    </row>
    <row r="627" spans="6:17">
      <c r="F627" s="453"/>
      <c r="G627" s="443"/>
      <c r="H627" s="443"/>
      <c r="I627" s="443"/>
      <c r="J627" s="443"/>
      <c r="K627" s="443"/>
      <c r="L627" s="443"/>
      <c r="M627" s="443"/>
      <c r="N627" s="443"/>
      <c r="O627" s="443"/>
      <c r="P627" s="443"/>
      <c r="Q627" s="443"/>
    </row>
    <row r="628" spans="6:17">
      <c r="F628" s="453"/>
      <c r="G628" s="443"/>
      <c r="H628" s="443"/>
      <c r="I628" s="443"/>
      <c r="J628" s="443"/>
      <c r="K628" s="443"/>
      <c r="L628" s="443"/>
      <c r="M628" s="443"/>
      <c r="N628" s="443"/>
      <c r="O628" s="443"/>
      <c r="P628" s="443"/>
      <c r="Q628" s="443"/>
    </row>
    <row r="629" spans="6:17">
      <c r="F629" s="453"/>
      <c r="G629" s="443"/>
      <c r="H629" s="443"/>
      <c r="I629" s="443"/>
      <c r="J629" s="443"/>
      <c r="K629" s="443"/>
      <c r="L629" s="443"/>
      <c r="M629" s="443"/>
      <c r="N629" s="443"/>
      <c r="O629" s="443"/>
      <c r="P629" s="443"/>
      <c r="Q629" s="443"/>
    </row>
    <row r="630" spans="6:17">
      <c r="F630" s="453"/>
      <c r="G630" s="443"/>
      <c r="H630" s="443"/>
      <c r="I630" s="443"/>
      <c r="J630" s="443"/>
      <c r="K630" s="443"/>
      <c r="L630" s="443"/>
      <c r="M630" s="443"/>
      <c r="N630" s="443"/>
      <c r="O630" s="443"/>
      <c r="P630" s="443"/>
      <c r="Q630" s="443"/>
    </row>
    <row r="631" spans="6:17">
      <c r="F631" s="453"/>
      <c r="G631" s="443"/>
      <c r="H631" s="443"/>
      <c r="I631" s="443"/>
      <c r="J631" s="443"/>
      <c r="K631" s="443"/>
      <c r="L631" s="443"/>
      <c r="M631" s="443"/>
      <c r="N631" s="443"/>
      <c r="O631" s="443"/>
      <c r="P631" s="443"/>
      <c r="Q631" s="443"/>
    </row>
    <row r="632" spans="6:17">
      <c r="F632" s="453"/>
      <c r="G632" s="443"/>
      <c r="H632" s="443"/>
      <c r="I632" s="443"/>
      <c r="J632" s="443"/>
      <c r="K632" s="443"/>
      <c r="L632" s="443"/>
      <c r="M632" s="443"/>
      <c r="N632" s="443"/>
      <c r="O632" s="443"/>
      <c r="P632" s="443"/>
      <c r="Q632" s="443"/>
    </row>
    <row r="633" spans="6:17">
      <c r="F633" s="453"/>
      <c r="G633" s="443"/>
      <c r="H633" s="443"/>
      <c r="I633" s="443"/>
      <c r="J633" s="443"/>
      <c r="K633" s="443"/>
      <c r="L633" s="443"/>
      <c r="M633" s="443"/>
      <c r="N633" s="443"/>
      <c r="O633" s="443"/>
      <c r="P633" s="443"/>
      <c r="Q633" s="443"/>
    </row>
    <row r="634" spans="6:17">
      <c r="F634" s="453"/>
      <c r="G634" s="443"/>
      <c r="H634" s="443"/>
      <c r="I634" s="443"/>
      <c r="J634" s="443"/>
      <c r="K634" s="443"/>
      <c r="L634" s="443"/>
      <c r="M634" s="443"/>
      <c r="N634" s="443"/>
      <c r="O634" s="443"/>
      <c r="P634" s="443"/>
      <c r="Q634" s="443"/>
    </row>
    <row r="635" spans="6:17">
      <c r="F635" s="453"/>
      <c r="G635" s="443"/>
      <c r="H635" s="443"/>
      <c r="I635" s="443"/>
      <c r="J635" s="443"/>
      <c r="K635" s="443"/>
      <c r="L635" s="443"/>
      <c r="M635" s="443"/>
      <c r="N635" s="443"/>
      <c r="O635" s="443"/>
      <c r="P635" s="443"/>
      <c r="Q635" s="443"/>
    </row>
    <row r="636" spans="6:17">
      <c r="F636" s="453"/>
      <c r="G636" s="443"/>
      <c r="H636" s="443"/>
      <c r="I636" s="443"/>
      <c r="J636" s="443"/>
      <c r="K636" s="443"/>
      <c r="L636" s="443"/>
      <c r="M636" s="443"/>
      <c r="N636" s="443"/>
      <c r="O636" s="443"/>
      <c r="P636" s="443"/>
      <c r="Q636" s="443"/>
    </row>
    <row r="637" spans="6:17">
      <c r="F637" s="453"/>
      <c r="G637" s="443"/>
      <c r="H637" s="443"/>
      <c r="I637" s="443"/>
      <c r="J637" s="443"/>
      <c r="K637" s="443"/>
      <c r="L637" s="443"/>
      <c r="M637" s="443"/>
      <c r="N637" s="443"/>
      <c r="O637" s="443"/>
      <c r="P637" s="443"/>
      <c r="Q637" s="443"/>
    </row>
    <row r="638" spans="6:17">
      <c r="F638" s="453"/>
      <c r="G638" s="443"/>
      <c r="H638" s="443"/>
      <c r="I638" s="443"/>
      <c r="J638" s="443"/>
      <c r="K638" s="443"/>
      <c r="L638" s="443"/>
      <c r="M638" s="443"/>
      <c r="N638" s="443"/>
      <c r="O638" s="443"/>
      <c r="P638" s="443"/>
      <c r="Q638" s="443"/>
    </row>
    <row r="639" spans="6:17">
      <c r="F639" s="453"/>
      <c r="G639" s="443"/>
      <c r="H639" s="443"/>
      <c r="I639" s="443"/>
      <c r="J639" s="443"/>
      <c r="K639" s="443"/>
      <c r="L639" s="443"/>
      <c r="M639" s="443"/>
      <c r="N639" s="443"/>
      <c r="O639" s="443"/>
      <c r="P639" s="443"/>
      <c r="Q639" s="443"/>
    </row>
    <row r="640" spans="6:17">
      <c r="F640" s="453"/>
      <c r="G640" s="443"/>
      <c r="H640" s="443"/>
      <c r="I640" s="443"/>
      <c r="J640" s="443"/>
      <c r="K640" s="443"/>
      <c r="L640" s="443"/>
      <c r="M640" s="443"/>
      <c r="N640" s="443"/>
      <c r="O640" s="443"/>
      <c r="P640" s="443"/>
      <c r="Q640" s="443"/>
    </row>
    <row r="641" spans="6:17">
      <c r="F641" s="453"/>
      <c r="G641" s="443"/>
      <c r="H641" s="443"/>
      <c r="I641" s="443"/>
      <c r="J641" s="443"/>
      <c r="K641" s="443"/>
      <c r="L641" s="443"/>
      <c r="M641" s="443"/>
      <c r="N641" s="443"/>
      <c r="O641" s="443"/>
      <c r="P641" s="443"/>
      <c r="Q641" s="443"/>
    </row>
    <row r="642" spans="6:17">
      <c r="F642" s="453"/>
      <c r="G642" s="443"/>
      <c r="H642" s="443"/>
      <c r="I642" s="443"/>
      <c r="J642" s="443"/>
      <c r="K642" s="443"/>
      <c r="L642" s="443"/>
      <c r="M642" s="443"/>
      <c r="N642" s="443"/>
      <c r="O642" s="443"/>
      <c r="P642" s="443"/>
      <c r="Q642" s="443"/>
    </row>
    <row r="643" spans="6:17">
      <c r="F643" s="453"/>
      <c r="G643" s="443"/>
      <c r="H643" s="443"/>
      <c r="I643" s="443"/>
      <c r="J643" s="443"/>
      <c r="K643" s="443"/>
      <c r="L643" s="443"/>
      <c r="M643" s="443"/>
      <c r="N643" s="443"/>
      <c r="O643" s="443"/>
      <c r="P643" s="443"/>
      <c r="Q643" s="443"/>
    </row>
    <row r="644" spans="6:17">
      <c r="F644" s="453"/>
      <c r="G644" s="443"/>
      <c r="H644" s="443"/>
      <c r="I644" s="443"/>
      <c r="J644" s="443"/>
      <c r="K644" s="443"/>
      <c r="L644" s="443"/>
      <c r="M644" s="443"/>
      <c r="N644" s="443"/>
      <c r="O644" s="443"/>
      <c r="P644" s="443"/>
      <c r="Q644" s="443"/>
    </row>
    <row r="645" spans="6:17">
      <c r="F645" s="453"/>
      <c r="G645" s="443"/>
      <c r="H645" s="443"/>
      <c r="I645" s="443"/>
      <c r="J645" s="443"/>
      <c r="K645" s="443"/>
      <c r="L645" s="443"/>
      <c r="M645" s="443"/>
      <c r="N645" s="443"/>
      <c r="O645" s="443"/>
      <c r="P645" s="443"/>
      <c r="Q645" s="443"/>
    </row>
    <row r="646" spans="6:17">
      <c r="F646" s="453"/>
      <c r="G646" s="443"/>
      <c r="H646" s="443"/>
      <c r="I646" s="443"/>
      <c r="J646" s="443"/>
      <c r="K646" s="443"/>
      <c r="L646" s="443"/>
      <c r="M646" s="443"/>
      <c r="N646" s="443"/>
      <c r="O646" s="443"/>
      <c r="P646" s="443"/>
      <c r="Q646" s="443"/>
    </row>
    <row r="647" spans="6:17">
      <c r="F647" s="453"/>
      <c r="G647" s="443"/>
      <c r="H647" s="443"/>
      <c r="I647" s="443"/>
      <c r="J647" s="443"/>
      <c r="K647" s="443"/>
      <c r="L647" s="443"/>
      <c r="M647" s="443"/>
      <c r="N647" s="443"/>
      <c r="O647" s="443"/>
      <c r="P647" s="443"/>
      <c r="Q647" s="443"/>
    </row>
    <row r="648" spans="6:17">
      <c r="F648" s="453"/>
      <c r="G648" s="443"/>
      <c r="H648" s="443"/>
      <c r="I648" s="443"/>
      <c r="J648" s="443"/>
      <c r="K648" s="443"/>
      <c r="L648" s="443"/>
      <c r="M648" s="443"/>
      <c r="N648" s="443"/>
      <c r="O648" s="443"/>
      <c r="P648" s="443"/>
      <c r="Q648" s="443"/>
    </row>
    <row r="649" spans="6:17">
      <c r="F649" s="453"/>
      <c r="G649" s="443"/>
      <c r="H649" s="443"/>
      <c r="I649" s="443"/>
      <c r="J649" s="443"/>
      <c r="K649" s="443"/>
      <c r="L649" s="443"/>
      <c r="M649" s="443"/>
      <c r="N649" s="443"/>
      <c r="O649" s="443"/>
      <c r="P649" s="443"/>
      <c r="Q649" s="443"/>
    </row>
    <row r="650" spans="6:17">
      <c r="F650" s="453"/>
      <c r="G650" s="443"/>
      <c r="H650" s="443"/>
      <c r="I650" s="443"/>
      <c r="J650" s="443"/>
      <c r="K650" s="443"/>
      <c r="L650" s="443"/>
      <c r="M650" s="443"/>
      <c r="N650" s="443"/>
      <c r="O650" s="443"/>
      <c r="P650" s="443"/>
      <c r="Q650" s="443"/>
    </row>
    <row r="651" spans="6:17">
      <c r="F651" s="453"/>
      <c r="G651" s="443"/>
      <c r="H651" s="443"/>
      <c r="I651" s="443"/>
      <c r="J651" s="443"/>
      <c r="K651" s="443"/>
      <c r="L651" s="443"/>
      <c r="M651" s="443"/>
      <c r="N651" s="443"/>
      <c r="O651" s="443"/>
      <c r="P651" s="443"/>
      <c r="Q651" s="443"/>
    </row>
    <row r="652" spans="6:17">
      <c r="F652" s="453"/>
      <c r="G652" s="443"/>
      <c r="H652" s="443"/>
      <c r="I652" s="443"/>
      <c r="J652" s="443"/>
      <c r="K652" s="443"/>
      <c r="L652" s="443"/>
      <c r="M652" s="443"/>
      <c r="N652" s="443"/>
      <c r="O652" s="443"/>
      <c r="P652" s="443"/>
      <c r="Q652" s="443"/>
    </row>
    <row r="653" spans="6:17">
      <c r="F653" s="453"/>
      <c r="G653" s="443"/>
      <c r="H653" s="443"/>
      <c r="I653" s="443"/>
      <c r="J653" s="443"/>
      <c r="K653" s="443"/>
      <c r="L653" s="443"/>
      <c r="M653" s="443"/>
      <c r="N653" s="443"/>
      <c r="O653" s="443"/>
      <c r="P653" s="443"/>
      <c r="Q653" s="443"/>
    </row>
    <row r="654" spans="6:17">
      <c r="F654" s="453"/>
      <c r="G654" s="443"/>
      <c r="H654" s="443"/>
      <c r="I654" s="443"/>
      <c r="J654" s="443"/>
      <c r="K654" s="443"/>
      <c r="L654" s="443"/>
      <c r="M654" s="443"/>
      <c r="N654" s="443"/>
      <c r="O654" s="443"/>
      <c r="P654" s="443"/>
      <c r="Q654" s="443"/>
    </row>
    <row r="655" spans="6:17">
      <c r="F655" s="453"/>
      <c r="G655" s="443"/>
      <c r="H655" s="443"/>
      <c r="I655" s="443"/>
      <c r="J655" s="443"/>
      <c r="K655" s="443"/>
      <c r="L655" s="443"/>
      <c r="M655" s="443"/>
      <c r="N655" s="443"/>
      <c r="O655" s="443"/>
      <c r="P655" s="443"/>
      <c r="Q655" s="443"/>
    </row>
    <row r="656" spans="6:17">
      <c r="F656" s="453"/>
      <c r="G656" s="443"/>
      <c r="H656" s="443"/>
      <c r="I656" s="443"/>
      <c r="J656" s="443"/>
      <c r="K656" s="443"/>
      <c r="L656" s="443"/>
      <c r="M656" s="443"/>
      <c r="N656" s="443"/>
      <c r="O656" s="443"/>
      <c r="P656" s="443"/>
      <c r="Q656" s="443"/>
    </row>
    <row r="657" spans="6:17">
      <c r="F657" s="453"/>
      <c r="G657" s="443"/>
      <c r="H657" s="443"/>
      <c r="I657" s="443"/>
      <c r="J657" s="443"/>
      <c r="K657" s="443"/>
      <c r="L657" s="443"/>
      <c r="M657" s="443"/>
      <c r="N657" s="443"/>
      <c r="O657" s="443"/>
      <c r="P657" s="443"/>
      <c r="Q657" s="443"/>
    </row>
    <row r="658" spans="6:17">
      <c r="F658" s="453"/>
      <c r="G658" s="443"/>
      <c r="H658" s="443"/>
      <c r="I658" s="443"/>
      <c r="J658" s="443"/>
      <c r="K658" s="443"/>
      <c r="L658" s="443"/>
      <c r="M658" s="443"/>
      <c r="N658" s="443"/>
      <c r="O658" s="443"/>
      <c r="P658" s="443"/>
      <c r="Q658" s="443"/>
    </row>
    <row r="659" spans="6:17">
      <c r="F659" s="453"/>
      <c r="G659" s="443"/>
      <c r="H659" s="443"/>
      <c r="I659" s="443"/>
      <c r="J659" s="443"/>
      <c r="K659" s="443"/>
      <c r="L659" s="443"/>
      <c r="M659" s="443"/>
      <c r="N659" s="443"/>
      <c r="O659" s="443"/>
      <c r="P659" s="443"/>
      <c r="Q659" s="443"/>
    </row>
    <row r="660" spans="6:17">
      <c r="F660" s="453"/>
      <c r="G660" s="443"/>
      <c r="H660" s="443"/>
      <c r="I660" s="443"/>
      <c r="J660" s="443"/>
      <c r="K660" s="443"/>
      <c r="L660" s="443"/>
      <c r="M660" s="443"/>
      <c r="N660" s="443"/>
      <c r="O660" s="443"/>
      <c r="P660" s="443"/>
      <c r="Q660" s="443"/>
    </row>
    <row r="661" spans="6:17">
      <c r="F661" s="453"/>
      <c r="G661" s="443"/>
      <c r="H661" s="443"/>
      <c r="I661" s="443"/>
      <c r="J661" s="443"/>
      <c r="K661" s="443"/>
      <c r="L661" s="443"/>
      <c r="M661" s="443"/>
      <c r="N661" s="443"/>
      <c r="O661" s="443"/>
      <c r="P661" s="443"/>
      <c r="Q661" s="443"/>
    </row>
    <row r="662" spans="6:17">
      <c r="F662" s="453"/>
      <c r="G662" s="443"/>
      <c r="H662" s="443"/>
      <c r="I662" s="443"/>
      <c r="J662" s="443"/>
      <c r="K662" s="443"/>
      <c r="L662" s="443"/>
      <c r="M662" s="443"/>
      <c r="N662" s="443"/>
      <c r="O662" s="443"/>
      <c r="P662" s="443"/>
      <c r="Q662" s="443"/>
    </row>
    <row r="663" spans="6:17">
      <c r="F663" s="453"/>
      <c r="G663" s="443"/>
      <c r="H663" s="443"/>
      <c r="I663" s="443"/>
      <c r="J663" s="443"/>
      <c r="K663" s="443"/>
      <c r="L663" s="443"/>
      <c r="M663" s="443"/>
      <c r="N663" s="443"/>
      <c r="O663" s="443"/>
      <c r="P663" s="443"/>
      <c r="Q663" s="443"/>
    </row>
    <row r="664" spans="6:17">
      <c r="F664" s="453"/>
      <c r="G664" s="443"/>
      <c r="H664" s="443"/>
      <c r="I664" s="443"/>
      <c r="J664" s="443"/>
      <c r="K664" s="443"/>
      <c r="L664" s="443"/>
      <c r="M664" s="443"/>
      <c r="N664" s="443"/>
      <c r="O664" s="443"/>
      <c r="P664" s="443"/>
      <c r="Q664" s="443"/>
    </row>
    <row r="665" spans="6:17">
      <c r="F665" s="453"/>
      <c r="G665" s="443"/>
      <c r="H665" s="443"/>
      <c r="I665" s="443"/>
      <c r="J665" s="443"/>
      <c r="K665" s="443"/>
      <c r="L665" s="443"/>
      <c r="M665" s="443"/>
      <c r="N665" s="443"/>
      <c r="O665" s="443"/>
      <c r="P665" s="443"/>
      <c r="Q665" s="443"/>
    </row>
    <row r="666" spans="6:17">
      <c r="F666" s="453"/>
      <c r="G666" s="443"/>
      <c r="H666" s="443"/>
      <c r="I666" s="443"/>
      <c r="J666" s="443"/>
      <c r="K666" s="443"/>
      <c r="L666" s="443"/>
      <c r="M666" s="443"/>
      <c r="N666" s="443"/>
      <c r="O666" s="443"/>
      <c r="P666" s="443"/>
      <c r="Q666" s="443"/>
    </row>
    <row r="667" spans="6:17">
      <c r="F667" s="453"/>
      <c r="G667" s="443"/>
      <c r="H667" s="443"/>
      <c r="I667" s="443"/>
      <c r="J667" s="443"/>
      <c r="K667" s="443"/>
      <c r="L667" s="443"/>
      <c r="M667" s="443"/>
      <c r="N667" s="443"/>
      <c r="O667" s="443"/>
      <c r="P667" s="443"/>
      <c r="Q667" s="443"/>
    </row>
    <row r="668" spans="6:17">
      <c r="F668" s="453"/>
      <c r="G668" s="443"/>
      <c r="H668" s="443"/>
      <c r="I668" s="443"/>
      <c r="J668" s="443"/>
      <c r="K668" s="443"/>
      <c r="L668" s="443"/>
      <c r="M668" s="443"/>
      <c r="N668" s="443"/>
      <c r="O668" s="443"/>
      <c r="P668" s="443"/>
      <c r="Q668" s="443"/>
    </row>
    <row r="669" spans="6:17">
      <c r="F669" s="453"/>
      <c r="G669" s="443"/>
      <c r="H669" s="443"/>
      <c r="I669" s="443"/>
      <c r="J669" s="443"/>
      <c r="K669" s="443"/>
      <c r="L669" s="443"/>
      <c r="M669" s="443"/>
      <c r="N669" s="443"/>
      <c r="O669" s="443"/>
      <c r="P669" s="443"/>
      <c r="Q669" s="443"/>
    </row>
    <row r="670" spans="6:17">
      <c r="F670" s="453"/>
      <c r="G670" s="443"/>
      <c r="H670" s="443"/>
      <c r="I670" s="443"/>
      <c r="J670" s="443"/>
      <c r="K670" s="443"/>
      <c r="L670" s="443"/>
      <c r="M670" s="443"/>
      <c r="N670" s="443"/>
      <c r="O670" s="443"/>
      <c r="P670" s="443"/>
      <c r="Q670" s="443"/>
    </row>
    <row r="671" spans="6:17">
      <c r="F671" s="453"/>
      <c r="G671" s="443"/>
      <c r="H671" s="443"/>
      <c r="I671" s="443"/>
      <c r="J671" s="443"/>
      <c r="K671" s="443"/>
      <c r="L671" s="443"/>
      <c r="M671" s="443"/>
      <c r="N671" s="443"/>
      <c r="O671" s="443"/>
      <c r="P671" s="443"/>
      <c r="Q671" s="443"/>
    </row>
    <row r="672" spans="6:17">
      <c r="F672" s="453"/>
      <c r="G672" s="443"/>
      <c r="H672" s="443"/>
      <c r="I672" s="443"/>
      <c r="J672" s="443"/>
      <c r="K672" s="443"/>
      <c r="L672" s="443"/>
      <c r="M672" s="443"/>
      <c r="N672" s="443"/>
      <c r="O672" s="443"/>
      <c r="P672" s="443"/>
      <c r="Q672" s="443"/>
    </row>
    <row r="673" spans="6:17">
      <c r="F673" s="453"/>
      <c r="G673" s="443"/>
      <c r="H673" s="443"/>
      <c r="I673" s="443"/>
      <c r="J673" s="443"/>
      <c r="K673" s="443"/>
      <c r="L673" s="443"/>
      <c r="M673" s="443"/>
      <c r="N673" s="443"/>
      <c r="O673" s="443"/>
      <c r="P673" s="443"/>
      <c r="Q673" s="443"/>
    </row>
    <row r="674" spans="6:17">
      <c r="F674" s="453"/>
      <c r="G674" s="443"/>
      <c r="H674" s="443"/>
      <c r="I674" s="443"/>
      <c r="J674" s="443"/>
      <c r="K674" s="443"/>
      <c r="L674" s="443"/>
      <c r="M674" s="443"/>
      <c r="N674" s="443"/>
      <c r="O674" s="443"/>
      <c r="P674" s="443"/>
      <c r="Q674" s="443"/>
    </row>
    <row r="675" spans="6:17">
      <c r="F675" s="453"/>
      <c r="G675" s="443"/>
      <c r="H675" s="443"/>
      <c r="I675" s="443"/>
      <c r="J675" s="443"/>
      <c r="K675" s="443"/>
      <c r="L675" s="443"/>
      <c r="M675" s="443"/>
      <c r="N675" s="443"/>
      <c r="O675" s="443"/>
      <c r="P675" s="443"/>
      <c r="Q675" s="443"/>
    </row>
    <row r="676" spans="6:17">
      <c r="F676" s="453"/>
      <c r="G676" s="443"/>
      <c r="H676" s="443"/>
      <c r="I676" s="443"/>
      <c r="J676" s="443"/>
      <c r="K676" s="443"/>
      <c r="L676" s="443"/>
      <c r="M676" s="443"/>
      <c r="N676" s="443"/>
      <c r="O676" s="443"/>
      <c r="P676" s="443"/>
      <c r="Q676" s="443"/>
    </row>
    <row r="677" spans="6:17">
      <c r="F677" s="453"/>
      <c r="G677" s="443"/>
      <c r="H677" s="443"/>
      <c r="I677" s="443"/>
      <c r="J677" s="443"/>
      <c r="K677" s="443"/>
      <c r="L677" s="443"/>
      <c r="M677" s="443"/>
      <c r="N677" s="443"/>
      <c r="O677" s="443"/>
      <c r="P677" s="443"/>
      <c r="Q677" s="443"/>
    </row>
    <row r="678" spans="6:17">
      <c r="F678" s="453"/>
      <c r="G678" s="443"/>
      <c r="H678" s="443"/>
      <c r="I678" s="443"/>
      <c r="J678" s="443"/>
      <c r="K678" s="443"/>
      <c r="L678" s="443"/>
      <c r="M678" s="443"/>
      <c r="N678" s="443"/>
      <c r="O678" s="443"/>
      <c r="P678" s="443"/>
      <c r="Q678" s="443"/>
    </row>
    <row r="679" spans="6:17">
      <c r="F679" s="453"/>
      <c r="G679" s="443"/>
      <c r="H679" s="443"/>
      <c r="I679" s="443"/>
      <c r="J679" s="443"/>
      <c r="K679" s="443"/>
      <c r="L679" s="443"/>
      <c r="M679" s="443"/>
      <c r="N679" s="443"/>
      <c r="O679" s="443"/>
      <c r="P679" s="443"/>
      <c r="Q679" s="443"/>
    </row>
    <row r="680" spans="6:17">
      <c r="F680" s="453"/>
      <c r="G680" s="443"/>
      <c r="H680" s="443"/>
      <c r="I680" s="443"/>
      <c r="J680" s="443"/>
      <c r="K680" s="443"/>
      <c r="L680" s="443"/>
      <c r="M680" s="443"/>
      <c r="N680" s="443"/>
      <c r="O680" s="443"/>
      <c r="P680" s="443"/>
      <c r="Q680" s="443"/>
    </row>
    <row r="681" spans="6:17">
      <c r="F681" s="453"/>
      <c r="G681" s="443"/>
      <c r="H681" s="443"/>
      <c r="I681" s="443"/>
      <c r="J681" s="443"/>
      <c r="K681" s="443"/>
      <c r="L681" s="443"/>
      <c r="M681" s="443"/>
      <c r="N681" s="443"/>
      <c r="O681" s="443"/>
      <c r="P681" s="443"/>
      <c r="Q681" s="443"/>
    </row>
    <row r="682" spans="6:17">
      <c r="F682" s="453"/>
      <c r="G682" s="443"/>
      <c r="H682" s="443"/>
      <c r="I682" s="443"/>
      <c r="J682" s="443"/>
      <c r="K682" s="443"/>
      <c r="L682" s="443"/>
      <c r="M682" s="443"/>
      <c r="N682" s="443"/>
      <c r="O682" s="443"/>
      <c r="P682" s="443"/>
      <c r="Q682" s="443"/>
    </row>
    <row r="683" spans="6:17">
      <c r="F683" s="453"/>
      <c r="G683" s="443"/>
      <c r="H683" s="443"/>
      <c r="I683" s="443"/>
      <c r="J683" s="443"/>
      <c r="K683" s="443"/>
      <c r="L683" s="443"/>
      <c r="M683" s="443"/>
      <c r="N683" s="443"/>
      <c r="O683" s="443"/>
      <c r="P683" s="443"/>
      <c r="Q683" s="443"/>
    </row>
    <row r="684" spans="6:17">
      <c r="F684" s="453"/>
      <c r="G684" s="443"/>
      <c r="H684" s="443"/>
      <c r="I684" s="443"/>
      <c r="J684" s="443"/>
      <c r="K684" s="443"/>
      <c r="L684" s="443"/>
      <c r="M684" s="443"/>
      <c r="N684" s="443"/>
      <c r="O684" s="443"/>
      <c r="P684" s="443"/>
      <c r="Q684" s="443"/>
    </row>
    <row r="685" spans="6:17">
      <c r="F685" s="453"/>
      <c r="G685" s="443"/>
      <c r="H685" s="443"/>
      <c r="I685" s="443"/>
      <c r="J685" s="443"/>
      <c r="K685" s="443"/>
      <c r="L685" s="443"/>
      <c r="M685" s="443"/>
      <c r="N685" s="443"/>
      <c r="O685" s="443"/>
      <c r="P685" s="443"/>
      <c r="Q685" s="443"/>
    </row>
    <row r="686" spans="6:17">
      <c r="F686" s="453"/>
      <c r="G686" s="443"/>
      <c r="H686" s="443"/>
      <c r="I686" s="443"/>
      <c r="J686" s="443"/>
      <c r="K686" s="443"/>
      <c r="L686" s="443"/>
      <c r="M686" s="443"/>
      <c r="N686" s="443"/>
      <c r="O686" s="443"/>
      <c r="P686" s="443"/>
      <c r="Q686" s="443"/>
    </row>
    <row r="687" spans="6:17">
      <c r="F687" s="453"/>
      <c r="G687" s="443"/>
      <c r="H687" s="443"/>
      <c r="I687" s="443"/>
      <c r="J687" s="443"/>
      <c r="K687" s="443"/>
      <c r="L687" s="443"/>
      <c r="M687" s="443"/>
      <c r="N687" s="443"/>
      <c r="O687" s="443"/>
      <c r="P687" s="443"/>
      <c r="Q687" s="443"/>
    </row>
    <row r="688" spans="6:17">
      <c r="F688" s="453"/>
      <c r="G688" s="443"/>
      <c r="H688" s="443"/>
      <c r="I688" s="443"/>
      <c r="J688" s="443"/>
      <c r="K688" s="443"/>
      <c r="L688" s="443"/>
      <c r="M688" s="443"/>
      <c r="N688" s="443"/>
      <c r="O688" s="443"/>
      <c r="P688" s="443"/>
      <c r="Q688" s="443"/>
    </row>
    <row r="689" spans="6:17">
      <c r="F689" s="453"/>
      <c r="G689" s="443"/>
      <c r="H689" s="443"/>
      <c r="I689" s="443"/>
      <c r="J689" s="443"/>
      <c r="K689" s="443"/>
      <c r="L689" s="443"/>
      <c r="M689" s="443"/>
      <c r="N689" s="443"/>
      <c r="O689" s="443"/>
      <c r="P689" s="443"/>
      <c r="Q689" s="443"/>
    </row>
    <row r="690" spans="6:17">
      <c r="F690" s="453"/>
      <c r="G690" s="443"/>
      <c r="H690" s="443"/>
      <c r="I690" s="443"/>
      <c r="J690" s="443"/>
      <c r="K690" s="443"/>
      <c r="L690" s="443"/>
      <c r="M690" s="443"/>
      <c r="N690" s="443"/>
      <c r="O690" s="443"/>
      <c r="P690" s="443"/>
      <c r="Q690" s="443"/>
    </row>
    <row r="691" spans="6:17">
      <c r="F691" s="453"/>
      <c r="G691" s="443"/>
      <c r="H691" s="443"/>
      <c r="I691" s="443"/>
      <c r="J691" s="443"/>
      <c r="K691" s="443"/>
      <c r="L691" s="443"/>
      <c r="M691" s="443"/>
      <c r="N691" s="443"/>
      <c r="O691" s="443"/>
      <c r="P691" s="443"/>
      <c r="Q691" s="443"/>
    </row>
    <row r="692" spans="6:17">
      <c r="F692" s="453"/>
      <c r="G692" s="443"/>
      <c r="H692" s="443"/>
      <c r="I692" s="443"/>
      <c r="J692" s="443"/>
      <c r="K692" s="443"/>
      <c r="L692" s="443"/>
      <c r="M692" s="443"/>
      <c r="N692" s="443"/>
      <c r="O692" s="443"/>
      <c r="P692" s="443"/>
      <c r="Q692" s="443"/>
    </row>
    <row r="693" spans="6:17">
      <c r="F693" s="453"/>
      <c r="G693" s="443"/>
      <c r="H693" s="443"/>
      <c r="I693" s="443"/>
      <c r="J693" s="443"/>
      <c r="K693" s="443"/>
      <c r="L693" s="443"/>
      <c r="M693" s="443"/>
      <c r="N693" s="443"/>
      <c r="O693" s="443"/>
      <c r="P693" s="443"/>
      <c r="Q693" s="443"/>
    </row>
    <row r="694" spans="6:17">
      <c r="F694" s="453"/>
      <c r="G694" s="443"/>
      <c r="H694" s="443"/>
      <c r="I694" s="443"/>
      <c r="J694" s="443"/>
      <c r="K694" s="443"/>
      <c r="L694" s="443"/>
      <c r="M694" s="443"/>
      <c r="N694" s="443"/>
      <c r="O694" s="443"/>
      <c r="P694" s="443"/>
      <c r="Q694" s="443"/>
    </row>
    <row r="695" spans="6:17">
      <c r="F695" s="453"/>
      <c r="G695" s="443"/>
      <c r="H695" s="443"/>
      <c r="I695" s="443"/>
      <c r="J695" s="443"/>
      <c r="K695" s="443"/>
      <c r="L695" s="443"/>
      <c r="M695" s="443"/>
      <c r="N695" s="443"/>
      <c r="O695" s="443"/>
      <c r="P695" s="443"/>
      <c r="Q695" s="443"/>
    </row>
    <row r="696" spans="6:17">
      <c r="F696" s="453"/>
      <c r="G696" s="443"/>
      <c r="H696" s="443"/>
      <c r="I696" s="443"/>
      <c r="J696" s="443"/>
      <c r="K696" s="443"/>
      <c r="L696" s="443"/>
      <c r="M696" s="443"/>
      <c r="N696" s="443"/>
      <c r="O696" s="443"/>
      <c r="P696" s="443"/>
      <c r="Q696" s="443"/>
    </row>
    <row r="697" spans="6:17">
      <c r="F697" s="453"/>
      <c r="G697" s="443"/>
      <c r="H697" s="443"/>
      <c r="I697" s="443"/>
      <c r="J697" s="443"/>
      <c r="K697" s="443"/>
      <c r="L697" s="443"/>
      <c r="M697" s="443"/>
      <c r="N697" s="443"/>
      <c r="O697" s="443"/>
      <c r="P697" s="443"/>
      <c r="Q697" s="443"/>
    </row>
    <row r="698" spans="6:17">
      <c r="F698" s="453"/>
      <c r="G698" s="443"/>
      <c r="H698" s="443"/>
      <c r="I698" s="443"/>
      <c r="J698" s="443"/>
      <c r="K698" s="443"/>
      <c r="L698" s="443"/>
      <c r="M698" s="443"/>
      <c r="N698" s="443"/>
      <c r="O698" s="443"/>
      <c r="P698" s="443"/>
      <c r="Q698" s="443"/>
    </row>
    <row r="699" spans="6:17">
      <c r="F699" s="453"/>
      <c r="G699" s="443"/>
      <c r="H699" s="443"/>
      <c r="I699" s="443"/>
      <c r="J699" s="443"/>
      <c r="K699" s="443"/>
      <c r="L699" s="443"/>
      <c r="M699" s="443"/>
      <c r="N699" s="443"/>
      <c r="O699" s="443"/>
      <c r="P699" s="443"/>
      <c r="Q699" s="443"/>
    </row>
    <row r="700" spans="6:17">
      <c r="F700" s="453"/>
      <c r="G700" s="443"/>
      <c r="H700" s="443"/>
      <c r="I700" s="443"/>
      <c r="J700" s="443"/>
      <c r="K700" s="443"/>
      <c r="L700" s="443"/>
      <c r="M700" s="443"/>
      <c r="N700" s="443"/>
      <c r="O700" s="443"/>
      <c r="P700" s="443"/>
      <c r="Q700" s="443"/>
    </row>
    <row r="701" spans="6:17">
      <c r="F701" s="453"/>
      <c r="G701" s="443"/>
      <c r="H701" s="443"/>
      <c r="I701" s="443"/>
      <c r="J701" s="443"/>
      <c r="K701" s="443"/>
      <c r="L701" s="443"/>
      <c r="M701" s="443"/>
      <c r="N701" s="443"/>
      <c r="O701" s="443"/>
      <c r="P701" s="443"/>
      <c r="Q701" s="443"/>
    </row>
    <row r="702" spans="6:17">
      <c r="F702" s="453"/>
      <c r="G702" s="443"/>
      <c r="H702" s="443"/>
      <c r="I702" s="443"/>
      <c r="J702" s="443"/>
      <c r="K702" s="443"/>
      <c r="L702" s="443"/>
      <c r="M702" s="443"/>
      <c r="N702" s="443"/>
      <c r="O702" s="443"/>
      <c r="P702" s="443"/>
      <c r="Q702" s="443"/>
    </row>
    <row r="703" spans="6:17">
      <c r="F703" s="453"/>
      <c r="G703" s="443"/>
      <c r="H703" s="443"/>
      <c r="I703" s="443"/>
      <c r="J703" s="443"/>
      <c r="K703" s="443"/>
      <c r="L703" s="443"/>
      <c r="M703" s="443"/>
      <c r="N703" s="443"/>
      <c r="O703" s="443"/>
      <c r="P703" s="443"/>
      <c r="Q703" s="443"/>
    </row>
    <row r="704" spans="6:17">
      <c r="F704" s="453"/>
      <c r="G704" s="443"/>
      <c r="H704" s="443"/>
      <c r="I704" s="443"/>
      <c r="J704" s="443"/>
      <c r="K704" s="443"/>
      <c r="L704" s="443"/>
      <c r="M704" s="443"/>
      <c r="N704" s="443"/>
      <c r="O704" s="443"/>
      <c r="P704" s="443"/>
      <c r="Q704" s="443"/>
    </row>
    <row r="705" spans="6:17">
      <c r="F705" s="453"/>
      <c r="G705" s="443"/>
      <c r="H705" s="443"/>
      <c r="I705" s="443"/>
      <c r="J705" s="443"/>
      <c r="K705" s="443"/>
      <c r="L705" s="443"/>
      <c r="M705" s="443"/>
      <c r="N705" s="443"/>
      <c r="O705" s="443"/>
      <c r="P705" s="443"/>
      <c r="Q705" s="443"/>
    </row>
    <row r="706" spans="6:17">
      <c r="F706" s="453"/>
      <c r="G706" s="443"/>
      <c r="H706" s="443"/>
      <c r="I706" s="443"/>
      <c r="J706" s="443"/>
      <c r="K706" s="443"/>
      <c r="L706" s="443"/>
      <c r="M706" s="443"/>
      <c r="N706" s="443"/>
      <c r="O706" s="443"/>
      <c r="P706" s="443"/>
      <c r="Q706" s="443"/>
    </row>
    <row r="707" spans="6:17">
      <c r="F707" s="453"/>
      <c r="G707" s="443"/>
      <c r="H707" s="443"/>
      <c r="I707" s="443"/>
      <c r="J707" s="443"/>
      <c r="K707" s="443"/>
      <c r="L707" s="443"/>
      <c r="M707" s="443"/>
      <c r="N707" s="443"/>
      <c r="O707" s="443"/>
      <c r="P707" s="443"/>
      <c r="Q707" s="443"/>
    </row>
    <row r="708" spans="6:17">
      <c r="F708" s="453"/>
      <c r="G708" s="443"/>
      <c r="H708" s="443"/>
      <c r="I708" s="443"/>
      <c r="J708" s="443"/>
      <c r="K708" s="443"/>
      <c r="L708" s="443"/>
      <c r="M708" s="443"/>
      <c r="N708" s="443"/>
      <c r="O708" s="443"/>
      <c r="P708" s="443"/>
      <c r="Q708" s="443"/>
    </row>
    <row r="709" spans="6:17">
      <c r="F709" s="453"/>
      <c r="G709" s="443"/>
      <c r="H709" s="443"/>
      <c r="I709" s="443"/>
      <c r="J709" s="443"/>
      <c r="K709" s="443"/>
      <c r="L709" s="443"/>
      <c r="M709" s="443"/>
      <c r="N709" s="443"/>
      <c r="O709" s="443"/>
      <c r="P709" s="443"/>
      <c r="Q709" s="443"/>
    </row>
    <row r="710" spans="6:17">
      <c r="F710" s="453"/>
      <c r="G710" s="443"/>
      <c r="H710" s="443"/>
      <c r="I710" s="443"/>
      <c r="J710" s="443"/>
      <c r="K710" s="443"/>
      <c r="L710" s="443"/>
      <c r="M710" s="443"/>
      <c r="N710" s="443"/>
      <c r="O710" s="443"/>
      <c r="P710" s="443"/>
      <c r="Q710" s="443"/>
    </row>
    <row r="711" spans="6:17">
      <c r="F711" s="453"/>
      <c r="G711" s="443"/>
      <c r="H711" s="443"/>
      <c r="I711" s="443"/>
      <c r="J711" s="443"/>
      <c r="K711" s="443"/>
      <c r="L711" s="443"/>
      <c r="M711" s="443"/>
      <c r="N711" s="443"/>
      <c r="O711" s="443"/>
      <c r="P711" s="443"/>
      <c r="Q711" s="443"/>
    </row>
    <row r="712" spans="6:17">
      <c r="F712" s="453"/>
      <c r="G712" s="443"/>
      <c r="H712" s="443"/>
      <c r="I712" s="443"/>
      <c r="J712" s="443"/>
      <c r="K712" s="443"/>
      <c r="L712" s="443"/>
      <c r="M712" s="443"/>
      <c r="N712" s="443"/>
      <c r="O712" s="443"/>
      <c r="P712" s="443"/>
      <c r="Q712" s="443"/>
    </row>
    <row r="713" spans="6:17">
      <c r="F713" s="453"/>
      <c r="G713" s="443"/>
      <c r="H713" s="443"/>
      <c r="I713" s="443"/>
      <c r="J713" s="443"/>
      <c r="K713" s="443"/>
      <c r="L713" s="443"/>
      <c r="M713" s="443"/>
      <c r="N713" s="443"/>
      <c r="O713" s="443"/>
      <c r="P713" s="443"/>
      <c r="Q713" s="443"/>
    </row>
    <row r="714" spans="6:17">
      <c r="F714" s="453"/>
      <c r="G714" s="443"/>
      <c r="H714" s="443"/>
      <c r="I714" s="443"/>
      <c r="J714" s="443"/>
      <c r="K714" s="443"/>
      <c r="L714" s="443"/>
      <c r="M714" s="443"/>
      <c r="N714" s="443"/>
      <c r="O714" s="443"/>
      <c r="P714" s="443"/>
      <c r="Q714" s="443"/>
    </row>
    <row r="715" spans="6:17">
      <c r="F715" s="453"/>
      <c r="G715" s="443"/>
      <c r="H715" s="443"/>
      <c r="I715" s="443"/>
      <c r="J715" s="443"/>
      <c r="K715" s="443"/>
      <c r="L715" s="443"/>
      <c r="M715" s="443"/>
      <c r="N715" s="443"/>
      <c r="O715" s="443"/>
      <c r="P715" s="443"/>
      <c r="Q715" s="443"/>
    </row>
    <row r="716" spans="6:17">
      <c r="F716" s="453"/>
      <c r="G716" s="443"/>
      <c r="H716" s="443"/>
      <c r="I716" s="443"/>
      <c r="J716" s="443"/>
      <c r="K716" s="443"/>
      <c r="L716" s="443"/>
      <c r="M716" s="443"/>
      <c r="N716" s="443"/>
      <c r="O716" s="443"/>
      <c r="P716" s="443"/>
      <c r="Q716" s="443"/>
    </row>
    <row r="717" spans="6:17">
      <c r="F717" s="453"/>
      <c r="G717" s="443"/>
      <c r="H717" s="443"/>
      <c r="I717" s="443"/>
      <c r="J717" s="443"/>
      <c r="K717" s="443"/>
      <c r="L717" s="443"/>
      <c r="M717" s="443"/>
      <c r="N717" s="443"/>
      <c r="O717" s="443"/>
      <c r="P717" s="443"/>
      <c r="Q717" s="443"/>
    </row>
    <row r="718" spans="6:17">
      <c r="F718" s="453"/>
      <c r="G718" s="443"/>
      <c r="H718" s="443"/>
      <c r="I718" s="443"/>
      <c r="J718" s="443"/>
      <c r="K718" s="443"/>
      <c r="L718" s="443"/>
      <c r="M718" s="443"/>
      <c r="N718" s="443"/>
      <c r="O718" s="443"/>
      <c r="P718" s="443"/>
      <c r="Q718" s="443"/>
    </row>
    <row r="719" spans="6:17">
      <c r="F719" s="453"/>
      <c r="G719" s="443"/>
      <c r="H719" s="443"/>
      <c r="I719" s="443"/>
      <c r="J719" s="443"/>
      <c r="K719" s="443"/>
      <c r="L719" s="443"/>
      <c r="M719" s="443"/>
      <c r="N719" s="443"/>
      <c r="O719" s="443"/>
      <c r="P719" s="443"/>
      <c r="Q719" s="443"/>
    </row>
    <row r="720" spans="6:17">
      <c r="F720" s="453"/>
      <c r="G720" s="443"/>
      <c r="H720" s="443"/>
      <c r="I720" s="443"/>
      <c r="J720" s="443"/>
      <c r="K720" s="443"/>
      <c r="L720" s="443"/>
      <c r="M720" s="443"/>
      <c r="N720" s="443"/>
      <c r="O720" s="443"/>
      <c r="P720" s="443"/>
      <c r="Q720" s="443"/>
    </row>
    <row r="721" spans="6:17">
      <c r="F721" s="453"/>
      <c r="G721" s="443"/>
      <c r="H721" s="443"/>
      <c r="I721" s="443"/>
      <c r="J721" s="443"/>
      <c r="K721" s="443"/>
      <c r="L721" s="443"/>
      <c r="M721" s="443"/>
      <c r="N721" s="443"/>
      <c r="O721" s="443"/>
      <c r="P721" s="443"/>
      <c r="Q721" s="443"/>
    </row>
    <row r="722" spans="6:17">
      <c r="F722" s="453"/>
      <c r="G722" s="443"/>
      <c r="H722" s="443"/>
      <c r="I722" s="443"/>
      <c r="J722" s="443"/>
      <c r="K722" s="443"/>
      <c r="L722" s="443"/>
      <c r="M722" s="443"/>
      <c r="N722" s="443"/>
      <c r="O722" s="443"/>
      <c r="P722" s="443"/>
      <c r="Q722" s="443"/>
    </row>
    <row r="723" spans="6:17">
      <c r="F723" s="453"/>
      <c r="G723" s="443"/>
      <c r="H723" s="443"/>
      <c r="I723" s="443"/>
      <c r="J723" s="443"/>
      <c r="K723" s="443"/>
      <c r="L723" s="443"/>
      <c r="M723" s="443"/>
      <c r="N723" s="443"/>
      <c r="O723" s="443"/>
      <c r="P723" s="443"/>
      <c r="Q723" s="443"/>
    </row>
    <row r="724" spans="6:17">
      <c r="F724" s="453"/>
      <c r="G724" s="443"/>
      <c r="H724" s="443"/>
      <c r="I724" s="443"/>
      <c r="J724" s="443"/>
      <c r="K724" s="443"/>
      <c r="L724" s="443"/>
      <c r="M724" s="443"/>
      <c r="N724" s="443"/>
      <c r="O724" s="443"/>
      <c r="P724" s="443"/>
      <c r="Q724" s="443"/>
    </row>
    <row r="725" spans="6:17">
      <c r="F725" s="453"/>
      <c r="G725" s="443"/>
      <c r="H725" s="443"/>
      <c r="I725" s="443"/>
      <c r="J725" s="443"/>
      <c r="K725" s="443"/>
      <c r="L725" s="443"/>
      <c r="M725" s="443"/>
      <c r="N725" s="443"/>
      <c r="O725" s="443"/>
      <c r="P725" s="443"/>
      <c r="Q725" s="443"/>
    </row>
    <row r="726" spans="6:17">
      <c r="F726" s="453"/>
      <c r="G726" s="443"/>
      <c r="H726" s="443"/>
      <c r="I726" s="443"/>
      <c r="J726" s="443"/>
      <c r="K726" s="443"/>
      <c r="L726" s="443"/>
      <c r="M726" s="443"/>
      <c r="N726" s="443"/>
      <c r="O726" s="443"/>
      <c r="P726" s="443"/>
      <c r="Q726" s="443"/>
    </row>
    <row r="727" spans="6:17">
      <c r="F727" s="453"/>
      <c r="G727" s="443"/>
      <c r="H727" s="443"/>
      <c r="I727" s="443"/>
      <c r="J727" s="443"/>
      <c r="K727" s="443"/>
      <c r="L727" s="443"/>
      <c r="M727" s="443"/>
      <c r="N727" s="443"/>
      <c r="O727" s="443"/>
      <c r="P727" s="443"/>
      <c r="Q727" s="443"/>
    </row>
    <row r="728" spans="6:17">
      <c r="F728" s="453"/>
      <c r="G728" s="443"/>
      <c r="H728" s="443"/>
      <c r="I728" s="443"/>
      <c r="J728" s="443"/>
      <c r="K728" s="443"/>
      <c r="L728" s="443"/>
      <c r="M728" s="443"/>
      <c r="N728" s="443"/>
      <c r="O728" s="443"/>
      <c r="P728" s="443"/>
      <c r="Q728" s="443"/>
    </row>
    <row r="729" spans="6:17">
      <c r="F729" s="453"/>
      <c r="G729" s="443"/>
      <c r="H729" s="443"/>
      <c r="I729" s="443"/>
      <c r="J729" s="443"/>
      <c r="K729" s="443"/>
      <c r="L729" s="443"/>
      <c r="M729" s="443"/>
      <c r="N729" s="443"/>
      <c r="O729" s="443"/>
      <c r="P729" s="443"/>
      <c r="Q729" s="443"/>
    </row>
    <row r="730" spans="6:17">
      <c r="F730" s="453"/>
      <c r="G730" s="443"/>
      <c r="H730" s="443"/>
      <c r="I730" s="443"/>
      <c r="J730" s="443"/>
      <c r="K730" s="443"/>
      <c r="L730" s="443"/>
      <c r="M730" s="443"/>
      <c r="N730" s="443"/>
      <c r="O730" s="443"/>
      <c r="P730" s="443"/>
      <c r="Q730" s="443"/>
    </row>
    <row r="731" spans="6:17">
      <c r="F731" s="453"/>
      <c r="G731" s="443"/>
      <c r="H731" s="443"/>
      <c r="I731" s="443"/>
      <c r="J731" s="443"/>
      <c r="K731" s="443"/>
      <c r="L731" s="443"/>
      <c r="M731" s="443"/>
      <c r="N731" s="443"/>
      <c r="O731" s="443"/>
      <c r="P731" s="443"/>
      <c r="Q731" s="443"/>
    </row>
    <row r="732" spans="6:17">
      <c r="F732" s="453"/>
      <c r="G732" s="443"/>
      <c r="H732" s="443"/>
      <c r="I732" s="443"/>
      <c r="J732" s="443"/>
      <c r="K732" s="443"/>
      <c r="L732" s="443"/>
      <c r="M732" s="443"/>
      <c r="N732" s="443"/>
      <c r="O732" s="443"/>
      <c r="P732" s="443"/>
      <c r="Q732" s="443"/>
    </row>
    <row r="733" spans="6:17">
      <c r="F733" s="453"/>
      <c r="G733" s="443"/>
      <c r="H733" s="443"/>
      <c r="I733" s="443"/>
      <c r="J733" s="443"/>
      <c r="K733" s="443"/>
      <c r="L733" s="443"/>
      <c r="M733" s="443"/>
      <c r="N733" s="443"/>
      <c r="O733" s="443"/>
      <c r="P733" s="443"/>
      <c r="Q733" s="443"/>
    </row>
    <row r="734" spans="6:17">
      <c r="F734" s="453"/>
      <c r="G734" s="443"/>
      <c r="H734" s="443"/>
      <c r="I734" s="443"/>
      <c r="J734" s="443"/>
      <c r="K734" s="443"/>
      <c r="L734" s="443"/>
      <c r="M734" s="443"/>
      <c r="N734" s="443"/>
      <c r="O734" s="443"/>
      <c r="P734" s="443"/>
      <c r="Q734" s="443"/>
    </row>
    <row r="735" spans="6:17">
      <c r="F735" s="453"/>
      <c r="G735" s="443"/>
      <c r="H735" s="443"/>
      <c r="I735" s="443"/>
      <c r="J735" s="443"/>
      <c r="K735" s="443"/>
      <c r="L735" s="443"/>
      <c r="M735" s="443"/>
      <c r="N735" s="443"/>
      <c r="O735" s="443"/>
      <c r="P735" s="443"/>
      <c r="Q735" s="443"/>
    </row>
    <row r="736" spans="6:17">
      <c r="F736" s="453"/>
      <c r="G736" s="443"/>
      <c r="H736" s="443"/>
      <c r="I736" s="443"/>
      <c r="J736" s="443"/>
      <c r="K736" s="443"/>
      <c r="L736" s="443"/>
      <c r="M736" s="443"/>
      <c r="N736" s="443"/>
      <c r="O736" s="443"/>
      <c r="P736" s="443"/>
      <c r="Q736" s="443"/>
    </row>
    <row r="737" spans="6:17">
      <c r="F737" s="453"/>
      <c r="G737" s="443"/>
      <c r="H737" s="443"/>
      <c r="I737" s="443"/>
      <c r="J737" s="443"/>
      <c r="K737" s="443"/>
      <c r="L737" s="443"/>
      <c r="M737" s="443"/>
      <c r="N737" s="443"/>
      <c r="O737" s="443"/>
      <c r="P737" s="443"/>
      <c r="Q737" s="443"/>
    </row>
    <row r="738" spans="6:17">
      <c r="F738" s="453"/>
      <c r="G738" s="443"/>
      <c r="H738" s="443"/>
      <c r="I738" s="443"/>
      <c r="J738" s="443"/>
      <c r="K738" s="443"/>
      <c r="L738" s="443"/>
      <c r="M738" s="443"/>
      <c r="N738" s="443"/>
      <c r="O738" s="443"/>
      <c r="P738" s="443"/>
      <c r="Q738" s="443"/>
    </row>
    <row r="739" spans="6:17">
      <c r="F739" s="453"/>
      <c r="G739" s="443"/>
      <c r="H739" s="443"/>
      <c r="I739" s="443"/>
      <c r="J739" s="443"/>
      <c r="K739" s="443"/>
      <c r="L739" s="443"/>
      <c r="M739" s="443"/>
      <c r="N739" s="443"/>
      <c r="O739" s="443"/>
      <c r="P739" s="443"/>
      <c r="Q739" s="443"/>
    </row>
    <row r="740" spans="6:17">
      <c r="F740" s="453"/>
      <c r="G740" s="443"/>
      <c r="H740" s="443"/>
      <c r="I740" s="443"/>
      <c r="J740" s="443"/>
      <c r="K740" s="443"/>
      <c r="L740" s="443"/>
      <c r="M740" s="443"/>
      <c r="N740" s="443"/>
      <c r="O740" s="443"/>
      <c r="P740" s="443"/>
      <c r="Q740" s="443"/>
    </row>
    <row r="741" spans="6:17">
      <c r="F741" s="453"/>
      <c r="G741" s="443"/>
      <c r="H741" s="443"/>
      <c r="I741" s="443"/>
      <c r="J741" s="443"/>
      <c r="K741" s="443"/>
      <c r="L741" s="443"/>
      <c r="M741" s="443"/>
      <c r="N741" s="443"/>
      <c r="O741" s="443"/>
      <c r="P741" s="443"/>
      <c r="Q741" s="443"/>
    </row>
    <row r="742" spans="6:17">
      <c r="F742" s="453"/>
      <c r="G742" s="443"/>
      <c r="H742" s="443"/>
      <c r="I742" s="443"/>
      <c r="J742" s="443"/>
      <c r="K742" s="443"/>
      <c r="L742" s="443"/>
      <c r="M742" s="443"/>
      <c r="N742" s="443"/>
      <c r="O742" s="443"/>
      <c r="P742" s="443"/>
      <c r="Q742" s="443"/>
    </row>
    <row r="743" spans="6:17">
      <c r="F743" s="453"/>
      <c r="G743" s="443"/>
      <c r="H743" s="443"/>
      <c r="I743" s="443"/>
      <c r="J743" s="443"/>
      <c r="K743" s="443"/>
      <c r="L743" s="443"/>
      <c r="M743" s="443"/>
      <c r="N743" s="443"/>
      <c r="O743" s="443"/>
      <c r="P743" s="443"/>
      <c r="Q743" s="443"/>
    </row>
    <row r="744" spans="6:17">
      <c r="F744" s="453"/>
      <c r="G744" s="443"/>
      <c r="H744" s="443"/>
      <c r="I744" s="443"/>
      <c r="J744" s="443"/>
      <c r="K744" s="443"/>
      <c r="L744" s="443"/>
      <c r="M744" s="443"/>
      <c r="N744" s="443"/>
      <c r="O744" s="443"/>
      <c r="P744" s="443"/>
      <c r="Q744" s="443"/>
    </row>
    <row r="745" spans="6:17">
      <c r="F745" s="453"/>
      <c r="G745" s="443"/>
      <c r="H745" s="443"/>
      <c r="I745" s="443"/>
      <c r="J745" s="443"/>
      <c r="K745" s="443"/>
      <c r="L745" s="443"/>
      <c r="M745" s="443"/>
      <c r="N745" s="443"/>
      <c r="O745" s="443"/>
      <c r="P745" s="443"/>
      <c r="Q745" s="443"/>
    </row>
    <row r="746" spans="6:17">
      <c r="F746" s="453"/>
      <c r="G746" s="443"/>
      <c r="H746" s="443"/>
      <c r="I746" s="443"/>
      <c r="J746" s="443"/>
      <c r="K746" s="443"/>
      <c r="L746" s="443"/>
      <c r="M746" s="443"/>
      <c r="N746" s="443"/>
      <c r="O746" s="443"/>
      <c r="P746" s="443"/>
      <c r="Q746" s="443"/>
    </row>
    <row r="747" spans="6:17">
      <c r="F747" s="453"/>
      <c r="G747" s="443"/>
      <c r="H747" s="443"/>
      <c r="I747" s="443"/>
      <c r="J747" s="443"/>
      <c r="K747" s="443"/>
      <c r="L747" s="443"/>
      <c r="M747" s="443"/>
      <c r="N747" s="443"/>
      <c r="O747" s="443"/>
      <c r="P747" s="443"/>
      <c r="Q747" s="443"/>
    </row>
    <row r="748" spans="6:17">
      <c r="F748" s="453"/>
      <c r="G748" s="443"/>
      <c r="H748" s="443"/>
      <c r="I748" s="443"/>
      <c r="J748" s="443"/>
      <c r="K748" s="443"/>
      <c r="L748" s="443"/>
      <c r="M748" s="443"/>
      <c r="N748" s="443"/>
      <c r="O748" s="443"/>
      <c r="P748" s="443"/>
      <c r="Q748" s="443"/>
    </row>
    <row r="749" spans="6:17">
      <c r="F749" s="453"/>
      <c r="G749" s="443"/>
      <c r="H749" s="443"/>
      <c r="I749" s="443"/>
      <c r="J749" s="443"/>
      <c r="K749" s="443"/>
      <c r="L749" s="443"/>
      <c r="M749" s="443"/>
      <c r="N749" s="443"/>
      <c r="O749" s="443"/>
      <c r="P749" s="443"/>
      <c r="Q749" s="443"/>
    </row>
    <row r="750" spans="6:17">
      <c r="F750" s="453"/>
      <c r="G750" s="443"/>
      <c r="H750" s="443"/>
      <c r="I750" s="443"/>
      <c r="J750" s="443"/>
      <c r="K750" s="443"/>
      <c r="L750" s="443"/>
      <c r="M750" s="443"/>
      <c r="N750" s="443"/>
      <c r="O750" s="443"/>
      <c r="P750" s="443"/>
      <c r="Q750" s="443"/>
    </row>
    <row r="751" spans="6:17">
      <c r="F751" s="453"/>
      <c r="G751" s="443"/>
      <c r="H751" s="443"/>
      <c r="I751" s="443"/>
      <c r="J751" s="443"/>
      <c r="K751" s="443"/>
      <c r="L751" s="443"/>
      <c r="M751" s="443"/>
      <c r="N751" s="443"/>
      <c r="O751" s="443"/>
      <c r="P751" s="443"/>
      <c r="Q751" s="443"/>
    </row>
    <row r="752" spans="6:17">
      <c r="F752" s="453"/>
      <c r="G752" s="443"/>
      <c r="H752" s="443"/>
      <c r="I752" s="443"/>
      <c r="J752" s="443"/>
      <c r="K752" s="443"/>
      <c r="L752" s="443"/>
      <c r="M752" s="443"/>
      <c r="N752" s="443"/>
      <c r="O752" s="443"/>
      <c r="P752" s="443"/>
      <c r="Q752" s="443"/>
    </row>
    <row r="753" spans="6:17">
      <c r="F753" s="453"/>
      <c r="G753" s="443"/>
      <c r="H753" s="443"/>
      <c r="I753" s="443"/>
      <c r="J753" s="443"/>
      <c r="K753" s="443"/>
      <c r="L753" s="443"/>
      <c r="M753" s="443"/>
      <c r="N753" s="443"/>
      <c r="O753" s="443"/>
      <c r="P753" s="443"/>
      <c r="Q753" s="443"/>
    </row>
    <row r="754" spans="6:17">
      <c r="F754" s="453"/>
      <c r="G754" s="443"/>
      <c r="H754" s="443"/>
      <c r="I754" s="443"/>
      <c r="J754" s="443"/>
      <c r="K754" s="443"/>
      <c r="L754" s="443"/>
      <c r="M754" s="443"/>
      <c r="N754" s="443"/>
      <c r="O754" s="443"/>
      <c r="P754" s="443"/>
      <c r="Q754" s="443"/>
    </row>
    <row r="755" spans="6:17">
      <c r="F755" s="453"/>
      <c r="G755" s="443"/>
      <c r="H755" s="443"/>
      <c r="I755" s="443"/>
      <c r="J755" s="443"/>
      <c r="K755" s="443"/>
      <c r="L755" s="443"/>
      <c r="M755" s="443"/>
      <c r="N755" s="443"/>
      <c r="O755" s="443"/>
      <c r="P755" s="443"/>
      <c r="Q755" s="443"/>
    </row>
    <row r="756" spans="6:17">
      <c r="F756" s="453"/>
      <c r="G756" s="443"/>
      <c r="H756" s="443"/>
      <c r="I756" s="443"/>
      <c r="J756" s="443"/>
      <c r="K756" s="443"/>
      <c r="L756" s="443"/>
      <c r="M756" s="443"/>
      <c r="N756" s="443"/>
      <c r="O756" s="443"/>
      <c r="P756" s="443"/>
      <c r="Q756" s="443"/>
    </row>
    <row r="757" spans="6:17">
      <c r="F757" s="453"/>
      <c r="G757" s="443"/>
      <c r="H757" s="443"/>
      <c r="I757" s="443"/>
      <c r="J757" s="443"/>
      <c r="K757" s="443"/>
      <c r="L757" s="443"/>
      <c r="M757" s="443"/>
      <c r="N757" s="443"/>
      <c r="O757" s="443"/>
      <c r="P757" s="443"/>
      <c r="Q757" s="443"/>
    </row>
    <row r="758" spans="6:17">
      <c r="F758" s="453"/>
      <c r="G758" s="443"/>
      <c r="H758" s="443"/>
      <c r="I758" s="443"/>
      <c r="J758" s="443"/>
      <c r="K758" s="443"/>
      <c r="L758" s="443"/>
      <c r="M758" s="443"/>
      <c r="N758" s="443"/>
      <c r="O758" s="443"/>
      <c r="P758" s="443"/>
      <c r="Q758" s="443"/>
    </row>
    <row r="759" spans="6:17">
      <c r="F759" s="453"/>
      <c r="G759" s="443"/>
      <c r="H759" s="443"/>
      <c r="I759" s="443"/>
      <c r="J759" s="443"/>
      <c r="K759" s="443"/>
      <c r="L759" s="443"/>
      <c r="M759" s="443"/>
      <c r="N759" s="443"/>
      <c r="O759" s="443"/>
      <c r="P759" s="443"/>
      <c r="Q759" s="443"/>
    </row>
    <row r="760" spans="6:17">
      <c r="F760" s="453"/>
      <c r="G760" s="443"/>
      <c r="H760" s="443"/>
      <c r="I760" s="443"/>
      <c r="J760" s="443"/>
      <c r="K760" s="443"/>
      <c r="L760" s="443"/>
      <c r="M760" s="443"/>
      <c r="N760" s="443"/>
      <c r="O760" s="443"/>
      <c r="P760" s="443"/>
      <c r="Q760" s="443"/>
    </row>
    <row r="761" spans="6:17">
      <c r="F761" s="453"/>
      <c r="G761" s="443"/>
      <c r="H761" s="443"/>
      <c r="I761" s="443"/>
      <c r="J761" s="443"/>
      <c r="K761" s="443"/>
      <c r="L761" s="443"/>
      <c r="M761" s="443"/>
      <c r="N761" s="443"/>
      <c r="O761" s="443"/>
      <c r="P761" s="443"/>
      <c r="Q761" s="443"/>
    </row>
    <row r="762" spans="6:17">
      <c r="F762" s="453"/>
      <c r="G762" s="443"/>
      <c r="H762" s="443"/>
      <c r="I762" s="443"/>
      <c r="J762" s="443"/>
      <c r="K762" s="443"/>
      <c r="L762" s="443"/>
      <c r="M762" s="443"/>
      <c r="N762" s="443"/>
      <c r="O762" s="443"/>
      <c r="P762" s="443"/>
      <c r="Q762" s="443"/>
    </row>
    <row r="763" spans="6:17">
      <c r="F763" s="453"/>
      <c r="G763" s="443"/>
      <c r="H763" s="443"/>
      <c r="I763" s="443"/>
      <c r="J763" s="443"/>
      <c r="K763" s="443"/>
      <c r="L763" s="443"/>
      <c r="M763" s="443"/>
      <c r="N763" s="443"/>
      <c r="O763" s="443"/>
      <c r="P763" s="443"/>
      <c r="Q763" s="443"/>
    </row>
    <row r="764" spans="6:17">
      <c r="F764" s="453"/>
      <c r="G764" s="443"/>
      <c r="H764" s="443"/>
      <c r="I764" s="443"/>
      <c r="J764" s="443"/>
      <c r="K764" s="443"/>
      <c r="L764" s="443"/>
      <c r="M764" s="443"/>
      <c r="N764" s="443"/>
      <c r="O764" s="443"/>
      <c r="P764" s="443"/>
      <c r="Q764" s="443"/>
    </row>
    <row r="765" spans="6:17">
      <c r="F765" s="453"/>
      <c r="G765" s="443"/>
      <c r="H765" s="443"/>
      <c r="I765" s="443"/>
      <c r="J765" s="443"/>
      <c r="K765" s="443"/>
      <c r="L765" s="443"/>
      <c r="M765" s="443"/>
      <c r="N765" s="443"/>
      <c r="O765" s="443"/>
      <c r="P765" s="443"/>
      <c r="Q765" s="443"/>
    </row>
    <row r="766" spans="6:17">
      <c r="F766" s="453"/>
      <c r="G766" s="443"/>
      <c r="H766" s="443"/>
      <c r="I766" s="443"/>
      <c r="J766" s="443"/>
      <c r="K766" s="443"/>
      <c r="L766" s="443"/>
      <c r="M766" s="443"/>
      <c r="N766" s="443"/>
      <c r="O766" s="443"/>
      <c r="P766" s="443"/>
      <c r="Q766" s="443"/>
    </row>
    <row r="767" spans="6:17">
      <c r="F767" s="453"/>
      <c r="G767" s="443"/>
      <c r="H767" s="443"/>
      <c r="I767" s="443"/>
      <c r="J767" s="443"/>
      <c r="K767" s="443"/>
      <c r="L767" s="443"/>
      <c r="M767" s="443"/>
      <c r="N767" s="443"/>
      <c r="O767" s="443"/>
      <c r="P767" s="443"/>
      <c r="Q767" s="443"/>
    </row>
    <row r="768" spans="6:17">
      <c r="F768" s="453"/>
      <c r="G768" s="443"/>
      <c r="H768" s="443"/>
      <c r="I768" s="443"/>
      <c r="J768" s="443"/>
      <c r="K768" s="443"/>
      <c r="L768" s="443"/>
      <c r="M768" s="443"/>
      <c r="N768" s="443"/>
      <c r="O768" s="443"/>
      <c r="P768" s="443"/>
      <c r="Q768" s="443"/>
    </row>
    <row r="769" spans="6:17">
      <c r="F769" s="453"/>
      <c r="G769" s="443"/>
      <c r="H769" s="443"/>
      <c r="I769" s="443"/>
      <c r="J769" s="443"/>
      <c r="K769" s="443"/>
      <c r="L769" s="443"/>
      <c r="M769" s="443"/>
      <c r="N769" s="443"/>
      <c r="O769" s="443"/>
      <c r="P769" s="443"/>
      <c r="Q769" s="443"/>
    </row>
    <row r="770" spans="6:17">
      <c r="F770" s="453"/>
      <c r="G770" s="443"/>
      <c r="H770" s="443"/>
      <c r="I770" s="443"/>
      <c r="J770" s="443"/>
      <c r="K770" s="443"/>
      <c r="L770" s="443"/>
      <c r="M770" s="443"/>
      <c r="N770" s="443"/>
      <c r="O770" s="443"/>
      <c r="P770" s="443"/>
      <c r="Q770" s="443"/>
    </row>
    <row r="771" spans="6:17">
      <c r="F771" s="453"/>
      <c r="G771" s="443"/>
      <c r="H771" s="443"/>
      <c r="I771" s="443"/>
      <c r="J771" s="443"/>
      <c r="K771" s="443"/>
      <c r="L771" s="443"/>
      <c r="M771" s="443"/>
      <c r="N771" s="443"/>
      <c r="O771" s="443"/>
      <c r="P771" s="443"/>
      <c r="Q771" s="443"/>
    </row>
    <row r="772" spans="6:17">
      <c r="F772" s="453"/>
      <c r="G772" s="443"/>
      <c r="H772" s="443"/>
      <c r="I772" s="443"/>
      <c r="J772" s="443"/>
      <c r="K772" s="443"/>
      <c r="L772" s="443"/>
      <c r="M772" s="443"/>
      <c r="N772" s="443"/>
      <c r="O772" s="443"/>
      <c r="P772" s="443"/>
      <c r="Q772" s="443"/>
    </row>
    <row r="773" spans="6:17">
      <c r="F773" s="453"/>
      <c r="G773" s="443"/>
      <c r="H773" s="443"/>
      <c r="I773" s="443"/>
      <c r="J773" s="443"/>
      <c r="K773" s="443"/>
      <c r="L773" s="443"/>
      <c r="M773" s="443"/>
      <c r="N773" s="443"/>
      <c r="O773" s="443"/>
      <c r="P773" s="443"/>
      <c r="Q773" s="443"/>
    </row>
    <row r="774" spans="6:17">
      <c r="F774" s="453"/>
      <c r="G774" s="443"/>
      <c r="H774" s="443"/>
      <c r="I774" s="443"/>
      <c r="J774" s="443"/>
      <c r="K774" s="443"/>
      <c r="L774" s="443"/>
      <c r="M774" s="443"/>
      <c r="N774" s="443"/>
      <c r="O774" s="443"/>
      <c r="P774" s="443"/>
      <c r="Q774" s="443"/>
    </row>
    <row r="775" spans="6:17">
      <c r="F775" s="453"/>
      <c r="G775" s="443"/>
      <c r="H775" s="443"/>
      <c r="I775" s="443"/>
      <c r="J775" s="443"/>
      <c r="K775" s="443"/>
      <c r="L775" s="443"/>
      <c r="M775" s="443"/>
      <c r="N775" s="443"/>
      <c r="O775" s="443"/>
      <c r="P775" s="443"/>
      <c r="Q775" s="443"/>
    </row>
    <row r="776" spans="6:17">
      <c r="F776" s="453"/>
      <c r="G776" s="443"/>
      <c r="H776" s="443"/>
      <c r="I776" s="443"/>
      <c r="J776" s="443"/>
      <c r="K776" s="443"/>
      <c r="L776" s="443"/>
      <c r="M776" s="443"/>
      <c r="N776" s="443"/>
      <c r="O776" s="443"/>
      <c r="P776" s="443"/>
      <c r="Q776" s="443"/>
    </row>
    <row r="777" spans="6:17">
      <c r="F777" s="453"/>
      <c r="G777" s="443"/>
      <c r="H777" s="443"/>
      <c r="I777" s="443"/>
      <c r="J777" s="443"/>
      <c r="K777" s="443"/>
      <c r="L777" s="443"/>
      <c r="M777" s="443"/>
      <c r="N777" s="443"/>
      <c r="O777" s="443"/>
      <c r="P777" s="443"/>
      <c r="Q777" s="443"/>
    </row>
    <row r="778" spans="6:17">
      <c r="F778" s="453"/>
      <c r="G778" s="443"/>
      <c r="H778" s="443"/>
      <c r="I778" s="443"/>
      <c r="J778" s="443"/>
      <c r="K778" s="443"/>
      <c r="L778" s="443"/>
      <c r="M778" s="443"/>
      <c r="N778" s="443"/>
      <c r="O778" s="443"/>
      <c r="P778" s="443"/>
      <c r="Q778" s="443"/>
    </row>
    <row r="779" spans="6:17">
      <c r="F779" s="453"/>
      <c r="G779" s="443"/>
      <c r="H779" s="443"/>
      <c r="I779" s="443"/>
      <c r="J779" s="443"/>
      <c r="K779" s="443"/>
      <c r="L779" s="443"/>
      <c r="M779" s="443"/>
      <c r="N779" s="443"/>
      <c r="O779" s="443"/>
      <c r="P779" s="443"/>
      <c r="Q779" s="443"/>
    </row>
    <row r="780" spans="6:17">
      <c r="F780" s="453"/>
      <c r="G780" s="443"/>
      <c r="H780" s="443"/>
      <c r="I780" s="443"/>
      <c r="J780" s="443"/>
      <c r="K780" s="443"/>
      <c r="L780" s="443"/>
      <c r="M780" s="443"/>
      <c r="N780" s="443"/>
      <c r="O780" s="443"/>
      <c r="P780" s="443"/>
      <c r="Q780" s="443"/>
    </row>
    <row r="781" spans="6:17">
      <c r="F781" s="453"/>
      <c r="G781" s="443"/>
      <c r="H781" s="443"/>
      <c r="I781" s="443"/>
      <c r="J781" s="443"/>
      <c r="K781" s="443"/>
      <c r="L781" s="443"/>
      <c r="M781" s="443"/>
      <c r="N781" s="443"/>
      <c r="O781" s="443"/>
      <c r="P781" s="443"/>
      <c r="Q781" s="443"/>
    </row>
    <row r="782" spans="6:17">
      <c r="F782" s="453"/>
      <c r="G782" s="443"/>
      <c r="H782" s="443"/>
      <c r="I782" s="443"/>
      <c r="J782" s="443"/>
      <c r="K782" s="443"/>
      <c r="L782" s="443"/>
      <c r="M782" s="443"/>
      <c r="N782" s="443"/>
      <c r="O782" s="443"/>
      <c r="P782" s="443"/>
      <c r="Q782" s="443"/>
    </row>
    <row r="783" spans="6:17">
      <c r="F783" s="453"/>
      <c r="G783" s="443"/>
      <c r="H783" s="443"/>
      <c r="I783" s="443"/>
      <c r="J783" s="443"/>
      <c r="K783" s="443"/>
      <c r="L783" s="443"/>
      <c r="M783" s="443"/>
      <c r="N783" s="443"/>
      <c r="O783" s="443"/>
      <c r="P783" s="443"/>
      <c r="Q783" s="443"/>
    </row>
    <row r="784" spans="6:17">
      <c r="F784" s="453"/>
      <c r="G784" s="443"/>
      <c r="H784" s="443"/>
      <c r="I784" s="443"/>
      <c r="J784" s="443"/>
      <c r="K784" s="443"/>
      <c r="L784" s="443"/>
      <c r="M784" s="443"/>
      <c r="N784" s="443"/>
      <c r="O784" s="443"/>
      <c r="P784" s="443"/>
      <c r="Q784" s="443"/>
    </row>
    <row r="785" spans="6:17">
      <c r="F785" s="453"/>
      <c r="G785" s="443"/>
      <c r="H785" s="443"/>
      <c r="I785" s="443"/>
      <c r="J785" s="443"/>
      <c r="K785" s="443"/>
      <c r="L785" s="443"/>
      <c r="M785" s="443"/>
      <c r="N785" s="443"/>
      <c r="O785" s="443"/>
      <c r="P785" s="443"/>
      <c r="Q785" s="443"/>
    </row>
    <row r="786" spans="6:17">
      <c r="F786" s="453"/>
      <c r="G786" s="443"/>
      <c r="H786" s="443"/>
      <c r="I786" s="443"/>
      <c r="J786" s="443"/>
      <c r="K786" s="443"/>
      <c r="L786" s="443"/>
      <c r="M786" s="443"/>
      <c r="N786" s="443"/>
      <c r="O786" s="443"/>
      <c r="P786" s="443"/>
      <c r="Q786" s="443"/>
    </row>
    <row r="787" spans="6:17">
      <c r="F787" s="453"/>
      <c r="G787" s="443"/>
      <c r="H787" s="443"/>
      <c r="I787" s="443"/>
      <c r="J787" s="443"/>
      <c r="K787" s="443"/>
      <c r="L787" s="443"/>
      <c r="M787" s="443"/>
      <c r="N787" s="443"/>
      <c r="O787" s="443"/>
      <c r="P787" s="443"/>
      <c r="Q787" s="443"/>
    </row>
    <row r="788" spans="6:17">
      <c r="F788" s="453"/>
      <c r="G788" s="443"/>
      <c r="H788" s="443"/>
      <c r="I788" s="443"/>
      <c r="J788" s="443"/>
      <c r="K788" s="443"/>
      <c r="L788" s="443"/>
      <c r="M788" s="443"/>
      <c r="N788" s="443"/>
      <c r="O788" s="443"/>
      <c r="P788" s="443"/>
      <c r="Q788" s="443"/>
    </row>
    <row r="789" spans="6:17">
      <c r="F789" s="453"/>
      <c r="G789" s="443"/>
      <c r="H789" s="443"/>
      <c r="I789" s="443"/>
      <c r="J789" s="443"/>
      <c r="K789" s="443"/>
      <c r="L789" s="443"/>
      <c r="M789" s="443"/>
      <c r="N789" s="443"/>
      <c r="O789" s="443"/>
      <c r="P789" s="443"/>
      <c r="Q789" s="443"/>
    </row>
    <row r="790" spans="6:17">
      <c r="F790" s="453"/>
      <c r="G790" s="443"/>
      <c r="H790" s="443"/>
      <c r="I790" s="443"/>
      <c r="J790" s="443"/>
      <c r="K790" s="443"/>
      <c r="L790" s="443"/>
      <c r="M790" s="443"/>
      <c r="N790" s="443"/>
      <c r="O790" s="443"/>
      <c r="P790" s="443"/>
      <c r="Q790" s="443"/>
    </row>
    <row r="791" spans="6:17">
      <c r="F791" s="453"/>
      <c r="G791" s="443"/>
      <c r="H791" s="443"/>
      <c r="I791" s="443"/>
      <c r="J791" s="443"/>
      <c r="K791" s="443"/>
      <c r="L791" s="443"/>
      <c r="M791" s="443"/>
      <c r="N791" s="443"/>
      <c r="O791" s="443"/>
      <c r="P791" s="443"/>
      <c r="Q791" s="443"/>
    </row>
    <row r="792" spans="6:17">
      <c r="F792" s="453"/>
      <c r="G792" s="443"/>
      <c r="H792" s="443"/>
      <c r="I792" s="443"/>
      <c r="J792" s="443"/>
      <c r="K792" s="443"/>
      <c r="L792" s="443"/>
      <c r="M792" s="443"/>
      <c r="N792" s="443"/>
      <c r="O792" s="443"/>
      <c r="P792" s="443"/>
      <c r="Q792" s="443"/>
    </row>
    <row r="793" spans="6:17">
      <c r="F793" s="453"/>
      <c r="G793" s="443"/>
      <c r="H793" s="443"/>
      <c r="I793" s="443"/>
      <c r="J793" s="443"/>
      <c r="K793" s="443"/>
      <c r="L793" s="443"/>
      <c r="M793" s="443"/>
      <c r="N793" s="443"/>
      <c r="O793" s="443"/>
      <c r="P793" s="443"/>
      <c r="Q793" s="443"/>
    </row>
    <row r="794" spans="6:17">
      <c r="F794" s="453"/>
      <c r="G794" s="443"/>
      <c r="H794" s="443"/>
      <c r="I794" s="443"/>
      <c r="J794" s="443"/>
      <c r="K794" s="443"/>
      <c r="L794" s="443"/>
      <c r="M794" s="443"/>
      <c r="N794" s="443"/>
      <c r="O794" s="443"/>
      <c r="P794" s="443"/>
      <c r="Q794" s="443"/>
    </row>
    <row r="795" spans="6:17">
      <c r="F795" s="453"/>
      <c r="G795" s="443"/>
      <c r="H795" s="443"/>
      <c r="I795" s="443"/>
      <c r="J795" s="443"/>
      <c r="K795" s="443"/>
      <c r="L795" s="443"/>
      <c r="M795" s="443"/>
      <c r="N795" s="443"/>
      <c r="O795" s="443"/>
      <c r="P795" s="443"/>
      <c r="Q795" s="443"/>
    </row>
    <row r="796" spans="6:17">
      <c r="F796" s="453"/>
      <c r="G796" s="443"/>
      <c r="H796" s="443"/>
      <c r="I796" s="443"/>
      <c r="J796" s="443"/>
      <c r="K796" s="443"/>
      <c r="L796" s="443"/>
      <c r="M796" s="443"/>
      <c r="N796" s="443"/>
      <c r="O796" s="443"/>
      <c r="P796" s="443"/>
      <c r="Q796" s="443"/>
    </row>
    <row r="797" spans="6:17">
      <c r="F797" s="453"/>
      <c r="G797" s="443"/>
      <c r="H797" s="443"/>
      <c r="I797" s="443"/>
      <c r="J797" s="443"/>
      <c r="K797" s="443"/>
      <c r="L797" s="443"/>
      <c r="M797" s="443"/>
      <c r="N797" s="443"/>
      <c r="O797" s="443"/>
      <c r="P797" s="443"/>
      <c r="Q797" s="443"/>
    </row>
    <row r="798" spans="6:17">
      <c r="F798" s="453"/>
      <c r="G798" s="443"/>
      <c r="H798" s="443"/>
      <c r="I798" s="443"/>
      <c r="J798" s="443"/>
      <c r="K798" s="443"/>
      <c r="L798" s="443"/>
      <c r="M798" s="443"/>
      <c r="N798" s="443"/>
      <c r="O798" s="443"/>
      <c r="P798" s="443"/>
      <c r="Q798" s="443"/>
    </row>
    <row r="799" spans="6:17">
      <c r="F799" s="453"/>
      <c r="G799" s="443"/>
      <c r="H799" s="443"/>
      <c r="I799" s="443"/>
      <c r="J799" s="443"/>
      <c r="K799" s="443"/>
      <c r="L799" s="443"/>
      <c r="M799" s="443"/>
      <c r="N799" s="443"/>
      <c r="O799" s="443"/>
      <c r="P799" s="443"/>
      <c r="Q799" s="443"/>
    </row>
    <row r="800" spans="6:17">
      <c r="F800" s="453"/>
      <c r="G800" s="443"/>
      <c r="H800" s="443"/>
      <c r="I800" s="443"/>
      <c r="J800" s="443"/>
      <c r="K800" s="443"/>
      <c r="L800" s="443"/>
      <c r="M800" s="443"/>
      <c r="N800" s="443"/>
      <c r="O800" s="443"/>
      <c r="P800" s="443"/>
      <c r="Q800" s="443"/>
    </row>
    <row r="801" spans="6:17">
      <c r="F801" s="453"/>
      <c r="G801" s="443"/>
      <c r="H801" s="443"/>
      <c r="I801" s="443"/>
      <c r="J801" s="443"/>
      <c r="K801" s="443"/>
      <c r="L801" s="443"/>
      <c r="M801" s="443"/>
      <c r="N801" s="443"/>
      <c r="O801" s="443"/>
      <c r="P801" s="443"/>
      <c r="Q801" s="443"/>
    </row>
    <row r="802" spans="6:17">
      <c r="F802" s="453"/>
      <c r="G802" s="443"/>
      <c r="H802" s="443"/>
      <c r="I802" s="443"/>
      <c r="J802" s="443"/>
      <c r="K802" s="443"/>
      <c r="L802" s="443"/>
      <c r="M802" s="443"/>
      <c r="N802" s="443"/>
      <c r="O802" s="443"/>
      <c r="P802" s="443"/>
      <c r="Q802" s="443"/>
    </row>
    <row r="803" spans="6:17">
      <c r="F803" s="453"/>
      <c r="G803" s="443"/>
      <c r="H803" s="443"/>
      <c r="I803" s="443"/>
      <c r="J803" s="443"/>
      <c r="K803" s="443"/>
      <c r="L803" s="443"/>
      <c r="M803" s="443"/>
      <c r="N803" s="443"/>
      <c r="O803" s="443"/>
      <c r="P803" s="443"/>
      <c r="Q803" s="443"/>
    </row>
    <row r="804" spans="6:17">
      <c r="F804" s="453"/>
      <c r="G804" s="443"/>
      <c r="H804" s="443"/>
      <c r="I804" s="443"/>
      <c r="J804" s="443"/>
      <c r="K804" s="443"/>
      <c r="L804" s="443"/>
      <c r="M804" s="443"/>
      <c r="N804" s="443"/>
      <c r="O804" s="443"/>
      <c r="P804" s="443"/>
      <c r="Q804" s="443"/>
    </row>
    <row r="805" spans="6:17">
      <c r="F805" s="453"/>
      <c r="G805" s="443"/>
      <c r="H805" s="443"/>
      <c r="I805" s="443"/>
      <c r="J805" s="443"/>
      <c r="K805" s="443"/>
      <c r="L805" s="443"/>
      <c r="M805" s="443"/>
      <c r="N805" s="443"/>
      <c r="O805" s="443"/>
      <c r="P805" s="443"/>
      <c r="Q805" s="443"/>
    </row>
    <row r="806" spans="6:17">
      <c r="F806" s="453"/>
      <c r="G806" s="443"/>
      <c r="H806" s="443"/>
      <c r="I806" s="443"/>
      <c r="J806" s="443"/>
      <c r="K806" s="443"/>
      <c r="L806" s="443"/>
      <c r="M806" s="443"/>
      <c r="N806" s="443"/>
      <c r="O806" s="443"/>
      <c r="P806" s="443"/>
      <c r="Q806" s="443"/>
    </row>
    <row r="807" spans="6:17">
      <c r="F807" s="453"/>
      <c r="G807" s="443"/>
      <c r="H807" s="443"/>
      <c r="I807" s="443"/>
      <c r="J807" s="443"/>
      <c r="K807" s="443"/>
      <c r="L807" s="443"/>
      <c r="M807" s="443"/>
      <c r="N807" s="443"/>
      <c r="O807" s="443"/>
      <c r="P807" s="443"/>
      <c r="Q807" s="443"/>
    </row>
    <row r="808" spans="6:17">
      <c r="F808" s="453"/>
      <c r="G808" s="443"/>
      <c r="H808" s="443"/>
      <c r="I808" s="443"/>
      <c r="J808" s="443"/>
      <c r="K808" s="443"/>
      <c r="L808" s="443"/>
      <c r="M808" s="443"/>
      <c r="N808" s="443"/>
      <c r="O808" s="443"/>
      <c r="P808" s="443"/>
      <c r="Q808" s="443"/>
    </row>
    <row r="809" spans="6:17">
      <c r="F809" s="453"/>
      <c r="G809" s="443"/>
      <c r="H809" s="443"/>
      <c r="I809" s="443"/>
      <c r="J809" s="443"/>
      <c r="K809" s="443"/>
      <c r="L809" s="443"/>
      <c r="M809" s="443"/>
      <c r="N809" s="443"/>
      <c r="O809" s="443"/>
      <c r="P809" s="443"/>
      <c r="Q809" s="443"/>
    </row>
    <row r="810" spans="6:17">
      <c r="F810" s="453"/>
      <c r="G810" s="443"/>
      <c r="H810" s="443"/>
      <c r="I810" s="443"/>
      <c r="J810" s="443"/>
      <c r="K810" s="443"/>
      <c r="L810" s="443"/>
      <c r="M810" s="443"/>
      <c r="N810" s="443"/>
      <c r="O810" s="443"/>
      <c r="P810" s="443"/>
      <c r="Q810" s="443"/>
    </row>
    <row r="811" spans="6:17">
      <c r="F811" s="453"/>
      <c r="G811" s="443"/>
      <c r="H811" s="443"/>
      <c r="I811" s="443"/>
      <c r="J811" s="443"/>
      <c r="K811" s="443"/>
      <c r="L811" s="443"/>
      <c r="M811" s="443"/>
      <c r="N811" s="443"/>
      <c r="O811" s="443"/>
      <c r="P811" s="443"/>
      <c r="Q811" s="443"/>
    </row>
    <row r="812" spans="6:17">
      <c r="F812" s="453"/>
      <c r="G812" s="443"/>
      <c r="H812" s="443"/>
      <c r="I812" s="443"/>
      <c r="J812" s="443"/>
      <c r="K812" s="443"/>
      <c r="L812" s="443"/>
      <c r="M812" s="443"/>
      <c r="N812" s="443"/>
      <c r="O812" s="443"/>
      <c r="P812" s="443"/>
      <c r="Q812" s="443"/>
    </row>
    <row r="813" spans="6:17">
      <c r="F813" s="453"/>
      <c r="G813" s="443"/>
      <c r="H813" s="443"/>
      <c r="I813" s="443"/>
      <c r="J813" s="443"/>
      <c r="K813" s="443"/>
      <c r="L813" s="443"/>
      <c r="M813" s="443"/>
      <c r="N813" s="443"/>
      <c r="O813" s="443"/>
      <c r="P813" s="443"/>
      <c r="Q813" s="443"/>
    </row>
    <row r="814" spans="6:17">
      <c r="F814" s="453"/>
      <c r="G814" s="443"/>
      <c r="H814" s="443"/>
      <c r="I814" s="443"/>
      <c r="J814" s="443"/>
      <c r="K814" s="443"/>
      <c r="L814" s="443"/>
      <c r="M814" s="443"/>
      <c r="N814" s="443"/>
      <c r="O814" s="443"/>
      <c r="P814" s="443"/>
      <c r="Q814" s="443"/>
    </row>
    <row r="815" spans="6:17">
      <c r="F815" s="453"/>
      <c r="G815" s="443"/>
      <c r="H815" s="443"/>
      <c r="I815" s="443"/>
      <c r="J815" s="443"/>
      <c r="K815" s="443"/>
      <c r="L815" s="443"/>
      <c r="M815" s="443"/>
      <c r="N815" s="443"/>
      <c r="O815" s="443"/>
      <c r="P815" s="443"/>
      <c r="Q815" s="443"/>
    </row>
    <row r="816" spans="6:17">
      <c r="F816" s="453"/>
      <c r="G816" s="443"/>
      <c r="H816" s="443"/>
      <c r="I816" s="443"/>
      <c r="J816" s="443"/>
      <c r="K816" s="443"/>
      <c r="L816" s="443"/>
      <c r="M816" s="443"/>
      <c r="N816" s="443"/>
      <c r="O816" s="443"/>
      <c r="P816" s="443"/>
      <c r="Q816" s="443"/>
    </row>
    <row r="817" spans="6:17">
      <c r="F817" s="453"/>
      <c r="G817" s="443"/>
      <c r="H817" s="443"/>
      <c r="I817" s="443"/>
      <c r="J817" s="443"/>
      <c r="K817" s="443"/>
      <c r="L817" s="443"/>
      <c r="M817" s="443"/>
      <c r="N817" s="443"/>
      <c r="O817" s="443"/>
      <c r="P817" s="443"/>
      <c r="Q817" s="443"/>
    </row>
    <row r="818" spans="6:17">
      <c r="F818" s="453"/>
      <c r="G818" s="443"/>
      <c r="H818" s="443"/>
      <c r="I818" s="443"/>
      <c r="J818" s="443"/>
      <c r="K818" s="443"/>
      <c r="L818" s="443"/>
      <c r="M818" s="443"/>
      <c r="N818" s="443"/>
      <c r="O818" s="443"/>
      <c r="P818" s="443"/>
      <c r="Q818" s="443"/>
    </row>
    <row r="819" spans="6:17">
      <c r="F819" s="453"/>
      <c r="G819" s="443"/>
      <c r="H819" s="443"/>
      <c r="I819" s="443"/>
      <c r="J819" s="443"/>
      <c r="K819" s="443"/>
      <c r="L819" s="443"/>
      <c r="M819" s="443"/>
      <c r="N819" s="443"/>
      <c r="O819" s="443"/>
      <c r="P819" s="443"/>
      <c r="Q819" s="443"/>
    </row>
    <row r="820" spans="6:17">
      <c r="F820" s="453"/>
      <c r="G820" s="443"/>
      <c r="H820" s="443"/>
      <c r="I820" s="443"/>
      <c r="J820" s="443"/>
      <c r="K820" s="443"/>
      <c r="L820" s="443"/>
      <c r="M820" s="443"/>
      <c r="N820" s="443"/>
      <c r="O820" s="443"/>
      <c r="P820" s="443"/>
      <c r="Q820" s="443"/>
    </row>
    <row r="821" spans="6:17">
      <c r="F821" s="453"/>
      <c r="G821" s="443"/>
      <c r="H821" s="443"/>
      <c r="I821" s="443"/>
      <c r="J821" s="443"/>
      <c r="K821" s="443"/>
      <c r="L821" s="443"/>
      <c r="M821" s="443"/>
      <c r="N821" s="443"/>
      <c r="O821" s="443"/>
      <c r="P821" s="443"/>
      <c r="Q821" s="443"/>
    </row>
    <row r="822" spans="6:17">
      <c r="F822" s="453"/>
      <c r="G822" s="443"/>
      <c r="H822" s="443"/>
      <c r="I822" s="443"/>
      <c r="J822" s="443"/>
      <c r="K822" s="443"/>
      <c r="L822" s="443"/>
      <c r="M822" s="443"/>
      <c r="N822" s="443"/>
      <c r="O822" s="443"/>
      <c r="P822" s="443"/>
      <c r="Q822" s="443"/>
    </row>
    <row r="823" spans="6:17">
      <c r="F823" s="453"/>
      <c r="G823" s="443"/>
      <c r="H823" s="443"/>
      <c r="I823" s="443"/>
      <c r="J823" s="443"/>
      <c r="K823" s="443"/>
      <c r="L823" s="443"/>
      <c r="M823" s="443"/>
      <c r="N823" s="443"/>
      <c r="O823" s="443"/>
      <c r="P823" s="443"/>
      <c r="Q823" s="443"/>
    </row>
    <row r="824" spans="6:17">
      <c r="F824" s="453"/>
      <c r="G824" s="443"/>
      <c r="H824" s="443"/>
      <c r="I824" s="443"/>
      <c r="J824" s="443"/>
      <c r="K824" s="443"/>
      <c r="L824" s="443"/>
      <c r="M824" s="443"/>
      <c r="N824" s="443"/>
      <c r="O824" s="443"/>
      <c r="P824" s="443"/>
      <c r="Q824" s="443"/>
    </row>
    <row r="825" spans="6:17">
      <c r="F825" s="453"/>
      <c r="G825" s="443"/>
      <c r="H825" s="443"/>
      <c r="I825" s="443"/>
      <c r="J825" s="443"/>
      <c r="K825" s="443"/>
      <c r="L825" s="443"/>
      <c r="M825" s="443"/>
      <c r="N825" s="443"/>
      <c r="O825" s="443"/>
      <c r="P825" s="443"/>
      <c r="Q825" s="443"/>
    </row>
    <row r="826" spans="6:17">
      <c r="F826" s="453"/>
      <c r="G826" s="443"/>
      <c r="H826" s="443"/>
      <c r="I826" s="443"/>
      <c r="J826" s="443"/>
      <c r="K826" s="443"/>
      <c r="L826" s="443"/>
      <c r="M826" s="443"/>
      <c r="N826" s="443"/>
      <c r="O826" s="443"/>
      <c r="P826" s="443"/>
      <c r="Q826" s="443"/>
    </row>
    <row r="827" spans="6:17">
      <c r="F827" s="453"/>
      <c r="G827" s="443"/>
      <c r="H827" s="443"/>
      <c r="I827" s="443"/>
      <c r="J827" s="443"/>
      <c r="K827" s="443"/>
      <c r="L827" s="443"/>
      <c r="M827" s="443"/>
      <c r="N827" s="443"/>
      <c r="O827" s="443"/>
      <c r="P827" s="443"/>
      <c r="Q827" s="443"/>
    </row>
    <row r="828" spans="6:17">
      <c r="F828" s="453"/>
      <c r="G828" s="443"/>
      <c r="H828" s="443"/>
      <c r="I828" s="443"/>
      <c r="J828" s="443"/>
      <c r="K828" s="443"/>
      <c r="L828" s="443"/>
      <c r="M828" s="443"/>
      <c r="N828" s="443"/>
      <c r="O828" s="443"/>
      <c r="P828" s="443"/>
      <c r="Q828" s="443"/>
    </row>
    <row r="829" spans="6:17">
      <c r="F829" s="453"/>
      <c r="G829" s="443"/>
      <c r="H829" s="443"/>
      <c r="I829" s="443"/>
      <c r="J829" s="443"/>
      <c r="K829" s="443"/>
      <c r="L829" s="443"/>
      <c r="M829" s="443"/>
      <c r="N829" s="443"/>
      <c r="O829" s="443"/>
      <c r="P829" s="443"/>
      <c r="Q829" s="443"/>
    </row>
    <row r="830" spans="6:17">
      <c r="F830" s="453"/>
      <c r="G830" s="443"/>
      <c r="H830" s="443"/>
      <c r="I830" s="443"/>
      <c r="J830" s="443"/>
      <c r="K830" s="443"/>
      <c r="L830" s="443"/>
      <c r="M830" s="443"/>
      <c r="N830" s="443"/>
      <c r="O830" s="443"/>
      <c r="P830" s="443"/>
      <c r="Q830" s="443"/>
    </row>
    <row r="831" spans="6:17">
      <c r="F831" s="453"/>
      <c r="G831" s="443"/>
      <c r="H831" s="443"/>
      <c r="I831" s="443"/>
      <c r="J831" s="443"/>
      <c r="K831" s="443"/>
      <c r="L831" s="443"/>
      <c r="M831" s="443"/>
      <c r="N831" s="443"/>
      <c r="O831" s="443"/>
      <c r="P831" s="443"/>
      <c r="Q831" s="443"/>
    </row>
    <row r="832" spans="6:17">
      <c r="F832" s="453"/>
      <c r="G832" s="443"/>
      <c r="H832" s="443"/>
      <c r="I832" s="443"/>
      <c r="J832" s="443"/>
      <c r="K832" s="443"/>
      <c r="L832" s="443"/>
      <c r="M832" s="443"/>
      <c r="N832" s="443"/>
      <c r="O832" s="443"/>
      <c r="P832" s="443"/>
      <c r="Q832" s="443"/>
    </row>
    <row r="833" spans="6:17">
      <c r="F833" s="453"/>
      <c r="G833" s="443"/>
      <c r="H833" s="443"/>
      <c r="I833" s="443"/>
      <c r="J833" s="443"/>
      <c r="K833" s="443"/>
      <c r="L833" s="443"/>
      <c r="M833" s="443"/>
      <c r="N833" s="443"/>
      <c r="O833" s="443"/>
      <c r="P833" s="443"/>
      <c r="Q833" s="443"/>
    </row>
    <row r="834" spans="6:17">
      <c r="F834" s="453"/>
      <c r="G834" s="443"/>
      <c r="H834" s="443"/>
      <c r="I834" s="443"/>
      <c r="J834" s="443"/>
      <c r="K834" s="443"/>
      <c r="L834" s="443"/>
      <c r="M834" s="443"/>
      <c r="N834" s="443"/>
      <c r="O834" s="443"/>
      <c r="P834" s="443"/>
      <c r="Q834" s="443"/>
    </row>
    <row r="835" spans="6:17">
      <c r="F835" s="453"/>
      <c r="G835" s="443"/>
      <c r="H835" s="443"/>
      <c r="I835" s="443"/>
      <c r="J835" s="443"/>
      <c r="K835" s="443"/>
      <c r="L835" s="443"/>
      <c r="M835" s="443"/>
      <c r="N835" s="443"/>
      <c r="O835" s="443"/>
      <c r="P835" s="443"/>
      <c r="Q835" s="443"/>
    </row>
    <row r="836" spans="6:17">
      <c r="F836" s="453"/>
      <c r="G836" s="443"/>
      <c r="H836" s="443"/>
      <c r="I836" s="443"/>
      <c r="J836" s="443"/>
      <c r="K836" s="443"/>
      <c r="L836" s="443"/>
      <c r="M836" s="443"/>
      <c r="N836" s="443"/>
      <c r="O836" s="443"/>
      <c r="P836" s="443"/>
      <c r="Q836" s="443"/>
    </row>
    <row r="837" spans="6:17">
      <c r="F837" s="453"/>
      <c r="G837" s="443"/>
      <c r="H837" s="443"/>
      <c r="I837" s="443"/>
      <c r="J837" s="443"/>
      <c r="K837" s="443"/>
      <c r="L837" s="443"/>
      <c r="M837" s="443"/>
      <c r="N837" s="443"/>
      <c r="O837" s="443"/>
      <c r="P837" s="443"/>
      <c r="Q837" s="443"/>
    </row>
    <row r="838" spans="6:17">
      <c r="F838" s="453"/>
      <c r="G838" s="443"/>
      <c r="H838" s="443"/>
      <c r="I838" s="443"/>
      <c r="J838" s="443"/>
      <c r="K838" s="443"/>
      <c r="L838" s="443"/>
      <c r="M838" s="443"/>
      <c r="N838" s="443"/>
      <c r="O838" s="443"/>
      <c r="P838" s="443"/>
      <c r="Q838" s="443"/>
    </row>
    <row r="839" spans="6:17">
      <c r="F839" s="453"/>
      <c r="G839" s="443"/>
      <c r="H839" s="443"/>
      <c r="I839" s="443"/>
      <c r="J839" s="443"/>
      <c r="K839" s="443"/>
      <c r="L839" s="443"/>
      <c r="M839" s="443"/>
      <c r="N839" s="443"/>
      <c r="O839" s="443"/>
      <c r="P839" s="443"/>
      <c r="Q839" s="443"/>
    </row>
    <row r="840" spans="6:17">
      <c r="F840" s="453"/>
      <c r="G840" s="443"/>
      <c r="H840" s="443"/>
      <c r="I840" s="443"/>
      <c r="J840" s="443"/>
      <c r="K840" s="443"/>
      <c r="L840" s="443"/>
      <c r="M840" s="443"/>
      <c r="N840" s="443"/>
      <c r="O840" s="443"/>
      <c r="P840" s="443"/>
      <c r="Q840" s="443"/>
    </row>
    <row r="841" spans="6:17">
      <c r="F841" s="453"/>
      <c r="G841" s="443"/>
      <c r="H841" s="443"/>
      <c r="I841" s="443"/>
      <c r="J841" s="443"/>
      <c r="K841" s="443"/>
      <c r="L841" s="443"/>
      <c r="M841" s="443"/>
      <c r="N841" s="443"/>
      <c r="O841" s="443"/>
      <c r="P841" s="443"/>
      <c r="Q841" s="443"/>
    </row>
    <row r="842" spans="6:17">
      <c r="F842" s="453"/>
      <c r="G842" s="443"/>
      <c r="H842" s="443"/>
      <c r="I842" s="443"/>
      <c r="J842" s="443"/>
      <c r="K842" s="443"/>
      <c r="L842" s="443"/>
      <c r="M842" s="443"/>
      <c r="N842" s="443"/>
      <c r="O842" s="443"/>
      <c r="P842" s="443"/>
      <c r="Q842" s="443"/>
    </row>
    <row r="843" spans="6:17">
      <c r="F843" s="453"/>
      <c r="G843" s="443"/>
      <c r="H843" s="443"/>
      <c r="I843" s="443"/>
      <c r="J843" s="443"/>
      <c r="K843" s="443"/>
      <c r="L843" s="443"/>
      <c r="M843" s="443"/>
      <c r="N843" s="443"/>
      <c r="O843" s="443"/>
      <c r="P843" s="443"/>
      <c r="Q843" s="443"/>
    </row>
    <row r="844" spans="6:17">
      <c r="F844" s="453"/>
      <c r="G844" s="443"/>
      <c r="H844" s="443"/>
      <c r="I844" s="443"/>
      <c r="J844" s="443"/>
      <c r="K844" s="443"/>
      <c r="L844" s="443"/>
      <c r="M844" s="443"/>
      <c r="N844" s="443"/>
      <c r="O844" s="443"/>
      <c r="P844" s="443"/>
      <c r="Q844" s="443"/>
    </row>
    <row r="845" spans="6:17">
      <c r="F845" s="453"/>
      <c r="G845" s="443"/>
      <c r="H845" s="443"/>
      <c r="I845" s="443"/>
      <c r="J845" s="443"/>
      <c r="K845" s="443"/>
      <c r="L845" s="443"/>
      <c r="M845" s="443"/>
      <c r="N845" s="443"/>
      <c r="O845" s="443"/>
      <c r="P845" s="443"/>
      <c r="Q845" s="443"/>
    </row>
    <row r="846" spans="6:17">
      <c r="F846" s="453"/>
      <c r="G846" s="443"/>
      <c r="H846" s="443"/>
      <c r="I846" s="443"/>
      <c r="J846" s="443"/>
      <c r="K846" s="443"/>
      <c r="L846" s="443"/>
      <c r="M846" s="443"/>
      <c r="N846" s="443"/>
      <c r="O846" s="443"/>
      <c r="P846" s="443"/>
      <c r="Q846" s="443"/>
    </row>
    <row r="847" spans="6:17">
      <c r="F847" s="453"/>
      <c r="G847" s="443"/>
      <c r="H847" s="443"/>
      <c r="I847" s="443"/>
      <c r="J847" s="443"/>
      <c r="K847" s="443"/>
      <c r="L847" s="443"/>
      <c r="M847" s="443"/>
      <c r="N847" s="443"/>
      <c r="O847" s="443"/>
      <c r="P847" s="443"/>
      <c r="Q847" s="443"/>
    </row>
    <row r="848" spans="6:17">
      <c r="F848" s="453"/>
      <c r="G848" s="443"/>
      <c r="H848" s="443"/>
      <c r="I848" s="443"/>
      <c r="J848" s="443"/>
      <c r="K848" s="443"/>
      <c r="L848" s="443"/>
      <c r="M848" s="443"/>
      <c r="N848" s="443"/>
      <c r="O848" s="443"/>
      <c r="P848" s="443"/>
      <c r="Q848" s="443"/>
    </row>
    <row r="849" spans="6:17">
      <c r="F849" s="453"/>
      <c r="G849" s="443"/>
      <c r="H849" s="443"/>
      <c r="I849" s="443"/>
      <c r="J849" s="443"/>
      <c r="K849" s="443"/>
      <c r="L849" s="443"/>
      <c r="M849" s="443"/>
      <c r="N849" s="443"/>
      <c r="O849" s="443"/>
      <c r="P849" s="443"/>
      <c r="Q849" s="443"/>
    </row>
    <row r="850" spans="6:17">
      <c r="F850" s="453"/>
      <c r="G850" s="443"/>
      <c r="H850" s="443"/>
      <c r="I850" s="443"/>
      <c r="J850" s="443"/>
      <c r="K850" s="443"/>
      <c r="L850" s="443"/>
      <c r="M850" s="443"/>
      <c r="N850" s="443"/>
      <c r="O850" s="443"/>
      <c r="P850" s="443"/>
      <c r="Q850" s="443"/>
    </row>
    <row r="851" spans="6:17">
      <c r="F851" s="453"/>
      <c r="G851" s="443"/>
      <c r="H851" s="443"/>
      <c r="I851" s="443"/>
      <c r="J851" s="443"/>
      <c r="K851" s="443"/>
      <c r="L851" s="443"/>
      <c r="M851" s="443"/>
      <c r="N851" s="443"/>
      <c r="O851" s="443"/>
      <c r="P851" s="443"/>
      <c r="Q851" s="443"/>
    </row>
    <row r="852" spans="6:17">
      <c r="F852" s="453"/>
      <c r="G852" s="443"/>
      <c r="H852" s="443"/>
      <c r="I852" s="443"/>
      <c r="J852" s="443"/>
      <c r="K852" s="443"/>
      <c r="L852" s="443"/>
      <c r="M852" s="443"/>
      <c r="N852" s="443"/>
      <c r="O852" s="443"/>
      <c r="P852" s="443"/>
      <c r="Q852" s="443"/>
    </row>
    <row r="853" spans="6:17">
      <c r="F853" s="453"/>
      <c r="G853" s="443"/>
      <c r="H853" s="443"/>
      <c r="I853" s="443"/>
      <c r="J853" s="443"/>
      <c r="K853" s="443"/>
      <c r="L853" s="443"/>
      <c r="M853" s="443"/>
      <c r="N853" s="443"/>
      <c r="O853" s="443"/>
      <c r="P853" s="443"/>
      <c r="Q853" s="443"/>
    </row>
    <row r="854" spans="6:17">
      <c r="F854" s="453"/>
      <c r="G854" s="443"/>
      <c r="H854" s="443"/>
      <c r="I854" s="443"/>
      <c r="J854" s="443"/>
      <c r="K854" s="443"/>
      <c r="L854" s="443"/>
      <c r="M854" s="443"/>
      <c r="N854" s="443"/>
      <c r="O854" s="443"/>
      <c r="P854" s="443"/>
      <c r="Q854" s="443"/>
    </row>
    <row r="855" spans="6:17">
      <c r="F855" s="453"/>
      <c r="G855" s="443"/>
      <c r="H855" s="443"/>
      <c r="I855" s="443"/>
      <c r="J855" s="443"/>
      <c r="K855" s="443"/>
      <c r="L855" s="443"/>
      <c r="M855" s="443"/>
      <c r="N855" s="443"/>
      <c r="O855" s="443"/>
      <c r="P855" s="443"/>
      <c r="Q855" s="443"/>
    </row>
    <row r="856" spans="6:17">
      <c r="F856" s="453"/>
      <c r="G856" s="443"/>
      <c r="H856" s="443"/>
      <c r="I856" s="443"/>
      <c r="J856" s="443"/>
      <c r="K856" s="443"/>
      <c r="L856" s="443"/>
      <c r="M856" s="443"/>
      <c r="N856" s="443"/>
      <c r="O856" s="443"/>
      <c r="P856" s="443"/>
      <c r="Q856" s="443"/>
    </row>
    <row r="857" spans="6:17">
      <c r="F857" s="453"/>
      <c r="G857" s="443"/>
      <c r="H857" s="443"/>
      <c r="I857" s="443"/>
      <c r="J857" s="443"/>
      <c r="K857" s="443"/>
      <c r="L857" s="443"/>
      <c r="M857" s="443"/>
      <c r="N857" s="443"/>
      <c r="O857" s="443"/>
      <c r="P857" s="443"/>
      <c r="Q857" s="443"/>
    </row>
    <row r="858" spans="6:17">
      <c r="F858" s="453"/>
      <c r="G858" s="443"/>
      <c r="H858" s="443"/>
      <c r="I858" s="443"/>
      <c r="J858" s="443"/>
      <c r="K858" s="443"/>
      <c r="L858" s="443"/>
      <c r="M858" s="443"/>
      <c r="N858" s="443"/>
      <c r="O858" s="443"/>
      <c r="P858" s="443"/>
      <c r="Q858" s="443"/>
    </row>
    <row r="859" spans="6:17">
      <c r="F859" s="453"/>
      <c r="G859" s="443"/>
      <c r="H859" s="443"/>
      <c r="I859" s="443"/>
      <c r="J859" s="443"/>
      <c r="K859" s="443"/>
      <c r="L859" s="443"/>
      <c r="M859" s="443"/>
      <c r="N859" s="443"/>
      <c r="O859" s="443"/>
      <c r="P859" s="443"/>
      <c r="Q859" s="443"/>
    </row>
    <row r="860" spans="6:17">
      <c r="F860" s="453"/>
      <c r="G860" s="443"/>
      <c r="H860" s="443"/>
      <c r="I860" s="443"/>
      <c r="J860" s="443"/>
      <c r="K860" s="443"/>
      <c r="L860" s="443"/>
      <c r="M860" s="443"/>
      <c r="N860" s="443"/>
      <c r="O860" s="443"/>
      <c r="P860" s="443"/>
      <c r="Q860" s="443"/>
    </row>
    <row r="861" spans="6:17">
      <c r="F861" s="453"/>
      <c r="G861" s="443"/>
      <c r="H861" s="443"/>
      <c r="I861" s="443"/>
      <c r="J861" s="443"/>
      <c r="K861" s="443"/>
      <c r="L861" s="443"/>
      <c r="M861" s="443"/>
      <c r="N861" s="443"/>
      <c r="O861" s="443"/>
      <c r="P861" s="443"/>
      <c r="Q861" s="443"/>
    </row>
    <row r="862" spans="6:17">
      <c r="F862" s="453"/>
      <c r="G862" s="443"/>
      <c r="H862" s="443"/>
      <c r="I862" s="443"/>
      <c r="J862" s="443"/>
      <c r="K862" s="443"/>
      <c r="L862" s="443"/>
      <c r="M862" s="443"/>
      <c r="N862" s="443"/>
      <c r="O862" s="443"/>
      <c r="P862" s="443"/>
      <c r="Q862" s="443"/>
    </row>
    <row r="863" spans="6:17">
      <c r="F863" s="453"/>
      <c r="G863" s="443"/>
      <c r="H863" s="443"/>
      <c r="I863" s="443"/>
      <c r="J863" s="443"/>
      <c r="K863" s="443"/>
      <c r="L863" s="443"/>
      <c r="M863" s="443"/>
      <c r="N863" s="443"/>
      <c r="O863" s="443"/>
      <c r="P863" s="443"/>
      <c r="Q863" s="443"/>
    </row>
    <row r="864" spans="6:17">
      <c r="F864" s="453"/>
      <c r="G864" s="443"/>
      <c r="H864" s="443"/>
      <c r="I864" s="443"/>
      <c r="J864" s="443"/>
      <c r="K864" s="443"/>
      <c r="L864" s="443"/>
      <c r="M864" s="443"/>
      <c r="N864" s="443"/>
      <c r="O864" s="443"/>
      <c r="P864" s="443"/>
      <c r="Q864" s="443"/>
    </row>
    <row r="865" spans="6:17">
      <c r="F865" s="453"/>
      <c r="G865" s="443"/>
      <c r="H865" s="443"/>
      <c r="I865" s="443"/>
      <c r="J865" s="443"/>
      <c r="K865" s="443"/>
      <c r="L865" s="443"/>
      <c r="M865" s="443"/>
      <c r="N865" s="443"/>
      <c r="O865" s="443"/>
      <c r="P865" s="443"/>
      <c r="Q865" s="443"/>
    </row>
    <row r="866" spans="6:17">
      <c r="F866" s="453"/>
      <c r="G866" s="443"/>
      <c r="H866" s="443"/>
      <c r="I866" s="443"/>
      <c r="J866" s="443"/>
      <c r="K866" s="443"/>
      <c r="L866" s="443"/>
      <c r="M866" s="443"/>
      <c r="N866" s="443"/>
      <c r="O866" s="443"/>
      <c r="P866" s="443"/>
      <c r="Q866" s="443"/>
    </row>
    <row r="867" spans="6:17">
      <c r="F867" s="453"/>
      <c r="G867" s="443"/>
      <c r="H867" s="443"/>
      <c r="I867" s="443"/>
      <c r="J867" s="443"/>
      <c r="K867" s="443"/>
      <c r="L867" s="443"/>
      <c r="M867" s="443"/>
      <c r="N867" s="443"/>
      <c r="O867" s="443"/>
      <c r="P867" s="443"/>
      <c r="Q867" s="443"/>
    </row>
    <row r="868" spans="6:17">
      <c r="F868" s="453"/>
      <c r="G868" s="443"/>
      <c r="H868" s="443"/>
      <c r="I868" s="443"/>
      <c r="J868" s="443"/>
      <c r="K868" s="443"/>
      <c r="L868" s="443"/>
      <c r="M868" s="443"/>
      <c r="N868" s="443"/>
      <c r="O868" s="443"/>
      <c r="P868" s="443"/>
      <c r="Q868" s="443"/>
    </row>
    <row r="869" spans="6:17">
      <c r="F869" s="453"/>
      <c r="G869" s="443"/>
      <c r="H869" s="443"/>
      <c r="I869" s="443"/>
      <c r="J869" s="443"/>
      <c r="K869" s="443"/>
      <c r="L869" s="443"/>
      <c r="M869" s="443"/>
      <c r="N869" s="443"/>
      <c r="O869" s="443"/>
      <c r="P869" s="443"/>
      <c r="Q869" s="443"/>
    </row>
    <row r="870" spans="6:17">
      <c r="F870" s="453"/>
      <c r="G870" s="443"/>
      <c r="H870" s="443"/>
      <c r="I870" s="443"/>
      <c r="J870" s="443"/>
      <c r="K870" s="443"/>
      <c r="L870" s="443"/>
      <c r="M870" s="443"/>
      <c r="N870" s="443"/>
      <c r="O870" s="443"/>
      <c r="P870" s="443"/>
      <c r="Q870" s="443"/>
    </row>
    <row r="871" spans="6:17">
      <c r="F871" s="453"/>
      <c r="G871" s="443"/>
      <c r="H871" s="443"/>
      <c r="I871" s="443"/>
      <c r="J871" s="443"/>
      <c r="K871" s="443"/>
      <c r="L871" s="443"/>
      <c r="M871" s="443"/>
      <c r="N871" s="443"/>
      <c r="O871" s="443"/>
      <c r="P871" s="443"/>
      <c r="Q871" s="443"/>
    </row>
    <row r="872" spans="6:17">
      <c r="F872" s="453"/>
      <c r="G872" s="443"/>
      <c r="H872" s="443"/>
      <c r="I872" s="443"/>
      <c r="J872" s="443"/>
      <c r="K872" s="443"/>
      <c r="L872" s="443"/>
      <c r="M872" s="443"/>
      <c r="N872" s="443"/>
      <c r="O872" s="443"/>
      <c r="P872" s="443"/>
      <c r="Q872" s="443"/>
    </row>
    <row r="873" spans="6:17">
      <c r="F873" s="453"/>
      <c r="G873" s="443"/>
      <c r="H873" s="443"/>
      <c r="I873" s="443"/>
      <c r="J873" s="443"/>
      <c r="K873" s="443"/>
      <c r="L873" s="443"/>
      <c r="M873" s="443"/>
      <c r="N873" s="443"/>
      <c r="O873" s="443"/>
      <c r="P873" s="443"/>
      <c r="Q873" s="443"/>
    </row>
    <row r="874" spans="6:17">
      <c r="F874" s="453"/>
      <c r="G874" s="443"/>
      <c r="H874" s="443"/>
      <c r="I874" s="443"/>
      <c r="J874" s="443"/>
      <c r="K874" s="443"/>
      <c r="L874" s="443"/>
      <c r="M874" s="443"/>
      <c r="N874" s="443"/>
      <c r="O874" s="443"/>
      <c r="P874" s="443"/>
      <c r="Q874" s="443"/>
    </row>
    <row r="875" spans="6:17">
      <c r="F875" s="453"/>
      <c r="G875" s="443"/>
      <c r="H875" s="443"/>
      <c r="I875" s="443"/>
      <c r="J875" s="443"/>
      <c r="K875" s="443"/>
      <c r="L875" s="443"/>
      <c r="M875" s="443"/>
      <c r="N875" s="443"/>
      <c r="O875" s="443"/>
      <c r="P875" s="443"/>
      <c r="Q875" s="443"/>
    </row>
    <row r="876" spans="6:17">
      <c r="F876" s="453"/>
      <c r="G876" s="443"/>
      <c r="H876" s="443"/>
      <c r="I876" s="443"/>
      <c r="J876" s="443"/>
      <c r="K876" s="443"/>
      <c r="L876" s="443"/>
      <c r="M876" s="443"/>
      <c r="N876" s="443"/>
      <c r="O876" s="443"/>
      <c r="P876" s="443"/>
      <c r="Q876" s="443"/>
    </row>
    <row r="877" spans="6:17">
      <c r="F877" s="453"/>
      <c r="G877" s="443"/>
      <c r="H877" s="443"/>
      <c r="I877" s="443"/>
      <c r="J877" s="443"/>
      <c r="K877" s="443"/>
      <c r="L877" s="443"/>
      <c r="M877" s="443"/>
      <c r="N877" s="443"/>
      <c r="O877" s="443"/>
      <c r="P877" s="443"/>
      <c r="Q877" s="443"/>
    </row>
    <row r="878" spans="6:17">
      <c r="F878" s="453"/>
      <c r="G878" s="443"/>
      <c r="H878" s="443"/>
      <c r="I878" s="443"/>
      <c r="J878" s="443"/>
      <c r="K878" s="443"/>
      <c r="L878" s="443"/>
      <c r="M878" s="443"/>
      <c r="N878" s="443"/>
      <c r="O878" s="443"/>
      <c r="P878" s="443"/>
      <c r="Q878" s="443"/>
    </row>
    <row r="879" spans="6:17">
      <c r="F879" s="453"/>
      <c r="G879" s="443"/>
      <c r="H879" s="443"/>
      <c r="I879" s="443"/>
      <c r="J879" s="443"/>
      <c r="K879" s="443"/>
      <c r="L879" s="443"/>
      <c r="M879" s="443"/>
      <c r="N879" s="443"/>
      <c r="O879" s="443"/>
      <c r="P879" s="443"/>
      <c r="Q879" s="443"/>
    </row>
    <row r="880" spans="6:17">
      <c r="F880" s="453"/>
      <c r="G880" s="443"/>
      <c r="H880" s="443"/>
      <c r="I880" s="443"/>
      <c r="J880" s="443"/>
      <c r="K880" s="443"/>
      <c r="L880" s="443"/>
      <c r="M880" s="443"/>
      <c r="N880" s="443"/>
      <c r="O880" s="443"/>
      <c r="P880" s="443"/>
      <c r="Q880" s="443"/>
    </row>
    <row r="881" spans="6:17">
      <c r="F881" s="453"/>
      <c r="G881" s="443"/>
      <c r="H881" s="443"/>
      <c r="I881" s="443"/>
      <c r="J881" s="443"/>
      <c r="K881" s="443"/>
      <c r="L881" s="443"/>
      <c r="M881" s="443"/>
      <c r="N881" s="443"/>
      <c r="O881" s="443"/>
      <c r="P881" s="443"/>
      <c r="Q881" s="443"/>
    </row>
    <row r="882" spans="6:17">
      <c r="F882" s="453"/>
      <c r="G882" s="443"/>
      <c r="H882" s="443"/>
      <c r="I882" s="443"/>
      <c r="J882" s="443"/>
      <c r="K882" s="443"/>
      <c r="L882" s="443"/>
      <c r="M882" s="443"/>
      <c r="N882" s="443"/>
      <c r="O882" s="443"/>
      <c r="P882" s="443"/>
      <c r="Q882" s="443"/>
    </row>
    <row r="883" spans="6:17">
      <c r="F883" s="453"/>
      <c r="G883" s="443"/>
      <c r="H883" s="443"/>
      <c r="I883" s="443"/>
      <c r="J883" s="443"/>
      <c r="K883" s="443"/>
      <c r="L883" s="443"/>
      <c r="M883" s="443"/>
      <c r="N883" s="443"/>
      <c r="O883" s="443"/>
      <c r="P883" s="443"/>
      <c r="Q883" s="443"/>
    </row>
    <row r="884" spans="6:17">
      <c r="F884" s="453"/>
      <c r="G884" s="443"/>
      <c r="H884" s="443"/>
      <c r="I884" s="443"/>
      <c r="J884" s="443"/>
      <c r="K884" s="443"/>
      <c r="L884" s="443"/>
      <c r="M884" s="443"/>
      <c r="N884" s="443"/>
      <c r="O884" s="443"/>
      <c r="P884" s="443"/>
      <c r="Q884" s="443"/>
    </row>
    <row r="885" spans="6:17">
      <c r="F885" s="453"/>
      <c r="G885" s="443"/>
      <c r="H885" s="443"/>
      <c r="I885" s="443"/>
      <c r="J885" s="443"/>
      <c r="K885" s="443"/>
      <c r="L885" s="443"/>
      <c r="M885" s="443"/>
      <c r="N885" s="443"/>
      <c r="O885" s="443"/>
      <c r="P885" s="443"/>
      <c r="Q885" s="443"/>
    </row>
    <row r="886" spans="6:17">
      <c r="F886" s="453"/>
      <c r="G886" s="443"/>
      <c r="H886" s="443"/>
      <c r="I886" s="443"/>
      <c r="J886" s="443"/>
      <c r="K886" s="443"/>
      <c r="L886" s="443"/>
      <c r="M886" s="443"/>
      <c r="N886" s="443"/>
      <c r="O886" s="443"/>
      <c r="P886" s="443"/>
      <c r="Q886" s="443"/>
    </row>
    <row r="887" spans="6:17">
      <c r="F887" s="453"/>
      <c r="G887" s="443"/>
      <c r="H887" s="443"/>
      <c r="I887" s="443"/>
      <c r="J887" s="443"/>
      <c r="K887" s="443"/>
      <c r="L887" s="443"/>
      <c r="M887" s="443"/>
      <c r="N887" s="443"/>
      <c r="O887" s="443"/>
      <c r="P887" s="443"/>
      <c r="Q887" s="443"/>
    </row>
    <row r="888" spans="6:17">
      <c r="F888" s="453"/>
      <c r="G888" s="443"/>
      <c r="H888" s="443"/>
      <c r="I888" s="443"/>
      <c r="J888" s="443"/>
      <c r="K888" s="443"/>
      <c r="L888" s="443"/>
      <c r="M888" s="443"/>
      <c r="N888" s="443"/>
      <c r="O888" s="443"/>
      <c r="P888" s="443"/>
      <c r="Q888" s="443"/>
    </row>
    <row r="889" spans="6:17">
      <c r="F889" s="453"/>
      <c r="G889" s="443"/>
      <c r="H889" s="443"/>
      <c r="I889" s="443"/>
      <c r="J889" s="443"/>
      <c r="K889" s="443"/>
      <c r="L889" s="443"/>
      <c r="M889" s="443"/>
      <c r="N889" s="443"/>
      <c r="O889" s="443"/>
      <c r="P889" s="443"/>
      <c r="Q889" s="443"/>
    </row>
    <row r="890" spans="6:17">
      <c r="F890" s="453"/>
      <c r="G890" s="443"/>
      <c r="H890" s="443"/>
      <c r="I890" s="443"/>
      <c r="J890" s="443"/>
      <c r="K890" s="443"/>
      <c r="L890" s="443"/>
      <c r="M890" s="443"/>
      <c r="N890" s="443"/>
      <c r="O890" s="443"/>
      <c r="P890" s="443"/>
      <c r="Q890" s="443"/>
    </row>
    <row r="891" spans="6:17">
      <c r="F891" s="453"/>
      <c r="G891" s="443"/>
      <c r="H891" s="443"/>
      <c r="I891" s="443"/>
      <c r="J891" s="443"/>
      <c r="K891" s="443"/>
      <c r="L891" s="443"/>
      <c r="M891" s="443"/>
      <c r="N891" s="443"/>
      <c r="O891" s="443"/>
      <c r="P891" s="443"/>
      <c r="Q891" s="443"/>
    </row>
    <row r="892" spans="6:17">
      <c r="F892" s="453"/>
      <c r="G892" s="443"/>
      <c r="H892" s="443"/>
      <c r="I892" s="443"/>
      <c r="J892" s="443"/>
      <c r="K892" s="443"/>
      <c r="L892" s="443"/>
      <c r="M892" s="443"/>
      <c r="N892" s="443"/>
      <c r="O892" s="443"/>
      <c r="P892" s="443"/>
      <c r="Q892" s="443"/>
    </row>
    <row r="893" spans="6:17">
      <c r="F893" s="453"/>
      <c r="G893" s="443"/>
      <c r="H893" s="443"/>
      <c r="I893" s="443"/>
      <c r="J893" s="443"/>
      <c r="K893" s="443"/>
      <c r="L893" s="443"/>
      <c r="M893" s="443"/>
      <c r="N893" s="443"/>
      <c r="O893" s="443"/>
      <c r="P893" s="443"/>
      <c r="Q893" s="443"/>
    </row>
    <row r="894" spans="6:17">
      <c r="F894" s="453"/>
      <c r="G894" s="443"/>
      <c r="H894" s="443"/>
      <c r="I894" s="443"/>
      <c r="J894" s="443"/>
      <c r="K894" s="443"/>
      <c r="L894" s="443"/>
      <c r="M894" s="443"/>
      <c r="N894" s="443"/>
      <c r="O894" s="443"/>
      <c r="P894" s="443"/>
      <c r="Q894" s="443"/>
    </row>
    <row r="895" spans="6:17">
      <c r="F895" s="453"/>
      <c r="G895" s="443"/>
      <c r="H895" s="443"/>
      <c r="I895" s="443"/>
      <c r="J895" s="443"/>
      <c r="K895" s="443"/>
      <c r="L895" s="443"/>
      <c r="M895" s="443"/>
      <c r="N895" s="443"/>
      <c r="O895" s="443"/>
      <c r="P895" s="443"/>
      <c r="Q895" s="443"/>
    </row>
    <row r="896" spans="6:17">
      <c r="F896" s="453"/>
      <c r="G896" s="443"/>
      <c r="H896" s="443"/>
      <c r="I896" s="443"/>
      <c r="J896" s="443"/>
      <c r="K896" s="443"/>
      <c r="L896" s="443"/>
      <c r="M896" s="443"/>
      <c r="N896" s="443"/>
      <c r="O896" s="443"/>
      <c r="P896" s="443"/>
      <c r="Q896" s="443"/>
    </row>
    <row r="897" spans="6:17">
      <c r="F897" s="453"/>
      <c r="G897" s="443"/>
      <c r="H897" s="443"/>
      <c r="I897" s="443"/>
      <c r="J897" s="443"/>
      <c r="K897" s="443"/>
      <c r="L897" s="443"/>
      <c r="M897" s="443"/>
      <c r="N897" s="443"/>
      <c r="O897" s="443"/>
      <c r="P897" s="443"/>
      <c r="Q897" s="443"/>
    </row>
    <row r="898" spans="6:17">
      <c r="F898" s="453"/>
      <c r="G898" s="443"/>
      <c r="H898" s="443"/>
      <c r="I898" s="443"/>
      <c r="J898" s="443"/>
      <c r="K898" s="443"/>
      <c r="L898" s="443"/>
      <c r="M898" s="443"/>
      <c r="N898" s="443"/>
      <c r="O898" s="443"/>
      <c r="P898" s="443"/>
      <c r="Q898" s="443"/>
    </row>
    <row r="899" spans="6:17">
      <c r="F899" s="453"/>
      <c r="G899" s="443"/>
      <c r="H899" s="443"/>
      <c r="I899" s="443"/>
      <c r="J899" s="443"/>
      <c r="K899" s="443"/>
      <c r="L899" s="443"/>
      <c r="M899" s="443"/>
      <c r="N899" s="443"/>
      <c r="O899" s="443"/>
      <c r="P899" s="443"/>
      <c r="Q899" s="443"/>
    </row>
    <row r="900" spans="6:17">
      <c r="F900" s="453"/>
      <c r="G900" s="443"/>
      <c r="H900" s="443"/>
      <c r="I900" s="443"/>
      <c r="J900" s="443"/>
      <c r="K900" s="443"/>
      <c r="L900" s="443"/>
      <c r="M900" s="443"/>
      <c r="N900" s="443"/>
      <c r="O900" s="443"/>
      <c r="P900" s="443"/>
      <c r="Q900" s="443"/>
    </row>
    <row r="901" spans="6:17">
      <c r="F901" s="453"/>
      <c r="G901" s="443"/>
      <c r="H901" s="443"/>
      <c r="I901" s="443"/>
      <c r="J901" s="443"/>
      <c r="K901" s="443"/>
      <c r="L901" s="443"/>
      <c r="M901" s="443"/>
      <c r="N901" s="443"/>
      <c r="O901" s="443"/>
      <c r="P901" s="443"/>
      <c r="Q901" s="443"/>
    </row>
    <row r="902" spans="6:17">
      <c r="F902" s="453"/>
      <c r="G902" s="443"/>
      <c r="H902" s="443"/>
      <c r="I902" s="443"/>
      <c r="J902" s="443"/>
      <c r="K902" s="443"/>
      <c r="L902" s="443"/>
      <c r="M902" s="443"/>
      <c r="N902" s="443"/>
      <c r="O902" s="443"/>
      <c r="P902" s="443"/>
      <c r="Q902" s="443"/>
    </row>
    <row r="903" spans="6:17">
      <c r="F903" s="453"/>
      <c r="G903" s="443"/>
      <c r="H903" s="443"/>
      <c r="I903" s="443"/>
      <c r="J903" s="443"/>
      <c r="K903" s="443"/>
      <c r="L903" s="443"/>
      <c r="M903" s="443"/>
      <c r="N903" s="443"/>
      <c r="O903" s="443"/>
      <c r="P903" s="443"/>
      <c r="Q903" s="443"/>
    </row>
    <row r="904" spans="6:17">
      <c r="F904" s="453"/>
      <c r="G904" s="443"/>
      <c r="H904" s="443"/>
      <c r="I904" s="443"/>
      <c r="J904" s="443"/>
      <c r="K904" s="443"/>
      <c r="L904" s="443"/>
      <c r="M904" s="443"/>
      <c r="N904" s="443"/>
      <c r="O904" s="443"/>
      <c r="P904" s="443"/>
      <c r="Q904" s="443"/>
    </row>
    <row r="905" spans="6:17">
      <c r="F905" s="453"/>
      <c r="G905" s="443"/>
      <c r="H905" s="443"/>
      <c r="I905" s="443"/>
      <c r="J905" s="443"/>
      <c r="K905" s="443"/>
      <c r="L905" s="443"/>
      <c r="M905" s="443"/>
      <c r="N905" s="443"/>
      <c r="O905" s="443"/>
      <c r="P905" s="443"/>
      <c r="Q905" s="443"/>
    </row>
    <row r="906" spans="6:17">
      <c r="F906" s="453"/>
      <c r="G906" s="443"/>
      <c r="H906" s="443"/>
      <c r="I906" s="443"/>
      <c r="J906" s="443"/>
      <c r="K906" s="443"/>
      <c r="L906" s="443"/>
      <c r="M906" s="443"/>
      <c r="N906" s="443"/>
      <c r="O906" s="443"/>
      <c r="P906" s="443"/>
      <c r="Q906" s="443"/>
    </row>
    <row r="907" spans="6:17">
      <c r="F907" s="453"/>
      <c r="G907" s="443"/>
      <c r="H907" s="443"/>
      <c r="I907" s="443"/>
      <c r="J907" s="443"/>
      <c r="K907" s="443"/>
      <c r="L907" s="443"/>
      <c r="M907" s="443"/>
      <c r="N907" s="443"/>
      <c r="O907" s="443"/>
      <c r="P907" s="443"/>
      <c r="Q907" s="443"/>
    </row>
    <row r="908" spans="6:17">
      <c r="F908" s="453"/>
      <c r="G908" s="443"/>
      <c r="H908" s="443"/>
      <c r="I908" s="443"/>
      <c r="J908" s="443"/>
      <c r="K908" s="443"/>
      <c r="L908" s="443"/>
      <c r="M908" s="443"/>
      <c r="N908" s="443"/>
      <c r="O908" s="443"/>
      <c r="P908" s="443"/>
      <c r="Q908" s="443"/>
    </row>
    <row r="909" spans="6:17">
      <c r="F909" s="453"/>
      <c r="G909" s="443"/>
      <c r="H909" s="443"/>
      <c r="I909" s="443"/>
      <c r="J909" s="443"/>
      <c r="K909" s="443"/>
      <c r="L909" s="443"/>
      <c r="M909" s="443"/>
      <c r="N909" s="443"/>
      <c r="O909" s="443"/>
      <c r="P909" s="443"/>
      <c r="Q909" s="443"/>
    </row>
    <row r="910" spans="6:17">
      <c r="F910" s="453"/>
      <c r="G910" s="443"/>
      <c r="H910" s="443"/>
      <c r="I910" s="443"/>
      <c r="J910" s="443"/>
      <c r="K910" s="443"/>
      <c r="L910" s="443"/>
      <c r="M910" s="443"/>
      <c r="N910" s="443"/>
      <c r="O910" s="443"/>
      <c r="P910" s="443"/>
      <c r="Q910" s="443"/>
    </row>
    <row r="911" spans="6:17">
      <c r="F911" s="453"/>
      <c r="G911" s="443"/>
      <c r="H911" s="443"/>
      <c r="I911" s="443"/>
      <c r="J911" s="443"/>
      <c r="K911" s="443"/>
      <c r="L911" s="443"/>
      <c r="M911" s="443"/>
      <c r="N911" s="443"/>
      <c r="O911" s="443"/>
      <c r="P911" s="443"/>
      <c r="Q911" s="443"/>
    </row>
    <row r="912" spans="6:17">
      <c r="F912" s="453"/>
      <c r="G912" s="443"/>
      <c r="H912" s="443"/>
      <c r="I912" s="443"/>
      <c r="J912" s="443"/>
      <c r="K912" s="443"/>
      <c r="L912" s="443"/>
      <c r="M912" s="443"/>
      <c r="N912" s="443"/>
      <c r="O912" s="443"/>
      <c r="P912" s="443"/>
      <c r="Q912" s="443"/>
    </row>
    <row r="913" spans="6:17">
      <c r="F913" s="453"/>
      <c r="G913" s="443"/>
      <c r="H913" s="443"/>
      <c r="I913" s="443"/>
      <c r="J913" s="443"/>
      <c r="K913" s="443"/>
      <c r="L913" s="443"/>
      <c r="M913" s="443"/>
      <c r="N913" s="443"/>
      <c r="O913" s="443"/>
      <c r="P913" s="443"/>
      <c r="Q913" s="443"/>
    </row>
    <row r="914" spans="6:17">
      <c r="F914" s="453"/>
      <c r="G914" s="443"/>
      <c r="H914" s="443"/>
      <c r="I914" s="443"/>
      <c r="J914" s="443"/>
      <c r="K914" s="443"/>
      <c r="L914" s="443"/>
      <c r="M914" s="443"/>
      <c r="N914" s="443"/>
      <c r="O914" s="443"/>
      <c r="P914" s="443"/>
      <c r="Q914" s="443"/>
    </row>
    <row r="915" spans="6:17">
      <c r="F915" s="453"/>
      <c r="G915" s="443"/>
      <c r="H915" s="443"/>
      <c r="I915" s="443"/>
      <c r="J915" s="443"/>
      <c r="K915" s="443"/>
      <c r="L915" s="443"/>
      <c r="M915" s="443"/>
      <c r="N915" s="443"/>
      <c r="O915" s="443"/>
      <c r="P915" s="443"/>
      <c r="Q915" s="443"/>
    </row>
    <row r="916" spans="6:17">
      <c r="F916" s="453"/>
      <c r="G916" s="443"/>
      <c r="H916" s="443"/>
      <c r="I916" s="443"/>
      <c r="J916" s="443"/>
      <c r="K916" s="443"/>
      <c r="L916" s="443"/>
      <c r="M916" s="443"/>
      <c r="N916" s="443"/>
      <c r="O916" s="443"/>
      <c r="P916" s="443"/>
      <c r="Q916" s="443"/>
    </row>
    <row r="917" spans="6:17">
      <c r="F917" s="453"/>
      <c r="G917" s="443"/>
      <c r="H917" s="443"/>
      <c r="I917" s="443"/>
      <c r="J917" s="443"/>
      <c r="K917" s="443"/>
      <c r="L917" s="443"/>
      <c r="M917" s="443"/>
      <c r="N917" s="443"/>
      <c r="O917" s="443"/>
      <c r="P917" s="443"/>
      <c r="Q917" s="443"/>
    </row>
    <row r="918" spans="6:17">
      <c r="F918" s="453"/>
      <c r="G918" s="443"/>
      <c r="H918" s="443"/>
      <c r="I918" s="443"/>
      <c r="J918" s="443"/>
      <c r="K918" s="443"/>
      <c r="L918" s="443"/>
      <c r="M918" s="443"/>
      <c r="N918" s="443"/>
      <c r="O918" s="443"/>
      <c r="P918" s="443"/>
      <c r="Q918" s="443"/>
    </row>
    <row r="919" spans="6:17">
      <c r="F919" s="453"/>
      <c r="G919" s="443"/>
      <c r="H919" s="443"/>
      <c r="I919" s="443"/>
      <c r="J919" s="443"/>
      <c r="K919" s="443"/>
      <c r="L919" s="443"/>
      <c r="M919" s="443"/>
      <c r="N919" s="443"/>
      <c r="O919" s="443"/>
      <c r="P919" s="443"/>
      <c r="Q919" s="443"/>
    </row>
    <row r="920" spans="6:17">
      <c r="F920" s="453"/>
      <c r="G920" s="443"/>
      <c r="H920" s="443"/>
      <c r="I920" s="443"/>
      <c r="J920" s="443"/>
      <c r="K920" s="443"/>
      <c r="L920" s="443"/>
      <c r="M920" s="443"/>
      <c r="N920" s="443"/>
      <c r="O920" s="443"/>
      <c r="P920" s="443"/>
      <c r="Q920" s="443"/>
    </row>
    <row r="921" spans="6:17">
      <c r="F921" s="453"/>
      <c r="G921" s="443"/>
      <c r="H921" s="443"/>
      <c r="I921" s="443"/>
      <c r="J921" s="443"/>
      <c r="K921" s="443"/>
      <c r="L921" s="443"/>
      <c r="M921" s="443"/>
      <c r="N921" s="443"/>
      <c r="O921" s="443"/>
      <c r="P921" s="443"/>
      <c r="Q921" s="443"/>
    </row>
    <row r="922" spans="6:17">
      <c r="F922" s="453"/>
      <c r="G922" s="443"/>
      <c r="H922" s="443"/>
      <c r="I922" s="443"/>
      <c r="J922" s="443"/>
      <c r="K922" s="443"/>
      <c r="L922" s="443"/>
      <c r="M922" s="443"/>
      <c r="N922" s="443"/>
      <c r="O922" s="443"/>
      <c r="P922" s="443"/>
      <c r="Q922" s="443"/>
    </row>
    <row r="923" spans="6:17">
      <c r="F923" s="453"/>
      <c r="G923" s="443"/>
      <c r="H923" s="443"/>
      <c r="I923" s="443"/>
      <c r="J923" s="443"/>
      <c r="K923" s="443"/>
      <c r="L923" s="443"/>
      <c r="M923" s="443"/>
      <c r="N923" s="443"/>
      <c r="O923" s="443"/>
      <c r="P923" s="443"/>
      <c r="Q923" s="443"/>
    </row>
    <row r="924" spans="6:17">
      <c r="F924" s="453"/>
      <c r="G924" s="443"/>
      <c r="H924" s="443"/>
      <c r="I924" s="443"/>
      <c r="J924" s="443"/>
      <c r="K924" s="443"/>
      <c r="L924" s="443"/>
      <c r="M924" s="443"/>
      <c r="N924" s="443"/>
      <c r="O924" s="443"/>
      <c r="P924" s="443"/>
      <c r="Q924" s="443"/>
    </row>
    <row r="925" spans="6:17">
      <c r="F925" s="453"/>
      <c r="G925" s="443"/>
      <c r="H925" s="443"/>
      <c r="I925" s="443"/>
      <c r="J925" s="443"/>
      <c r="K925" s="443"/>
      <c r="L925" s="443"/>
      <c r="M925" s="443"/>
      <c r="N925" s="443"/>
      <c r="O925" s="443"/>
      <c r="P925" s="443"/>
      <c r="Q925" s="443"/>
    </row>
    <row r="926" spans="6:17">
      <c r="F926" s="453"/>
      <c r="G926" s="443"/>
      <c r="H926" s="443"/>
      <c r="I926" s="443"/>
      <c r="J926" s="443"/>
      <c r="K926" s="443"/>
      <c r="L926" s="443"/>
      <c r="M926" s="443"/>
      <c r="N926" s="443"/>
      <c r="O926" s="443"/>
      <c r="P926" s="443"/>
      <c r="Q926" s="443"/>
    </row>
    <row r="927" spans="6:17">
      <c r="F927" s="453"/>
      <c r="G927" s="443"/>
      <c r="H927" s="443"/>
      <c r="I927" s="443"/>
      <c r="J927" s="443"/>
      <c r="K927" s="443"/>
      <c r="L927" s="443"/>
      <c r="M927" s="443"/>
      <c r="N927" s="443"/>
      <c r="O927" s="443"/>
      <c r="P927" s="443"/>
      <c r="Q927" s="443"/>
    </row>
    <row r="928" spans="6:17">
      <c r="F928" s="453"/>
      <c r="G928" s="443"/>
      <c r="H928" s="443"/>
      <c r="I928" s="443"/>
      <c r="J928" s="443"/>
      <c r="K928" s="443"/>
      <c r="L928" s="443"/>
      <c r="M928" s="443"/>
      <c r="N928" s="443"/>
      <c r="O928" s="443"/>
      <c r="P928" s="443"/>
      <c r="Q928" s="443"/>
    </row>
    <row r="929" spans="6:17">
      <c r="F929" s="453"/>
      <c r="G929" s="443"/>
      <c r="H929" s="443"/>
      <c r="I929" s="443"/>
      <c r="J929" s="443"/>
      <c r="K929" s="443"/>
      <c r="L929" s="443"/>
      <c r="M929" s="443"/>
      <c r="N929" s="443"/>
      <c r="O929" s="443"/>
      <c r="P929" s="443"/>
      <c r="Q929" s="443"/>
    </row>
    <row r="930" spans="6:17">
      <c r="F930" s="453"/>
      <c r="G930" s="443"/>
      <c r="H930" s="443"/>
      <c r="I930" s="443"/>
      <c r="J930" s="443"/>
      <c r="K930" s="443"/>
      <c r="L930" s="443"/>
      <c r="M930" s="443"/>
      <c r="N930" s="443"/>
      <c r="O930" s="443"/>
      <c r="P930" s="443"/>
      <c r="Q930" s="443"/>
    </row>
    <row r="931" spans="6:17">
      <c r="F931" s="453"/>
      <c r="G931" s="443"/>
      <c r="H931" s="443"/>
      <c r="I931" s="443"/>
      <c r="J931" s="443"/>
      <c r="K931" s="443"/>
      <c r="L931" s="443"/>
      <c r="M931" s="443"/>
      <c r="N931" s="443"/>
      <c r="O931" s="443"/>
      <c r="P931" s="443"/>
      <c r="Q931" s="443"/>
    </row>
    <row r="932" spans="6:17">
      <c r="F932" s="453"/>
      <c r="G932" s="443"/>
      <c r="H932" s="443"/>
      <c r="I932" s="443"/>
      <c r="J932" s="443"/>
      <c r="K932" s="443"/>
      <c r="L932" s="443"/>
      <c r="M932" s="443"/>
      <c r="N932" s="443"/>
      <c r="O932" s="443"/>
      <c r="P932" s="443"/>
      <c r="Q932" s="443"/>
    </row>
    <row r="933" spans="6:17">
      <c r="F933" s="453"/>
      <c r="G933" s="443"/>
      <c r="H933" s="443"/>
      <c r="I933" s="443"/>
      <c r="J933" s="443"/>
      <c r="K933" s="443"/>
      <c r="L933" s="443"/>
      <c r="M933" s="443"/>
      <c r="N933" s="443"/>
      <c r="O933" s="443"/>
      <c r="P933" s="443"/>
      <c r="Q933" s="443"/>
    </row>
    <row r="934" spans="6:17">
      <c r="F934" s="453"/>
      <c r="G934" s="443"/>
      <c r="H934" s="443"/>
      <c r="I934" s="443"/>
      <c r="J934" s="443"/>
      <c r="K934" s="443"/>
      <c r="L934" s="443"/>
      <c r="M934" s="443"/>
      <c r="N934" s="443"/>
      <c r="O934" s="443"/>
      <c r="P934" s="443"/>
      <c r="Q934" s="443"/>
    </row>
    <row r="935" spans="6:17">
      <c r="F935" s="453"/>
      <c r="G935" s="443"/>
      <c r="H935" s="443"/>
      <c r="I935" s="443"/>
      <c r="J935" s="443"/>
      <c r="K935" s="443"/>
      <c r="L935" s="443"/>
      <c r="M935" s="443"/>
      <c r="N935" s="443"/>
      <c r="O935" s="443"/>
      <c r="P935" s="443"/>
      <c r="Q935" s="443"/>
    </row>
    <row r="936" spans="6:17">
      <c r="F936" s="453"/>
      <c r="G936" s="443"/>
      <c r="H936" s="443"/>
      <c r="I936" s="443"/>
      <c r="J936" s="443"/>
      <c r="K936" s="443"/>
      <c r="L936" s="443"/>
      <c r="M936" s="443"/>
      <c r="N936" s="443"/>
      <c r="O936" s="443"/>
      <c r="P936" s="443"/>
      <c r="Q936" s="443"/>
    </row>
    <row r="937" spans="6:17">
      <c r="F937" s="453"/>
      <c r="G937" s="443"/>
      <c r="H937" s="443"/>
      <c r="I937" s="443"/>
      <c r="J937" s="443"/>
      <c r="K937" s="443"/>
      <c r="L937" s="443"/>
      <c r="M937" s="443"/>
      <c r="N937" s="443"/>
      <c r="O937" s="443"/>
      <c r="P937" s="443"/>
      <c r="Q937" s="443"/>
    </row>
    <row r="938" spans="6:17">
      <c r="F938" s="453"/>
      <c r="G938" s="443"/>
      <c r="H938" s="443"/>
      <c r="I938" s="443"/>
      <c r="J938" s="443"/>
      <c r="K938" s="443"/>
      <c r="L938" s="443"/>
      <c r="M938" s="443"/>
      <c r="N938" s="443"/>
      <c r="O938" s="443"/>
      <c r="P938" s="443"/>
      <c r="Q938" s="443"/>
    </row>
    <row r="939" spans="6:17">
      <c r="F939" s="453"/>
      <c r="G939" s="443"/>
      <c r="H939" s="443"/>
      <c r="I939" s="443"/>
      <c r="J939" s="443"/>
      <c r="K939" s="443"/>
      <c r="L939" s="443"/>
      <c r="M939" s="443"/>
      <c r="N939" s="443"/>
      <c r="O939" s="443"/>
      <c r="P939" s="443"/>
      <c r="Q939" s="443"/>
    </row>
    <row r="940" spans="6:17">
      <c r="F940" s="453"/>
      <c r="G940" s="443"/>
      <c r="H940" s="443"/>
      <c r="I940" s="443"/>
      <c r="J940" s="443"/>
      <c r="K940" s="443"/>
      <c r="L940" s="443"/>
      <c r="M940" s="443"/>
      <c r="N940" s="443"/>
      <c r="O940" s="443"/>
      <c r="P940" s="443"/>
      <c r="Q940" s="443"/>
    </row>
    <row r="941" spans="6:17">
      <c r="F941" s="453"/>
      <c r="G941" s="443"/>
      <c r="H941" s="443"/>
      <c r="I941" s="443"/>
      <c r="J941" s="443"/>
      <c r="K941" s="443"/>
      <c r="L941" s="443"/>
      <c r="M941" s="443"/>
      <c r="N941" s="443"/>
      <c r="O941" s="443"/>
      <c r="P941" s="443"/>
      <c r="Q941" s="443"/>
    </row>
    <row r="942" spans="6:17">
      <c r="F942" s="453"/>
      <c r="G942" s="443"/>
      <c r="H942" s="443"/>
      <c r="I942" s="443"/>
      <c r="J942" s="443"/>
      <c r="K942" s="443"/>
      <c r="L942" s="443"/>
      <c r="M942" s="443"/>
      <c r="N942" s="443"/>
      <c r="O942" s="443"/>
      <c r="P942" s="443"/>
      <c r="Q942" s="443"/>
    </row>
    <row r="943" spans="6:17">
      <c r="F943" s="453"/>
      <c r="G943" s="443"/>
      <c r="H943" s="443"/>
      <c r="I943" s="443"/>
      <c r="J943" s="443"/>
      <c r="K943" s="443"/>
      <c r="L943" s="443"/>
      <c r="M943" s="443"/>
      <c r="N943" s="443"/>
      <c r="O943" s="443"/>
      <c r="P943" s="443"/>
      <c r="Q943" s="443"/>
    </row>
    <row r="944" spans="6:17">
      <c r="F944" s="453"/>
      <c r="G944" s="443"/>
      <c r="H944" s="443"/>
      <c r="I944" s="443"/>
      <c r="J944" s="443"/>
      <c r="K944" s="443"/>
      <c r="L944" s="443"/>
      <c r="M944" s="443"/>
      <c r="N944" s="443"/>
      <c r="O944" s="443"/>
      <c r="P944" s="443"/>
      <c r="Q944" s="443"/>
    </row>
    <row r="945" spans="6:17">
      <c r="F945" s="453"/>
      <c r="G945" s="443"/>
      <c r="H945" s="443"/>
      <c r="I945" s="443"/>
      <c r="J945" s="443"/>
      <c r="K945" s="443"/>
      <c r="L945" s="443"/>
      <c r="M945" s="443"/>
      <c r="N945" s="443"/>
      <c r="O945" s="443"/>
      <c r="P945" s="443"/>
      <c r="Q945" s="443"/>
    </row>
    <row r="946" spans="6:17">
      <c r="F946" s="453"/>
      <c r="G946" s="443"/>
      <c r="H946" s="443"/>
      <c r="I946" s="443"/>
      <c r="J946" s="443"/>
      <c r="K946" s="443"/>
      <c r="L946" s="443"/>
      <c r="M946" s="443"/>
      <c r="N946" s="443"/>
      <c r="O946" s="443"/>
      <c r="P946" s="443"/>
      <c r="Q946" s="443"/>
    </row>
    <row r="947" spans="6:17">
      <c r="F947" s="453"/>
      <c r="G947" s="443"/>
      <c r="H947" s="443"/>
      <c r="I947" s="443"/>
      <c r="J947" s="443"/>
      <c r="K947" s="443"/>
      <c r="L947" s="443"/>
      <c r="M947" s="443"/>
      <c r="N947" s="443"/>
      <c r="O947" s="443"/>
      <c r="P947" s="443"/>
      <c r="Q947" s="443"/>
    </row>
    <row r="948" spans="6:17">
      <c r="F948" s="453"/>
      <c r="G948" s="443"/>
      <c r="H948" s="443"/>
      <c r="I948" s="443"/>
      <c r="J948" s="443"/>
      <c r="K948" s="443"/>
      <c r="L948" s="443"/>
      <c r="M948" s="443"/>
      <c r="N948" s="443"/>
      <c r="O948" s="443"/>
      <c r="P948" s="443"/>
      <c r="Q948" s="443"/>
    </row>
    <row r="949" spans="6:17">
      <c r="F949" s="453"/>
      <c r="G949" s="443"/>
      <c r="H949" s="443"/>
      <c r="I949" s="443"/>
      <c r="J949" s="443"/>
      <c r="K949" s="443"/>
      <c r="L949" s="443"/>
      <c r="M949" s="443"/>
      <c r="N949" s="443"/>
      <c r="O949" s="443"/>
      <c r="P949" s="443"/>
      <c r="Q949" s="443"/>
    </row>
    <row r="950" spans="6:17">
      <c r="F950" s="453"/>
      <c r="G950" s="443"/>
      <c r="H950" s="443"/>
      <c r="I950" s="443"/>
      <c r="J950" s="443"/>
      <c r="K950" s="443"/>
      <c r="L950" s="443"/>
      <c r="M950" s="443"/>
      <c r="N950" s="443"/>
      <c r="O950" s="443"/>
      <c r="P950" s="443"/>
      <c r="Q950" s="443"/>
    </row>
    <row r="951" spans="6:17">
      <c r="F951" s="453"/>
      <c r="G951" s="443"/>
      <c r="H951" s="443"/>
      <c r="I951" s="443"/>
      <c r="J951" s="443"/>
      <c r="K951" s="443"/>
      <c r="L951" s="443"/>
      <c r="M951" s="443"/>
      <c r="N951" s="443"/>
      <c r="O951" s="443"/>
      <c r="P951" s="443"/>
      <c r="Q951" s="443"/>
    </row>
    <row r="952" spans="6:17">
      <c r="F952" s="453"/>
      <c r="G952" s="443"/>
      <c r="H952" s="443"/>
      <c r="I952" s="443"/>
      <c r="J952" s="443"/>
      <c r="K952" s="443"/>
      <c r="L952" s="443"/>
      <c r="M952" s="443"/>
      <c r="N952" s="443"/>
      <c r="O952" s="443"/>
      <c r="P952" s="443"/>
      <c r="Q952" s="443"/>
    </row>
    <row r="953" spans="6:17">
      <c r="F953" s="453"/>
      <c r="G953" s="443"/>
      <c r="H953" s="443"/>
      <c r="I953" s="443"/>
      <c r="J953" s="443"/>
      <c r="K953" s="443"/>
      <c r="L953" s="443"/>
      <c r="M953" s="443"/>
      <c r="N953" s="443"/>
      <c r="O953" s="443"/>
      <c r="P953" s="443"/>
      <c r="Q953" s="443"/>
    </row>
    <row r="954" spans="6:17">
      <c r="F954" s="453"/>
      <c r="G954" s="443"/>
      <c r="H954" s="443"/>
      <c r="I954" s="443"/>
      <c r="J954" s="443"/>
      <c r="K954" s="443"/>
      <c r="L954" s="443"/>
      <c r="M954" s="443"/>
      <c r="N954" s="443"/>
      <c r="O954" s="443"/>
      <c r="P954" s="443"/>
      <c r="Q954" s="443"/>
    </row>
    <row r="955" spans="6:17">
      <c r="F955" s="453"/>
      <c r="G955" s="443"/>
      <c r="H955" s="443"/>
      <c r="I955" s="443"/>
      <c r="J955" s="443"/>
      <c r="K955" s="443"/>
      <c r="L955" s="443"/>
      <c r="M955" s="443"/>
      <c r="N955" s="443"/>
      <c r="O955" s="443"/>
      <c r="P955" s="443"/>
      <c r="Q955" s="443"/>
    </row>
    <row r="956" spans="6:17">
      <c r="F956" s="453"/>
      <c r="G956" s="443"/>
      <c r="H956" s="443"/>
      <c r="I956" s="443"/>
      <c r="J956" s="443"/>
      <c r="K956" s="443"/>
      <c r="L956" s="443"/>
      <c r="M956" s="443"/>
      <c r="N956" s="443"/>
      <c r="O956" s="443"/>
      <c r="P956" s="443"/>
      <c r="Q956" s="443"/>
    </row>
    <row r="957" spans="6:17">
      <c r="F957" s="453"/>
      <c r="G957" s="443"/>
      <c r="H957" s="443"/>
      <c r="I957" s="443"/>
      <c r="J957" s="443"/>
      <c r="K957" s="443"/>
      <c r="L957" s="443"/>
      <c r="M957" s="443"/>
      <c r="N957" s="443"/>
      <c r="O957" s="443"/>
      <c r="P957" s="443"/>
      <c r="Q957" s="443"/>
    </row>
    <row r="958" spans="6:17">
      <c r="F958" s="453"/>
      <c r="G958" s="443"/>
      <c r="H958" s="443"/>
      <c r="I958" s="443"/>
      <c r="J958" s="443"/>
      <c r="K958" s="443"/>
      <c r="L958" s="443"/>
      <c r="M958" s="443"/>
      <c r="N958" s="443"/>
      <c r="O958" s="443"/>
      <c r="P958" s="443"/>
      <c r="Q958" s="443"/>
    </row>
    <row r="959" spans="6:17">
      <c r="F959" s="453"/>
      <c r="G959" s="443"/>
      <c r="H959" s="443"/>
      <c r="I959" s="443"/>
      <c r="J959" s="443"/>
      <c r="K959" s="443"/>
      <c r="L959" s="443"/>
      <c r="M959" s="443"/>
      <c r="N959" s="443"/>
      <c r="O959" s="443"/>
      <c r="P959" s="443"/>
      <c r="Q959" s="443"/>
    </row>
    <row r="960" spans="6:17">
      <c r="F960" s="453"/>
      <c r="G960" s="443"/>
      <c r="H960" s="443"/>
      <c r="I960" s="443"/>
      <c r="J960" s="443"/>
      <c r="K960" s="443"/>
      <c r="L960" s="443"/>
      <c r="M960" s="443"/>
      <c r="N960" s="443"/>
      <c r="O960" s="443"/>
      <c r="P960" s="443"/>
      <c r="Q960" s="443"/>
    </row>
    <row r="961" spans="6:17">
      <c r="F961" s="453"/>
      <c r="G961" s="443"/>
      <c r="H961" s="443"/>
      <c r="I961" s="443"/>
      <c r="J961" s="443"/>
      <c r="K961" s="443"/>
      <c r="L961" s="443"/>
      <c r="M961" s="443"/>
      <c r="N961" s="443"/>
      <c r="O961" s="443"/>
      <c r="P961" s="443"/>
      <c r="Q961" s="443"/>
    </row>
    <row r="962" spans="6:17">
      <c r="F962" s="453"/>
      <c r="G962" s="443"/>
      <c r="H962" s="443"/>
      <c r="I962" s="443"/>
      <c r="J962" s="443"/>
      <c r="K962" s="443"/>
      <c r="L962" s="443"/>
      <c r="M962" s="443"/>
      <c r="N962" s="443"/>
      <c r="O962" s="443"/>
      <c r="P962" s="443"/>
      <c r="Q962" s="443"/>
    </row>
    <row r="963" spans="6:17">
      <c r="F963" s="453"/>
      <c r="G963" s="443"/>
      <c r="H963" s="443"/>
      <c r="I963" s="443"/>
      <c r="J963" s="443"/>
      <c r="K963" s="443"/>
      <c r="L963" s="443"/>
      <c r="M963" s="443"/>
      <c r="N963" s="443"/>
      <c r="O963" s="443"/>
      <c r="P963" s="443"/>
      <c r="Q963" s="443"/>
    </row>
    <row r="964" spans="6:17">
      <c r="F964" s="453"/>
      <c r="G964" s="443"/>
      <c r="H964" s="443"/>
      <c r="I964" s="443"/>
      <c r="J964" s="443"/>
      <c r="K964" s="443"/>
      <c r="L964" s="443"/>
      <c r="M964" s="443"/>
      <c r="N964" s="443"/>
      <c r="O964" s="443"/>
      <c r="P964" s="443"/>
      <c r="Q964" s="443"/>
    </row>
    <row r="965" spans="6:17">
      <c r="F965" s="453"/>
      <c r="G965" s="443"/>
      <c r="H965" s="443"/>
      <c r="I965" s="443"/>
      <c r="J965" s="443"/>
      <c r="K965" s="443"/>
      <c r="L965" s="443"/>
      <c r="M965" s="443"/>
      <c r="N965" s="443"/>
      <c r="O965" s="443"/>
      <c r="P965" s="443"/>
      <c r="Q965" s="443"/>
    </row>
    <row r="966" spans="6:17">
      <c r="F966" s="453"/>
      <c r="G966" s="443"/>
      <c r="H966" s="443"/>
      <c r="I966" s="443"/>
      <c r="J966" s="443"/>
      <c r="K966" s="443"/>
      <c r="L966" s="443"/>
      <c r="M966" s="443"/>
      <c r="N966" s="443"/>
      <c r="O966" s="443"/>
      <c r="P966" s="443"/>
      <c r="Q966" s="443"/>
    </row>
    <row r="967" spans="6:17">
      <c r="F967" s="453"/>
      <c r="G967" s="443"/>
      <c r="H967" s="443"/>
      <c r="I967" s="443"/>
      <c r="J967" s="443"/>
      <c r="K967" s="443"/>
      <c r="L967" s="443"/>
      <c r="M967" s="443"/>
      <c r="N967" s="443"/>
      <c r="O967" s="443"/>
      <c r="P967" s="443"/>
      <c r="Q967" s="443"/>
    </row>
    <row r="968" spans="6:17">
      <c r="F968" s="453"/>
      <c r="G968" s="443"/>
      <c r="H968" s="443"/>
      <c r="I968" s="443"/>
      <c r="J968" s="443"/>
      <c r="K968" s="443"/>
      <c r="L968" s="443"/>
      <c r="M968" s="443"/>
      <c r="N968" s="443"/>
      <c r="O968" s="443"/>
      <c r="P968" s="443"/>
      <c r="Q968" s="443"/>
    </row>
    <row r="969" spans="6:17">
      <c r="F969" s="453"/>
      <c r="G969" s="443"/>
      <c r="H969" s="443"/>
      <c r="I969" s="443"/>
      <c r="J969" s="443"/>
      <c r="K969" s="443"/>
      <c r="L969" s="443"/>
      <c r="M969" s="443"/>
      <c r="N969" s="443"/>
      <c r="O969" s="443"/>
      <c r="P969" s="443"/>
      <c r="Q969" s="443"/>
    </row>
    <row r="970" spans="6:17">
      <c r="F970" s="453"/>
      <c r="G970" s="443"/>
      <c r="H970" s="443"/>
      <c r="I970" s="443"/>
      <c r="J970" s="443"/>
      <c r="K970" s="443"/>
      <c r="L970" s="443"/>
      <c r="M970" s="443"/>
      <c r="N970" s="443"/>
      <c r="O970" s="443"/>
      <c r="P970" s="443"/>
      <c r="Q970" s="443"/>
    </row>
    <row r="971" spans="6:17">
      <c r="F971" s="453"/>
      <c r="G971" s="443"/>
      <c r="H971" s="443"/>
      <c r="I971" s="443"/>
      <c r="J971" s="443"/>
      <c r="K971" s="443"/>
      <c r="L971" s="443"/>
      <c r="M971" s="443"/>
      <c r="N971" s="443"/>
      <c r="O971" s="443"/>
      <c r="P971" s="443"/>
      <c r="Q971" s="443"/>
    </row>
    <row r="972" spans="6:17">
      <c r="F972" s="453"/>
      <c r="G972" s="443"/>
      <c r="H972" s="443"/>
      <c r="I972" s="443"/>
      <c r="J972" s="443"/>
      <c r="K972" s="443"/>
      <c r="L972" s="443"/>
      <c r="M972" s="443"/>
      <c r="N972" s="443"/>
      <c r="O972" s="443"/>
      <c r="P972" s="443"/>
      <c r="Q972" s="443"/>
    </row>
    <row r="973" spans="6:17">
      <c r="F973" s="453"/>
      <c r="G973" s="443"/>
      <c r="H973" s="443"/>
      <c r="I973" s="443"/>
      <c r="J973" s="443"/>
      <c r="K973" s="443"/>
      <c r="L973" s="443"/>
      <c r="M973" s="443"/>
      <c r="N973" s="443"/>
      <c r="O973" s="443"/>
      <c r="P973" s="443"/>
      <c r="Q973" s="443"/>
    </row>
    <row r="974" spans="6:17">
      <c r="F974" s="453"/>
      <c r="G974" s="443"/>
      <c r="H974" s="443"/>
      <c r="I974" s="443"/>
      <c r="J974" s="443"/>
      <c r="K974" s="443"/>
      <c r="L974" s="443"/>
      <c r="M974" s="443"/>
      <c r="N974" s="443"/>
      <c r="O974" s="443"/>
      <c r="P974" s="443"/>
      <c r="Q974" s="443"/>
    </row>
    <row r="975" spans="6:17">
      <c r="F975" s="453"/>
      <c r="G975" s="443"/>
      <c r="H975" s="443"/>
      <c r="I975" s="443"/>
      <c r="J975" s="443"/>
      <c r="K975" s="443"/>
      <c r="L975" s="443"/>
      <c r="M975" s="443"/>
      <c r="N975" s="443"/>
      <c r="O975" s="443"/>
      <c r="P975" s="443"/>
      <c r="Q975" s="443"/>
    </row>
    <row r="976" spans="6:17">
      <c r="F976" s="453"/>
      <c r="G976" s="443"/>
      <c r="H976" s="443"/>
      <c r="I976" s="443"/>
      <c r="J976" s="443"/>
      <c r="K976" s="443"/>
      <c r="L976" s="443"/>
      <c r="M976" s="443"/>
      <c r="N976" s="443"/>
      <c r="O976" s="443"/>
      <c r="P976" s="443"/>
      <c r="Q976" s="443"/>
    </row>
    <row r="977" spans="6:17">
      <c r="F977" s="453"/>
      <c r="G977" s="443"/>
      <c r="H977" s="443"/>
      <c r="I977" s="443"/>
      <c r="J977" s="443"/>
      <c r="K977" s="443"/>
      <c r="L977" s="443"/>
      <c r="M977" s="443"/>
      <c r="N977" s="443"/>
      <c r="O977" s="443"/>
      <c r="P977" s="443"/>
      <c r="Q977" s="443"/>
    </row>
    <row r="978" spans="6:17">
      <c r="F978" s="453"/>
      <c r="G978" s="443"/>
      <c r="H978" s="443"/>
      <c r="I978" s="443"/>
      <c r="J978" s="443"/>
      <c r="K978" s="443"/>
      <c r="L978" s="443"/>
      <c r="M978" s="443"/>
      <c r="N978" s="443"/>
      <c r="O978" s="443"/>
      <c r="P978" s="443"/>
      <c r="Q978" s="443"/>
    </row>
    <row r="979" spans="6:17">
      <c r="F979" s="453"/>
      <c r="G979" s="443"/>
      <c r="H979" s="443"/>
      <c r="I979" s="443"/>
      <c r="J979" s="443"/>
      <c r="K979" s="443"/>
      <c r="L979" s="443"/>
      <c r="M979" s="443"/>
      <c r="N979" s="443"/>
      <c r="O979" s="443"/>
      <c r="P979" s="443"/>
      <c r="Q979" s="443"/>
    </row>
    <row r="980" spans="6:17">
      <c r="F980" s="453"/>
      <c r="G980" s="443"/>
      <c r="H980" s="443"/>
      <c r="I980" s="443"/>
      <c r="J980" s="443"/>
      <c r="K980" s="443"/>
      <c r="L980" s="443"/>
      <c r="M980" s="443"/>
      <c r="N980" s="443"/>
      <c r="O980" s="443"/>
      <c r="P980" s="443"/>
      <c r="Q980" s="443"/>
    </row>
    <row r="981" spans="6:17">
      <c r="F981" s="453"/>
      <c r="G981" s="443"/>
      <c r="H981" s="443"/>
      <c r="I981" s="443"/>
      <c r="J981" s="443"/>
      <c r="K981" s="443"/>
      <c r="L981" s="443"/>
      <c r="M981" s="443"/>
      <c r="N981" s="443"/>
      <c r="O981" s="443"/>
      <c r="P981" s="443"/>
      <c r="Q981" s="443"/>
    </row>
    <row r="982" spans="6:17">
      <c r="F982" s="453"/>
      <c r="G982" s="443"/>
      <c r="H982" s="443"/>
      <c r="I982" s="443"/>
      <c r="J982" s="443"/>
      <c r="K982" s="443"/>
      <c r="L982" s="443"/>
      <c r="M982" s="443"/>
      <c r="N982" s="443"/>
      <c r="O982" s="443"/>
      <c r="P982" s="443"/>
      <c r="Q982" s="443"/>
    </row>
    <row r="983" spans="6:17">
      <c r="F983" s="453"/>
      <c r="G983" s="443"/>
      <c r="H983" s="443"/>
      <c r="I983" s="443"/>
      <c r="J983" s="443"/>
      <c r="K983" s="443"/>
      <c r="L983" s="443"/>
      <c r="M983" s="443"/>
      <c r="N983" s="443"/>
      <c r="O983" s="443"/>
      <c r="P983" s="443"/>
      <c r="Q983" s="443"/>
    </row>
    <row r="984" spans="6:17">
      <c r="F984" s="453"/>
      <c r="G984" s="443"/>
      <c r="H984" s="443"/>
      <c r="I984" s="443"/>
      <c r="J984" s="443"/>
      <c r="K984" s="443"/>
      <c r="L984" s="443"/>
      <c r="M984" s="443"/>
      <c r="N984" s="443"/>
      <c r="O984" s="443"/>
      <c r="P984" s="443"/>
      <c r="Q984" s="443"/>
    </row>
    <row r="985" spans="6:17">
      <c r="F985" s="453"/>
      <c r="G985" s="443"/>
      <c r="H985" s="443"/>
      <c r="I985" s="443"/>
      <c r="J985" s="443"/>
      <c r="K985" s="443"/>
      <c r="L985" s="443"/>
      <c r="M985" s="443"/>
      <c r="N985" s="443"/>
      <c r="O985" s="443"/>
      <c r="P985" s="443"/>
      <c r="Q985" s="443"/>
    </row>
    <row r="986" spans="6:17">
      <c r="F986" s="453"/>
      <c r="G986" s="443"/>
      <c r="H986" s="443"/>
      <c r="I986" s="443"/>
      <c r="J986" s="443"/>
      <c r="K986" s="443"/>
      <c r="L986" s="443"/>
      <c r="M986" s="443"/>
      <c r="N986" s="443"/>
      <c r="O986" s="443"/>
      <c r="P986" s="443"/>
      <c r="Q986" s="443"/>
    </row>
    <row r="987" spans="6:17">
      <c r="F987" s="453"/>
      <c r="G987" s="443"/>
      <c r="H987" s="443"/>
      <c r="I987" s="443"/>
      <c r="J987" s="443"/>
      <c r="K987" s="443"/>
      <c r="L987" s="443"/>
      <c r="M987" s="443"/>
      <c r="N987" s="443"/>
      <c r="O987" s="443"/>
      <c r="P987" s="443"/>
      <c r="Q987" s="443"/>
    </row>
    <row r="988" spans="6:17">
      <c r="F988" s="453"/>
      <c r="G988" s="443"/>
      <c r="H988" s="443"/>
      <c r="I988" s="443"/>
      <c r="J988" s="443"/>
      <c r="K988" s="443"/>
      <c r="L988" s="443"/>
      <c r="M988" s="443"/>
      <c r="N988" s="443"/>
      <c r="O988" s="443"/>
      <c r="P988" s="443"/>
      <c r="Q988" s="443"/>
    </row>
    <row r="989" spans="6:17">
      <c r="F989" s="453"/>
      <c r="G989" s="443"/>
      <c r="H989" s="443"/>
      <c r="I989" s="443"/>
      <c r="J989" s="443"/>
      <c r="K989" s="443"/>
      <c r="L989" s="443"/>
      <c r="M989" s="443"/>
      <c r="N989" s="443"/>
      <c r="O989" s="443"/>
      <c r="P989" s="443"/>
      <c r="Q989" s="443"/>
    </row>
    <row r="990" spans="6:17">
      <c r="F990" s="453"/>
      <c r="G990" s="443"/>
      <c r="H990" s="443"/>
      <c r="I990" s="443"/>
      <c r="J990" s="443"/>
      <c r="K990" s="443"/>
      <c r="L990" s="443"/>
      <c r="M990" s="443"/>
      <c r="N990" s="443"/>
      <c r="O990" s="443"/>
      <c r="P990" s="443"/>
      <c r="Q990" s="443"/>
    </row>
    <row r="991" spans="6:17">
      <c r="F991" s="453"/>
      <c r="G991" s="443"/>
      <c r="H991" s="443"/>
      <c r="I991" s="443"/>
      <c r="J991" s="443"/>
      <c r="K991" s="443"/>
      <c r="L991" s="443"/>
      <c r="M991" s="443"/>
      <c r="N991" s="443"/>
      <c r="O991" s="443"/>
      <c r="P991" s="443"/>
      <c r="Q991" s="443"/>
    </row>
    <row r="992" spans="6:17">
      <c r="F992" s="453"/>
      <c r="G992" s="443"/>
      <c r="H992" s="443"/>
      <c r="I992" s="443"/>
      <c r="J992" s="443"/>
      <c r="K992" s="443"/>
      <c r="L992" s="443"/>
      <c r="M992" s="443"/>
      <c r="N992" s="443"/>
      <c r="O992" s="443"/>
      <c r="P992" s="443"/>
      <c r="Q992" s="443"/>
    </row>
    <row r="993" spans="6:17">
      <c r="F993" s="453"/>
      <c r="G993" s="443"/>
      <c r="H993" s="443"/>
      <c r="I993" s="443"/>
      <c r="J993" s="443"/>
      <c r="K993" s="443"/>
      <c r="L993" s="443"/>
      <c r="M993" s="443"/>
      <c r="N993" s="443"/>
      <c r="O993" s="443"/>
      <c r="P993" s="443"/>
      <c r="Q993" s="443"/>
    </row>
    <row r="994" spans="6:17">
      <c r="F994" s="453"/>
      <c r="G994" s="443"/>
      <c r="H994" s="443"/>
      <c r="I994" s="443"/>
      <c r="J994" s="443"/>
      <c r="K994" s="443"/>
      <c r="L994" s="443"/>
      <c r="M994" s="443"/>
      <c r="N994" s="443"/>
      <c r="O994" s="443"/>
      <c r="P994" s="443"/>
      <c r="Q994" s="443"/>
    </row>
    <row r="995" spans="6:17">
      <c r="F995" s="453"/>
      <c r="G995" s="443"/>
      <c r="H995" s="443"/>
      <c r="I995" s="443"/>
      <c r="J995" s="443"/>
      <c r="K995" s="443"/>
      <c r="L995" s="443"/>
      <c r="M995" s="443"/>
      <c r="N995" s="443"/>
      <c r="O995" s="443"/>
      <c r="P995" s="443"/>
      <c r="Q995" s="443"/>
    </row>
    <row r="996" spans="6:17">
      <c r="F996" s="453"/>
      <c r="G996" s="443"/>
      <c r="H996" s="443"/>
      <c r="I996" s="443"/>
      <c r="J996" s="443"/>
      <c r="K996" s="443"/>
      <c r="L996" s="443"/>
      <c r="M996" s="443"/>
      <c r="N996" s="443"/>
      <c r="O996" s="443"/>
      <c r="P996" s="443"/>
      <c r="Q996" s="443"/>
    </row>
    <row r="997" spans="6:17">
      <c r="F997" s="453"/>
      <c r="G997" s="443"/>
      <c r="H997" s="443"/>
      <c r="I997" s="443"/>
      <c r="J997" s="443"/>
      <c r="K997" s="443"/>
      <c r="L997" s="443"/>
      <c r="M997" s="443"/>
      <c r="N997" s="443"/>
      <c r="O997" s="443"/>
      <c r="P997" s="443"/>
      <c r="Q997" s="443"/>
    </row>
    <row r="998" spans="6:17">
      <c r="F998" s="453"/>
      <c r="G998" s="443"/>
      <c r="H998" s="443"/>
      <c r="I998" s="443"/>
      <c r="J998" s="443"/>
      <c r="K998" s="443"/>
      <c r="L998" s="443"/>
      <c r="M998" s="443"/>
      <c r="N998" s="443"/>
      <c r="O998" s="443"/>
      <c r="P998" s="443"/>
      <c r="Q998" s="443"/>
    </row>
    <row r="999" spans="6:17">
      <c r="F999" s="453"/>
      <c r="G999" s="443"/>
      <c r="H999" s="443"/>
      <c r="I999" s="443"/>
      <c r="J999" s="443"/>
      <c r="K999" s="443"/>
      <c r="L999" s="443"/>
      <c r="M999" s="443"/>
      <c r="N999" s="443"/>
      <c r="O999" s="443"/>
      <c r="P999" s="443"/>
      <c r="Q999" s="443"/>
    </row>
    <row r="1000" spans="6:17">
      <c r="F1000" s="453"/>
      <c r="G1000" s="443"/>
      <c r="H1000" s="443"/>
      <c r="I1000" s="443"/>
      <c r="J1000" s="443"/>
      <c r="K1000" s="443"/>
      <c r="L1000" s="443"/>
      <c r="M1000" s="443"/>
      <c r="N1000" s="443"/>
      <c r="O1000" s="443"/>
      <c r="P1000" s="443"/>
      <c r="Q1000" s="443"/>
    </row>
    <row r="1001" spans="6:17">
      <c r="F1001" s="453"/>
      <c r="G1001" s="443"/>
      <c r="H1001" s="443"/>
      <c r="I1001" s="443"/>
      <c r="J1001" s="443"/>
      <c r="K1001" s="443"/>
      <c r="L1001" s="443"/>
      <c r="M1001" s="443"/>
      <c r="N1001" s="443"/>
      <c r="O1001" s="443"/>
      <c r="P1001" s="443"/>
      <c r="Q1001" s="443"/>
    </row>
    <row r="1002" spans="6:17">
      <c r="F1002" s="453"/>
      <c r="G1002" s="443"/>
      <c r="H1002" s="443"/>
      <c r="I1002" s="443"/>
      <c r="J1002" s="443"/>
      <c r="K1002" s="443"/>
      <c r="L1002" s="443"/>
      <c r="M1002" s="443"/>
      <c r="N1002" s="443"/>
      <c r="O1002" s="443"/>
      <c r="P1002" s="443"/>
      <c r="Q1002" s="443"/>
    </row>
    <row r="1003" spans="6:17">
      <c r="F1003" s="453"/>
      <c r="G1003" s="443"/>
      <c r="H1003" s="443"/>
      <c r="I1003" s="443"/>
      <c r="J1003" s="443"/>
      <c r="K1003" s="443"/>
      <c r="L1003" s="443"/>
      <c r="M1003" s="443"/>
      <c r="N1003" s="443"/>
      <c r="O1003" s="443"/>
      <c r="P1003" s="443"/>
      <c r="Q1003" s="443"/>
    </row>
    <row r="1004" spans="6:17">
      <c r="F1004" s="453"/>
      <c r="G1004" s="443"/>
      <c r="H1004" s="443"/>
      <c r="I1004" s="443"/>
      <c r="J1004" s="443"/>
      <c r="K1004" s="443"/>
      <c r="L1004" s="443"/>
      <c r="M1004" s="443"/>
      <c r="N1004" s="443"/>
      <c r="O1004" s="443"/>
      <c r="P1004" s="443"/>
      <c r="Q1004" s="443"/>
    </row>
    <row r="1005" spans="6:17">
      <c r="F1005" s="453"/>
      <c r="G1005" s="443"/>
      <c r="H1005" s="443"/>
      <c r="I1005" s="443"/>
      <c r="J1005" s="443"/>
      <c r="K1005" s="443"/>
      <c r="L1005" s="443"/>
      <c r="M1005" s="443"/>
      <c r="N1005" s="443"/>
      <c r="O1005" s="443"/>
      <c r="P1005" s="443"/>
      <c r="Q1005" s="443"/>
    </row>
    <row r="1006" spans="6:17">
      <c r="F1006" s="453"/>
      <c r="G1006" s="443"/>
      <c r="H1006" s="443"/>
      <c r="I1006" s="443"/>
      <c r="J1006" s="443"/>
      <c r="K1006" s="443"/>
      <c r="L1006" s="443"/>
      <c r="M1006" s="443"/>
      <c r="N1006" s="443"/>
      <c r="O1006" s="443"/>
      <c r="P1006" s="443"/>
      <c r="Q1006" s="443"/>
    </row>
    <row r="1007" spans="6:17">
      <c r="F1007" s="453"/>
      <c r="G1007" s="443"/>
      <c r="H1007" s="443"/>
      <c r="I1007" s="443"/>
      <c r="J1007" s="443"/>
      <c r="K1007" s="443"/>
      <c r="L1007" s="443"/>
      <c r="M1007" s="443"/>
      <c r="N1007" s="443"/>
      <c r="O1007" s="443"/>
      <c r="P1007" s="443"/>
      <c r="Q1007" s="443"/>
    </row>
    <row r="1008" spans="6:17">
      <c r="F1008" s="453"/>
      <c r="G1008" s="443"/>
      <c r="H1008" s="443"/>
      <c r="I1008" s="443"/>
      <c r="J1008" s="443"/>
      <c r="K1008" s="443"/>
      <c r="L1008" s="443"/>
      <c r="M1008" s="443"/>
      <c r="N1008" s="443"/>
      <c r="O1008" s="443"/>
      <c r="P1008" s="443"/>
      <c r="Q1008" s="443"/>
    </row>
    <row r="1009" spans="6:17">
      <c r="F1009" s="453"/>
      <c r="G1009" s="443"/>
      <c r="H1009" s="443"/>
      <c r="I1009" s="443"/>
      <c r="J1009" s="443"/>
      <c r="K1009" s="443"/>
      <c r="L1009" s="443"/>
      <c r="M1009" s="443"/>
      <c r="N1009" s="443"/>
      <c r="O1009" s="443"/>
      <c r="P1009" s="443"/>
      <c r="Q1009" s="443"/>
    </row>
    <row r="1010" spans="6:17">
      <c r="F1010" s="453"/>
      <c r="G1010" s="443"/>
      <c r="H1010" s="443"/>
      <c r="I1010" s="443"/>
      <c r="J1010" s="443"/>
      <c r="K1010" s="443"/>
      <c r="L1010" s="443"/>
      <c r="M1010" s="443"/>
      <c r="N1010" s="443"/>
      <c r="O1010" s="443"/>
      <c r="P1010" s="443"/>
      <c r="Q1010" s="443"/>
    </row>
    <row r="1011" spans="6:17">
      <c r="F1011" s="453"/>
      <c r="G1011" s="443"/>
      <c r="H1011" s="443"/>
      <c r="I1011" s="443"/>
      <c r="J1011" s="443"/>
      <c r="K1011" s="443"/>
      <c r="L1011" s="443"/>
      <c r="M1011" s="443"/>
      <c r="N1011" s="443"/>
      <c r="O1011" s="443"/>
      <c r="P1011" s="443"/>
      <c r="Q1011" s="443"/>
    </row>
    <row r="1012" spans="6:17">
      <c r="F1012" s="453"/>
      <c r="G1012" s="443"/>
      <c r="H1012" s="443"/>
      <c r="I1012" s="443"/>
      <c r="J1012" s="443"/>
      <c r="K1012" s="443"/>
      <c r="L1012" s="443"/>
      <c r="M1012" s="443"/>
      <c r="N1012" s="443"/>
      <c r="O1012" s="443"/>
      <c r="P1012" s="443"/>
      <c r="Q1012" s="443"/>
    </row>
    <row r="1013" spans="6:17">
      <c r="F1013" s="453"/>
      <c r="G1013" s="443"/>
      <c r="H1013" s="443"/>
      <c r="I1013" s="443"/>
      <c r="J1013" s="443"/>
      <c r="K1013" s="443"/>
      <c r="L1013" s="443"/>
      <c r="M1013" s="443"/>
      <c r="N1013" s="443"/>
      <c r="O1013" s="443"/>
      <c r="P1013" s="443"/>
      <c r="Q1013" s="443"/>
    </row>
    <row r="1014" spans="6:17">
      <c r="F1014" s="453"/>
      <c r="G1014" s="443"/>
      <c r="H1014" s="443"/>
      <c r="I1014" s="443"/>
      <c r="J1014" s="443"/>
      <c r="K1014" s="443"/>
      <c r="L1014" s="443"/>
      <c r="M1014" s="443"/>
      <c r="N1014" s="443"/>
      <c r="O1014" s="443"/>
      <c r="P1014" s="443"/>
      <c r="Q1014" s="443"/>
    </row>
    <row r="1015" spans="6:17">
      <c r="F1015" s="453"/>
      <c r="G1015" s="443"/>
      <c r="H1015" s="443"/>
      <c r="I1015" s="443"/>
      <c r="J1015" s="443"/>
      <c r="K1015" s="443"/>
      <c r="L1015" s="443"/>
      <c r="M1015" s="443"/>
      <c r="N1015" s="443"/>
      <c r="O1015" s="443"/>
      <c r="P1015" s="443"/>
      <c r="Q1015" s="443"/>
    </row>
    <row r="1016" spans="6:17">
      <c r="F1016" s="453"/>
      <c r="G1016" s="443"/>
      <c r="H1016" s="443"/>
      <c r="I1016" s="443"/>
      <c r="J1016" s="443"/>
      <c r="K1016" s="443"/>
      <c r="L1016" s="443"/>
      <c r="M1016" s="443"/>
      <c r="N1016" s="443"/>
      <c r="O1016" s="443"/>
      <c r="P1016" s="443"/>
      <c r="Q1016" s="443"/>
    </row>
    <row r="1017" spans="6:17">
      <c r="F1017" s="453"/>
      <c r="G1017" s="443"/>
      <c r="H1017" s="443"/>
      <c r="I1017" s="443"/>
      <c r="J1017" s="443"/>
      <c r="K1017" s="443"/>
      <c r="L1017" s="443"/>
      <c r="M1017" s="443"/>
      <c r="N1017" s="443"/>
      <c r="O1017" s="443"/>
      <c r="P1017" s="443"/>
      <c r="Q1017" s="443"/>
    </row>
    <row r="1018" spans="6:17">
      <c r="F1018" s="453"/>
      <c r="G1018" s="443"/>
      <c r="H1018" s="443"/>
      <c r="I1018" s="443"/>
      <c r="J1018" s="443"/>
      <c r="K1018" s="443"/>
      <c r="L1018" s="443"/>
      <c r="M1018" s="443"/>
      <c r="N1018" s="443"/>
      <c r="O1018" s="443"/>
      <c r="P1018" s="443"/>
      <c r="Q1018" s="443"/>
    </row>
    <row r="1019" spans="6:17">
      <c r="F1019" s="453"/>
      <c r="G1019" s="443"/>
      <c r="H1019" s="443"/>
      <c r="I1019" s="443"/>
      <c r="J1019" s="443"/>
      <c r="K1019" s="443"/>
      <c r="L1019" s="443"/>
      <c r="M1019" s="443"/>
      <c r="N1019" s="443"/>
      <c r="O1019" s="443"/>
      <c r="P1019" s="443"/>
      <c r="Q1019" s="443"/>
    </row>
    <row r="1020" spans="6:17">
      <c r="F1020" s="453"/>
      <c r="G1020" s="443"/>
      <c r="H1020" s="443"/>
      <c r="I1020" s="443"/>
      <c r="J1020" s="443"/>
      <c r="K1020" s="443"/>
      <c r="L1020" s="443"/>
      <c r="M1020" s="443"/>
      <c r="N1020" s="443"/>
      <c r="O1020" s="443"/>
      <c r="P1020" s="443"/>
      <c r="Q1020" s="443"/>
    </row>
    <row r="1021" spans="6:17">
      <c r="F1021" s="453"/>
      <c r="G1021" s="443"/>
      <c r="H1021" s="443"/>
      <c r="I1021" s="443"/>
      <c r="J1021" s="443"/>
      <c r="K1021" s="443"/>
      <c r="L1021" s="443"/>
      <c r="M1021" s="443"/>
      <c r="N1021" s="443"/>
      <c r="O1021" s="443"/>
      <c r="P1021" s="443"/>
      <c r="Q1021" s="443"/>
    </row>
    <row r="1022" spans="6:17">
      <c r="F1022" s="453"/>
      <c r="G1022" s="443"/>
      <c r="H1022" s="443"/>
      <c r="I1022" s="443"/>
      <c r="J1022" s="443"/>
      <c r="K1022" s="443"/>
      <c r="L1022" s="443"/>
      <c r="M1022" s="443"/>
      <c r="N1022" s="443"/>
      <c r="O1022" s="443"/>
      <c r="P1022" s="443"/>
      <c r="Q1022" s="443"/>
    </row>
    <row r="1023" spans="6:17">
      <c r="F1023" s="453"/>
      <c r="G1023" s="443"/>
      <c r="H1023" s="443"/>
      <c r="I1023" s="443"/>
      <c r="J1023" s="443"/>
      <c r="K1023" s="443"/>
      <c r="L1023" s="443"/>
      <c r="M1023" s="443"/>
      <c r="N1023" s="443"/>
      <c r="O1023" s="443"/>
      <c r="P1023" s="443"/>
      <c r="Q1023" s="443"/>
    </row>
    <row r="1024" spans="6:17">
      <c r="F1024" s="453"/>
      <c r="G1024" s="443"/>
      <c r="H1024" s="443"/>
      <c r="I1024" s="443"/>
      <c r="J1024" s="443"/>
      <c r="K1024" s="443"/>
      <c r="L1024" s="443"/>
      <c r="M1024" s="443"/>
      <c r="N1024" s="443"/>
      <c r="O1024" s="443"/>
      <c r="P1024" s="443"/>
      <c r="Q1024" s="443"/>
    </row>
    <row r="1025" spans="6:17">
      <c r="F1025" s="453"/>
      <c r="G1025" s="443"/>
      <c r="H1025" s="443"/>
      <c r="I1025" s="443"/>
      <c r="J1025" s="443"/>
      <c r="K1025" s="443"/>
      <c r="L1025" s="443"/>
      <c r="M1025" s="443"/>
      <c r="N1025" s="443"/>
      <c r="O1025" s="443"/>
      <c r="P1025" s="443"/>
      <c r="Q1025" s="443"/>
    </row>
    <row r="1026" spans="6:17">
      <c r="F1026" s="453"/>
      <c r="G1026" s="443"/>
      <c r="H1026" s="443"/>
      <c r="I1026" s="443"/>
      <c r="J1026" s="443"/>
      <c r="K1026" s="443"/>
      <c r="L1026" s="443"/>
      <c r="M1026" s="443"/>
      <c r="N1026" s="443"/>
      <c r="O1026" s="443"/>
      <c r="P1026" s="443"/>
      <c r="Q1026" s="443"/>
    </row>
    <row r="1027" spans="6:17">
      <c r="F1027" s="453"/>
      <c r="G1027" s="443"/>
      <c r="H1027" s="443"/>
      <c r="I1027" s="443"/>
      <c r="J1027" s="443"/>
      <c r="K1027" s="443"/>
      <c r="L1027" s="443"/>
      <c r="M1027" s="443"/>
      <c r="N1027" s="443"/>
      <c r="O1027" s="443"/>
      <c r="P1027" s="443"/>
      <c r="Q1027" s="443"/>
    </row>
    <row r="1028" spans="6:17">
      <c r="F1028" s="453"/>
      <c r="G1028" s="443"/>
      <c r="H1028" s="443"/>
      <c r="I1028" s="443"/>
      <c r="J1028" s="443"/>
      <c r="K1028" s="443"/>
      <c r="L1028" s="443"/>
      <c r="M1028" s="443"/>
      <c r="N1028" s="443"/>
      <c r="O1028" s="443"/>
      <c r="P1028" s="443"/>
      <c r="Q1028" s="443"/>
    </row>
    <row r="1029" spans="6:17">
      <c r="F1029" s="453"/>
      <c r="G1029" s="443"/>
      <c r="H1029" s="443"/>
      <c r="I1029" s="443"/>
      <c r="J1029" s="443"/>
      <c r="K1029" s="443"/>
      <c r="L1029" s="443"/>
      <c r="M1029" s="443"/>
      <c r="N1029" s="443"/>
      <c r="O1029" s="443"/>
      <c r="P1029" s="443"/>
      <c r="Q1029" s="443"/>
    </row>
    <row r="1030" spans="6:17">
      <c r="F1030" s="453"/>
      <c r="G1030" s="443"/>
      <c r="H1030" s="443"/>
      <c r="I1030" s="443"/>
      <c r="J1030" s="443"/>
      <c r="K1030" s="443"/>
      <c r="L1030" s="443"/>
      <c r="M1030" s="443"/>
      <c r="N1030" s="443"/>
      <c r="O1030" s="443"/>
      <c r="P1030" s="443"/>
      <c r="Q1030" s="443"/>
    </row>
    <row r="1031" spans="6:17">
      <c r="F1031" s="453"/>
      <c r="G1031" s="443"/>
      <c r="H1031" s="443"/>
      <c r="I1031" s="443"/>
      <c r="J1031" s="443"/>
      <c r="K1031" s="443"/>
      <c r="L1031" s="443"/>
      <c r="M1031" s="443"/>
      <c r="N1031" s="443"/>
      <c r="O1031" s="443"/>
      <c r="P1031" s="443"/>
      <c r="Q1031" s="443"/>
    </row>
    <row r="1032" spans="6:17">
      <c r="F1032" s="453"/>
      <c r="G1032" s="443"/>
      <c r="H1032" s="443"/>
      <c r="I1032" s="443"/>
      <c r="J1032" s="443"/>
      <c r="K1032" s="443"/>
      <c r="L1032" s="443"/>
      <c r="M1032" s="443"/>
      <c r="N1032" s="443"/>
      <c r="O1032" s="443"/>
      <c r="P1032" s="443"/>
      <c r="Q1032" s="443"/>
    </row>
    <row r="1033" spans="6:17">
      <c r="F1033" s="453"/>
      <c r="G1033" s="443"/>
      <c r="H1033" s="443"/>
      <c r="I1033" s="443"/>
      <c r="J1033" s="443"/>
      <c r="K1033" s="443"/>
      <c r="L1033" s="443"/>
      <c r="M1033" s="443"/>
      <c r="N1033" s="443"/>
      <c r="O1033" s="443"/>
      <c r="P1033" s="443"/>
      <c r="Q1033" s="443"/>
    </row>
    <row r="1034" spans="6:17">
      <c r="F1034" s="453"/>
      <c r="G1034" s="443"/>
      <c r="H1034" s="443"/>
      <c r="I1034" s="443"/>
      <c r="J1034" s="443"/>
      <c r="K1034" s="443"/>
      <c r="L1034" s="443"/>
      <c r="M1034" s="443"/>
      <c r="N1034" s="443"/>
      <c r="O1034" s="443"/>
      <c r="P1034" s="443"/>
      <c r="Q1034" s="443"/>
    </row>
    <row r="1035" spans="6:17">
      <c r="F1035" s="453"/>
      <c r="G1035" s="443"/>
      <c r="H1035" s="443"/>
      <c r="I1035" s="443"/>
      <c r="J1035" s="443"/>
      <c r="K1035" s="443"/>
      <c r="L1035" s="443"/>
      <c r="M1035" s="443"/>
      <c r="N1035" s="443"/>
      <c r="O1035" s="443"/>
      <c r="P1035" s="443"/>
      <c r="Q1035" s="443"/>
    </row>
    <row r="1036" spans="6:17">
      <c r="F1036" s="453"/>
      <c r="G1036" s="443"/>
      <c r="H1036" s="443"/>
      <c r="I1036" s="443"/>
      <c r="J1036" s="443"/>
      <c r="K1036" s="443"/>
      <c r="L1036" s="443"/>
      <c r="M1036" s="443"/>
      <c r="N1036" s="443"/>
      <c r="O1036" s="443"/>
      <c r="P1036" s="443"/>
      <c r="Q1036" s="443"/>
    </row>
    <row r="1037" spans="6:17">
      <c r="F1037" s="453"/>
      <c r="G1037" s="443"/>
      <c r="H1037" s="443"/>
      <c r="I1037" s="443"/>
      <c r="J1037" s="443"/>
      <c r="K1037" s="443"/>
      <c r="L1037" s="443"/>
      <c r="M1037" s="443"/>
      <c r="N1037" s="443"/>
      <c r="O1037" s="443"/>
      <c r="P1037" s="443"/>
      <c r="Q1037" s="443"/>
    </row>
    <row r="1038" spans="6:17">
      <c r="F1038" s="453"/>
      <c r="G1038" s="443"/>
      <c r="H1038" s="443"/>
      <c r="I1038" s="443"/>
      <c r="J1038" s="443"/>
      <c r="K1038" s="443"/>
      <c r="L1038" s="443"/>
      <c r="M1038" s="443"/>
      <c r="N1038" s="443"/>
      <c r="O1038" s="443"/>
      <c r="P1038" s="443"/>
      <c r="Q1038" s="443"/>
    </row>
    <row r="1039" spans="6:17">
      <c r="F1039" s="453"/>
      <c r="G1039" s="443"/>
      <c r="H1039" s="443"/>
      <c r="I1039" s="443"/>
      <c r="J1039" s="443"/>
      <c r="K1039" s="443"/>
      <c r="L1039" s="443"/>
      <c r="M1039" s="443"/>
      <c r="N1039" s="443"/>
      <c r="O1039" s="443"/>
      <c r="P1039" s="443"/>
      <c r="Q1039" s="443"/>
    </row>
    <row r="1040" spans="6:17">
      <c r="F1040" s="453"/>
      <c r="G1040" s="443"/>
      <c r="H1040" s="443"/>
      <c r="I1040" s="443"/>
      <c r="J1040" s="443"/>
      <c r="K1040" s="443"/>
      <c r="L1040" s="443"/>
      <c r="M1040" s="443"/>
      <c r="N1040" s="443"/>
      <c r="O1040" s="443"/>
      <c r="P1040" s="443"/>
      <c r="Q1040" s="443"/>
    </row>
    <row r="1041" spans="6:17">
      <c r="F1041" s="453"/>
      <c r="G1041" s="443"/>
      <c r="H1041" s="443"/>
      <c r="I1041" s="443"/>
      <c r="J1041" s="443"/>
      <c r="K1041" s="443"/>
      <c r="L1041" s="443"/>
      <c r="M1041" s="443"/>
      <c r="N1041" s="443"/>
      <c r="O1041" s="443"/>
      <c r="P1041" s="443"/>
      <c r="Q1041" s="443"/>
    </row>
    <row r="1042" spans="6:17">
      <c r="F1042" s="453"/>
      <c r="G1042" s="443"/>
      <c r="H1042" s="443"/>
      <c r="I1042" s="443"/>
      <c r="J1042" s="443"/>
      <c r="K1042" s="443"/>
      <c r="L1042" s="443"/>
      <c r="M1042" s="443"/>
      <c r="N1042" s="443"/>
      <c r="O1042" s="443"/>
      <c r="P1042" s="443"/>
      <c r="Q1042" s="443"/>
    </row>
    <row r="1043" spans="6:17">
      <c r="F1043" s="453"/>
      <c r="G1043" s="443"/>
      <c r="H1043" s="443"/>
      <c r="I1043" s="443"/>
      <c r="J1043" s="443"/>
      <c r="K1043" s="443"/>
      <c r="L1043" s="443"/>
      <c r="M1043" s="443"/>
      <c r="N1043" s="443"/>
      <c r="O1043" s="443"/>
      <c r="P1043" s="443"/>
      <c r="Q1043" s="443"/>
    </row>
    <row r="1044" spans="6:17">
      <c r="F1044" s="453"/>
      <c r="G1044" s="443"/>
      <c r="H1044" s="443"/>
      <c r="I1044" s="443"/>
      <c r="J1044" s="443"/>
      <c r="K1044" s="443"/>
      <c r="L1044" s="443"/>
      <c r="M1044" s="443"/>
      <c r="N1044" s="443"/>
      <c r="O1044" s="443"/>
      <c r="P1044" s="443"/>
      <c r="Q1044" s="443"/>
    </row>
    <row r="1045" spans="6:17">
      <c r="F1045" s="453"/>
      <c r="G1045" s="443"/>
      <c r="H1045" s="443"/>
      <c r="I1045" s="443"/>
      <c r="J1045" s="443"/>
      <c r="K1045" s="443"/>
      <c r="L1045" s="443"/>
      <c r="M1045" s="443"/>
      <c r="N1045" s="443"/>
      <c r="O1045" s="443"/>
      <c r="P1045" s="443"/>
      <c r="Q1045" s="443"/>
    </row>
    <row r="1046" spans="6:17">
      <c r="F1046" s="453"/>
      <c r="G1046" s="443"/>
      <c r="H1046" s="443"/>
      <c r="I1046" s="443"/>
      <c r="J1046" s="443"/>
      <c r="K1046" s="443"/>
      <c r="L1046" s="443"/>
      <c r="M1046" s="443"/>
      <c r="N1046" s="443"/>
      <c r="O1046" s="443"/>
      <c r="P1046" s="443"/>
      <c r="Q1046" s="443"/>
    </row>
    <row r="1047" spans="6:17">
      <c r="F1047" s="453"/>
      <c r="G1047" s="443"/>
      <c r="H1047" s="443"/>
      <c r="I1047" s="443"/>
      <c r="J1047" s="443"/>
      <c r="K1047" s="443"/>
      <c r="L1047" s="443"/>
      <c r="M1047" s="443"/>
      <c r="N1047" s="443"/>
      <c r="O1047" s="443"/>
      <c r="P1047" s="443"/>
      <c r="Q1047" s="443"/>
    </row>
    <row r="1048" spans="6:17">
      <c r="F1048" s="453"/>
      <c r="G1048" s="443"/>
      <c r="H1048" s="443"/>
      <c r="I1048" s="443"/>
      <c r="J1048" s="443"/>
      <c r="K1048" s="443"/>
      <c r="L1048" s="443"/>
      <c r="M1048" s="443"/>
      <c r="N1048" s="443"/>
      <c r="O1048" s="443"/>
      <c r="P1048" s="443"/>
      <c r="Q1048" s="443"/>
    </row>
    <row r="1049" spans="6:17">
      <c r="F1049" s="453"/>
      <c r="G1049" s="443"/>
      <c r="H1049" s="443"/>
      <c r="I1049" s="443"/>
      <c r="J1049" s="443"/>
      <c r="K1049" s="443"/>
      <c r="L1049" s="443"/>
      <c r="M1049" s="443"/>
      <c r="N1049" s="443"/>
      <c r="O1049" s="443"/>
      <c r="P1049" s="443"/>
      <c r="Q1049" s="443"/>
    </row>
    <row r="1050" spans="6:17">
      <c r="F1050" s="453"/>
      <c r="G1050" s="443"/>
      <c r="H1050" s="443"/>
      <c r="I1050" s="443"/>
      <c r="J1050" s="443"/>
      <c r="K1050" s="443"/>
      <c r="L1050" s="443"/>
      <c r="M1050" s="443"/>
      <c r="N1050" s="443"/>
      <c r="O1050" s="443"/>
      <c r="P1050" s="443"/>
      <c r="Q1050" s="443"/>
    </row>
    <row r="1051" spans="6:17">
      <c r="F1051" s="453"/>
      <c r="G1051" s="443"/>
      <c r="H1051" s="443"/>
      <c r="I1051" s="443"/>
      <c r="J1051" s="443"/>
      <c r="K1051" s="443"/>
      <c r="L1051" s="443"/>
      <c r="M1051" s="443"/>
      <c r="N1051" s="443"/>
      <c r="O1051" s="443"/>
      <c r="P1051" s="443"/>
      <c r="Q1051" s="443"/>
    </row>
    <row r="1052" spans="6:17">
      <c r="F1052" s="453"/>
      <c r="G1052" s="443"/>
      <c r="H1052" s="443"/>
      <c r="I1052" s="443"/>
      <c r="J1052" s="443"/>
      <c r="K1052" s="443"/>
      <c r="L1052" s="443"/>
      <c r="M1052" s="443"/>
      <c r="N1052" s="443"/>
      <c r="O1052" s="443"/>
      <c r="P1052" s="443"/>
      <c r="Q1052" s="443"/>
    </row>
    <row r="1053" spans="6:17">
      <c r="F1053" s="453"/>
      <c r="G1053" s="443"/>
      <c r="H1053" s="443"/>
      <c r="I1053" s="443"/>
      <c r="J1053" s="443"/>
      <c r="K1053" s="443"/>
      <c r="L1053" s="443"/>
      <c r="M1053" s="443"/>
      <c r="N1053" s="443"/>
      <c r="O1053" s="443"/>
      <c r="P1053" s="443"/>
      <c r="Q1053" s="443"/>
    </row>
    <row r="1054" spans="6:17">
      <c r="F1054" s="453"/>
      <c r="G1054" s="443"/>
      <c r="H1054" s="443"/>
      <c r="I1054" s="443"/>
      <c r="J1054" s="443"/>
      <c r="K1054" s="443"/>
      <c r="L1054" s="443"/>
      <c r="M1054" s="443"/>
      <c r="N1054" s="443"/>
      <c r="O1054" s="443"/>
      <c r="P1054" s="443"/>
      <c r="Q1054" s="443"/>
    </row>
    <row r="1055" spans="6:17">
      <c r="F1055" s="453"/>
      <c r="G1055" s="443"/>
      <c r="H1055" s="443"/>
      <c r="I1055" s="443"/>
      <c r="J1055" s="443"/>
      <c r="K1055" s="443"/>
      <c r="L1055" s="443"/>
      <c r="M1055" s="443"/>
      <c r="N1055" s="443"/>
      <c r="O1055" s="443"/>
      <c r="P1055" s="443"/>
      <c r="Q1055" s="443"/>
    </row>
    <row r="1056" spans="6:17">
      <c r="F1056" s="453"/>
      <c r="G1056" s="443"/>
      <c r="H1056" s="443"/>
      <c r="I1056" s="443"/>
      <c r="J1056" s="443"/>
      <c r="K1056" s="443"/>
      <c r="L1056" s="443"/>
      <c r="M1056" s="443"/>
      <c r="N1056" s="443"/>
      <c r="O1056" s="443"/>
      <c r="P1056" s="443"/>
      <c r="Q1056" s="443"/>
    </row>
    <row r="1057" spans="6:17">
      <c r="F1057" s="453"/>
      <c r="G1057" s="443"/>
      <c r="H1057" s="443"/>
      <c r="I1057" s="443"/>
      <c r="J1057" s="443"/>
      <c r="K1057" s="443"/>
      <c r="L1057" s="443"/>
      <c r="M1057" s="443"/>
      <c r="N1057" s="443"/>
      <c r="O1057" s="443"/>
      <c r="P1057" s="443"/>
      <c r="Q1057" s="443"/>
    </row>
    <row r="1058" spans="6:17">
      <c r="F1058" s="453"/>
      <c r="G1058" s="443"/>
      <c r="H1058" s="443"/>
      <c r="I1058" s="443"/>
      <c r="J1058" s="443"/>
      <c r="K1058" s="443"/>
      <c r="L1058" s="443"/>
      <c r="M1058" s="443"/>
      <c r="N1058" s="443"/>
      <c r="O1058" s="443"/>
      <c r="P1058" s="443"/>
      <c r="Q1058" s="443"/>
    </row>
    <row r="1059" spans="6:17">
      <c r="F1059" s="453"/>
      <c r="G1059" s="443"/>
      <c r="H1059" s="443"/>
      <c r="I1059" s="443"/>
      <c r="J1059" s="443"/>
      <c r="K1059" s="443"/>
      <c r="L1059" s="443"/>
      <c r="M1059" s="443"/>
      <c r="N1059" s="443"/>
      <c r="O1059" s="443"/>
      <c r="P1059" s="443"/>
      <c r="Q1059" s="443"/>
    </row>
    <row r="1060" spans="6:17">
      <c r="F1060" s="453"/>
      <c r="G1060" s="443"/>
      <c r="H1060" s="443"/>
      <c r="I1060" s="443"/>
      <c r="J1060" s="443"/>
      <c r="K1060" s="443"/>
      <c r="L1060" s="443"/>
      <c r="M1060" s="443"/>
      <c r="N1060" s="443"/>
      <c r="O1060" s="443"/>
      <c r="P1060" s="443"/>
      <c r="Q1060" s="443"/>
    </row>
    <row r="1061" spans="6:17">
      <c r="F1061" s="453"/>
      <c r="G1061" s="443"/>
      <c r="H1061" s="443"/>
      <c r="I1061" s="443"/>
      <c r="J1061" s="443"/>
      <c r="K1061" s="443"/>
      <c r="L1061" s="443"/>
      <c r="M1061" s="443"/>
      <c r="N1061" s="443"/>
      <c r="O1061" s="443"/>
      <c r="P1061" s="443"/>
      <c r="Q1061" s="443"/>
    </row>
    <row r="1062" spans="6:17">
      <c r="F1062" s="453"/>
      <c r="G1062" s="443"/>
      <c r="H1062" s="443"/>
      <c r="I1062" s="443"/>
      <c r="J1062" s="443"/>
      <c r="K1062" s="443"/>
      <c r="L1062" s="443"/>
      <c r="M1062" s="443"/>
      <c r="N1062" s="443"/>
      <c r="O1062" s="443"/>
      <c r="P1062" s="443"/>
      <c r="Q1062" s="443"/>
    </row>
    <row r="1063" spans="6:17">
      <c r="F1063" s="453"/>
      <c r="G1063" s="443"/>
      <c r="H1063" s="443"/>
      <c r="I1063" s="443"/>
      <c r="J1063" s="443"/>
      <c r="K1063" s="443"/>
      <c r="L1063" s="443"/>
      <c r="M1063" s="443"/>
      <c r="N1063" s="443"/>
      <c r="O1063" s="443"/>
      <c r="P1063" s="443"/>
      <c r="Q1063" s="443"/>
    </row>
    <row r="1064" spans="6:17">
      <c r="F1064" s="453"/>
      <c r="G1064" s="443"/>
      <c r="H1064" s="443"/>
      <c r="I1064" s="443"/>
      <c r="J1064" s="443"/>
      <c r="K1064" s="443"/>
      <c r="L1064" s="443"/>
      <c r="M1064" s="443"/>
      <c r="N1064" s="443"/>
      <c r="O1064" s="443"/>
      <c r="P1064" s="443"/>
      <c r="Q1064" s="443"/>
    </row>
    <row r="1065" spans="6:17">
      <c r="F1065" s="453"/>
      <c r="G1065" s="443"/>
      <c r="H1065" s="443"/>
      <c r="I1065" s="443"/>
      <c r="J1065" s="443"/>
      <c r="K1065" s="443"/>
      <c r="L1065" s="443"/>
      <c r="M1065" s="443"/>
      <c r="N1065" s="443"/>
      <c r="O1065" s="443"/>
      <c r="P1065" s="443"/>
      <c r="Q1065" s="443"/>
    </row>
    <row r="1066" spans="6:17">
      <c r="F1066" s="453"/>
      <c r="G1066" s="443"/>
      <c r="H1066" s="443"/>
      <c r="I1066" s="443"/>
      <c r="J1066" s="443"/>
      <c r="K1066" s="443"/>
      <c r="L1066" s="443"/>
      <c r="M1066" s="443"/>
      <c r="N1066" s="443"/>
      <c r="O1066" s="443"/>
      <c r="P1066" s="443"/>
      <c r="Q1066" s="443"/>
    </row>
    <row r="1067" spans="6:17">
      <c r="F1067" s="453"/>
      <c r="G1067" s="443"/>
      <c r="H1067" s="443"/>
      <c r="I1067" s="443"/>
      <c r="J1067" s="443"/>
      <c r="K1067" s="443"/>
      <c r="L1067" s="443"/>
      <c r="M1067" s="443"/>
      <c r="N1067" s="443"/>
      <c r="O1067" s="443"/>
      <c r="P1067" s="443"/>
      <c r="Q1067" s="443"/>
    </row>
    <row r="1068" spans="6:17">
      <c r="F1068" s="453"/>
      <c r="G1068" s="443"/>
      <c r="H1068" s="443"/>
      <c r="I1068" s="443"/>
      <c r="J1068" s="443"/>
      <c r="K1068" s="443"/>
      <c r="L1068" s="443"/>
      <c r="M1068" s="443"/>
      <c r="N1068" s="443"/>
      <c r="O1068" s="443"/>
      <c r="P1068" s="443"/>
      <c r="Q1068" s="443"/>
    </row>
    <row r="1069" spans="6:17">
      <c r="F1069" s="453"/>
      <c r="G1069" s="443"/>
      <c r="H1069" s="443"/>
      <c r="I1069" s="443"/>
      <c r="J1069" s="443"/>
      <c r="K1069" s="443"/>
      <c r="L1069" s="443"/>
      <c r="M1069" s="443"/>
      <c r="N1069" s="443"/>
      <c r="O1069" s="443"/>
      <c r="P1069" s="443"/>
      <c r="Q1069" s="443"/>
    </row>
    <row r="1070" spans="6:17">
      <c r="F1070" s="453"/>
      <c r="G1070" s="443"/>
      <c r="H1070" s="443"/>
      <c r="I1070" s="443"/>
      <c r="J1070" s="443"/>
      <c r="K1070" s="443"/>
      <c r="L1070" s="443"/>
      <c r="M1070" s="443"/>
      <c r="N1070" s="443"/>
      <c r="O1070" s="443"/>
      <c r="P1070" s="443"/>
      <c r="Q1070" s="443"/>
    </row>
    <row r="1071" spans="6:17">
      <c r="F1071" s="453"/>
      <c r="G1071" s="443"/>
      <c r="H1071" s="443"/>
      <c r="I1071" s="443"/>
      <c r="J1071" s="443"/>
      <c r="K1071" s="443"/>
      <c r="L1071" s="443"/>
      <c r="M1071" s="443"/>
      <c r="N1071" s="443"/>
      <c r="O1071" s="443"/>
      <c r="P1071" s="443"/>
      <c r="Q1071" s="443"/>
    </row>
    <row r="1072" spans="6:17">
      <c r="F1072" s="453"/>
      <c r="G1072" s="443"/>
      <c r="H1072" s="443"/>
      <c r="I1072" s="443"/>
      <c r="J1072" s="443"/>
      <c r="K1072" s="443"/>
      <c r="L1072" s="443"/>
      <c r="M1072" s="443"/>
      <c r="N1072" s="443"/>
      <c r="O1072" s="443"/>
      <c r="P1072" s="443"/>
      <c r="Q1072" s="443"/>
    </row>
    <row r="1073" spans="6:17">
      <c r="F1073" s="453"/>
      <c r="G1073" s="443"/>
      <c r="H1073" s="443"/>
      <c r="I1073" s="443"/>
      <c r="J1073" s="443"/>
      <c r="K1073" s="443"/>
      <c r="L1073" s="443"/>
      <c r="M1073" s="443"/>
      <c r="N1073" s="443"/>
      <c r="O1073" s="443"/>
      <c r="P1073" s="443"/>
      <c r="Q1073" s="443"/>
    </row>
    <row r="1074" spans="6:17">
      <c r="F1074" s="453"/>
      <c r="G1074" s="443"/>
      <c r="H1074" s="443"/>
      <c r="I1074" s="443"/>
      <c r="J1074" s="443"/>
      <c r="K1074" s="443"/>
      <c r="L1074" s="443"/>
      <c r="M1074" s="443"/>
      <c r="N1074" s="443"/>
      <c r="O1074" s="443"/>
      <c r="P1074" s="443"/>
      <c r="Q1074" s="443"/>
    </row>
    <row r="1075" spans="6:17">
      <c r="F1075" s="453"/>
      <c r="G1075" s="443"/>
      <c r="H1075" s="443"/>
      <c r="I1075" s="443"/>
      <c r="J1075" s="443"/>
      <c r="K1075" s="443"/>
      <c r="L1075" s="443"/>
      <c r="M1075" s="443"/>
      <c r="N1075" s="443"/>
      <c r="O1075" s="443"/>
      <c r="P1075" s="443"/>
      <c r="Q1075" s="443"/>
    </row>
    <row r="1076" spans="6:17">
      <c r="F1076" s="453"/>
      <c r="G1076" s="443"/>
      <c r="H1076" s="443"/>
      <c r="I1076" s="443"/>
      <c r="J1076" s="443"/>
      <c r="K1076" s="443"/>
      <c r="L1076" s="443"/>
      <c r="M1076" s="443"/>
      <c r="N1076" s="443"/>
      <c r="O1076" s="443"/>
      <c r="P1076" s="443"/>
      <c r="Q1076" s="443"/>
    </row>
    <row r="1077" spans="6:17">
      <c r="F1077" s="453"/>
      <c r="G1077" s="443"/>
      <c r="H1077" s="443"/>
      <c r="I1077" s="443"/>
      <c r="J1077" s="443"/>
      <c r="K1077" s="443"/>
      <c r="L1077" s="443"/>
      <c r="M1077" s="443"/>
      <c r="N1077" s="443"/>
      <c r="O1077" s="443"/>
      <c r="P1077" s="443"/>
      <c r="Q1077" s="443"/>
    </row>
    <row r="1078" spans="6:17">
      <c r="F1078" s="453"/>
      <c r="G1078" s="443"/>
      <c r="H1078" s="443"/>
      <c r="I1078" s="443"/>
      <c r="J1078" s="443"/>
      <c r="K1078" s="443"/>
      <c r="L1078" s="443"/>
      <c r="M1078" s="443"/>
      <c r="N1078" s="443"/>
      <c r="O1078" s="443"/>
      <c r="P1078" s="443"/>
      <c r="Q1078" s="443"/>
    </row>
    <row r="1079" spans="6:17">
      <c r="F1079" s="453"/>
      <c r="G1079" s="443"/>
      <c r="H1079" s="443"/>
      <c r="I1079" s="443"/>
      <c r="J1079" s="443"/>
      <c r="K1079" s="443"/>
      <c r="L1079" s="443"/>
      <c r="M1079" s="443"/>
      <c r="N1079" s="443"/>
      <c r="O1079" s="443"/>
      <c r="P1079" s="443"/>
      <c r="Q1079" s="443"/>
    </row>
    <row r="1080" spans="6:17">
      <c r="F1080" s="453"/>
      <c r="G1080" s="443"/>
      <c r="H1080" s="443"/>
      <c r="I1080" s="443"/>
      <c r="J1080" s="443"/>
      <c r="K1080" s="443"/>
      <c r="L1080" s="443"/>
      <c r="M1080" s="443"/>
      <c r="N1080" s="443"/>
      <c r="O1080" s="443"/>
      <c r="P1080" s="443"/>
      <c r="Q1080" s="443"/>
    </row>
    <row r="1081" spans="6:17">
      <c r="F1081" s="453"/>
      <c r="G1081" s="443"/>
      <c r="H1081" s="443"/>
      <c r="I1081" s="443"/>
      <c r="J1081" s="443"/>
      <c r="K1081" s="443"/>
      <c r="L1081" s="443"/>
      <c r="M1081" s="443"/>
      <c r="N1081" s="443"/>
      <c r="O1081" s="443"/>
      <c r="P1081" s="443"/>
      <c r="Q1081" s="443"/>
    </row>
    <row r="1082" spans="6:17">
      <c r="F1082" s="453"/>
      <c r="G1082" s="443"/>
      <c r="H1082" s="443"/>
      <c r="I1082" s="443"/>
      <c r="J1082" s="443"/>
      <c r="K1082" s="443"/>
      <c r="L1082" s="443"/>
      <c r="M1082" s="443"/>
      <c r="N1082" s="443"/>
      <c r="O1082" s="443"/>
      <c r="P1082" s="443"/>
      <c r="Q1082" s="443"/>
    </row>
    <row r="1083" spans="6:17">
      <c r="F1083" s="453"/>
      <c r="G1083" s="443"/>
      <c r="H1083" s="443"/>
      <c r="I1083" s="443"/>
      <c r="J1083" s="443"/>
      <c r="K1083" s="443"/>
      <c r="L1083" s="443"/>
      <c r="M1083" s="443"/>
      <c r="N1083" s="443"/>
      <c r="O1083" s="443"/>
      <c r="P1083" s="443"/>
      <c r="Q1083" s="443"/>
    </row>
    <row r="1084" spans="6:17">
      <c r="F1084" s="453"/>
      <c r="G1084" s="443"/>
      <c r="H1084" s="443"/>
      <c r="I1084" s="443"/>
      <c r="J1084" s="443"/>
      <c r="K1084" s="443"/>
      <c r="L1084" s="443"/>
      <c r="M1084" s="443"/>
      <c r="N1084" s="443"/>
      <c r="O1084" s="443"/>
      <c r="P1084" s="443"/>
      <c r="Q1084" s="443"/>
    </row>
    <row r="1085" spans="6:17">
      <c r="F1085" s="453"/>
      <c r="G1085" s="443"/>
      <c r="H1085" s="443"/>
      <c r="I1085" s="443"/>
      <c r="J1085" s="443"/>
      <c r="K1085" s="443"/>
      <c r="L1085" s="443"/>
      <c r="M1085" s="443"/>
      <c r="N1085" s="443"/>
      <c r="O1085" s="443"/>
      <c r="P1085" s="443"/>
      <c r="Q1085" s="443"/>
    </row>
    <row r="1086" spans="6:17">
      <c r="F1086" s="453"/>
      <c r="G1086" s="443"/>
      <c r="H1086" s="443"/>
      <c r="I1086" s="443"/>
      <c r="J1086" s="443"/>
      <c r="K1086" s="443"/>
      <c r="L1086" s="443"/>
      <c r="M1086" s="443"/>
      <c r="N1086" s="443"/>
      <c r="O1086" s="443"/>
      <c r="P1086" s="443"/>
      <c r="Q1086" s="443"/>
    </row>
    <row r="1087" spans="6:17">
      <c r="F1087" s="453"/>
      <c r="G1087" s="443"/>
      <c r="H1087" s="443"/>
      <c r="I1087" s="443"/>
      <c r="J1087" s="443"/>
      <c r="K1087" s="443"/>
      <c r="L1087" s="443"/>
      <c r="M1087" s="443"/>
      <c r="N1087" s="443"/>
      <c r="O1087" s="443"/>
      <c r="P1087" s="443"/>
      <c r="Q1087" s="443"/>
    </row>
    <row r="1088" spans="6:17">
      <c r="F1088" s="453"/>
      <c r="G1088" s="443"/>
      <c r="H1088" s="443"/>
      <c r="I1088" s="443"/>
      <c r="J1088" s="443"/>
      <c r="K1088" s="443"/>
      <c r="L1088" s="443"/>
      <c r="M1088" s="443"/>
      <c r="N1088" s="443"/>
      <c r="O1088" s="443"/>
      <c r="P1088" s="443"/>
      <c r="Q1088" s="443"/>
    </row>
    <row r="1089" spans="6:17">
      <c r="F1089" s="453"/>
      <c r="G1089" s="443"/>
      <c r="H1089" s="443"/>
      <c r="I1089" s="443"/>
      <c r="J1089" s="443"/>
      <c r="K1089" s="443"/>
      <c r="L1089" s="443"/>
      <c r="M1089" s="443"/>
      <c r="N1089" s="443"/>
      <c r="O1089" s="443"/>
      <c r="P1089" s="443"/>
      <c r="Q1089" s="443"/>
    </row>
    <row r="1090" spans="6:17">
      <c r="F1090" s="453"/>
      <c r="G1090" s="443"/>
      <c r="H1090" s="443"/>
      <c r="I1090" s="443"/>
      <c r="J1090" s="443"/>
      <c r="K1090" s="443"/>
      <c r="L1090" s="443"/>
      <c r="M1090" s="443"/>
      <c r="N1090" s="443"/>
      <c r="O1090" s="443"/>
      <c r="P1090" s="443"/>
      <c r="Q1090" s="443"/>
    </row>
    <row r="1091" spans="6:17">
      <c r="F1091" s="453"/>
      <c r="G1091" s="443"/>
      <c r="H1091" s="443"/>
      <c r="I1091" s="443"/>
      <c r="J1091" s="443"/>
      <c r="K1091" s="443"/>
      <c r="L1091" s="443"/>
      <c r="M1091" s="443"/>
      <c r="N1091" s="443"/>
      <c r="O1091" s="443"/>
      <c r="P1091" s="443"/>
      <c r="Q1091" s="443"/>
    </row>
    <row r="1092" spans="6:17">
      <c r="F1092" s="453"/>
      <c r="G1092" s="443"/>
      <c r="H1092" s="443"/>
      <c r="I1092" s="443"/>
      <c r="J1092" s="443"/>
      <c r="K1092" s="443"/>
      <c r="L1092" s="443"/>
      <c r="M1092" s="443"/>
      <c r="N1092" s="443"/>
      <c r="O1092" s="443"/>
      <c r="P1092" s="443"/>
      <c r="Q1092" s="443"/>
    </row>
    <row r="1093" spans="6:17">
      <c r="F1093" s="453"/>
      <c r="G1093" s="443"/>
      <c r="H1093" s="443"/>
      <c r="I1093" s="443"/>
      <c r="J1093" s="443"/>
      <c r="K1093" s="443"/>
      <c r="L1093" s="443"/>
      <c r="M1093" s="443"/>
      <c r="N1093" s="443"/>
      <c r="O1093" s="443"/>
      <c r="P1093" s="443"/>
      <c r="Q1093" s="443"/>
    </row>
    <row r="1094" spans="6:17">
      <c r="F1094" s="453"/>
      <c r="G1094" s="443"/>
      <c r="H1094" s="443"/>
      <c r="I1094" s="443"/>
      <c r="J1094" s="443"/>
      <c r="K1094" s="443"/>
      <c r="L1094" s="443"/>
      <c r="M1094" s="443"/>
      <c r="N1094" s="443"/>
      <c r="O1094" s="443"/>
      <c r="P1094" s="443"/>
      <c r="Q1094" s="443"/>
    </row>
    <row r="1095" spans="6:17">
      <c r="F1095" s="453"/>
      <c r="G1095" s="443"/>
      <c r="H1095" s="443"/>
      <c r="I1095" s="443"/>
      <c r="J1095" s="443"/>
      <c r="K1095" s="443"/>
      <c r="L1095" s="443"/>
      <c r="M1095" s="443"/>
      <c r="N1095" s="443"/>
      <c r="O1095" s="443"/>
      <c r="P1095" s="443"/>
      <c r="Q1095" s="443"/>
    </row>
    <row r="1096" spans="6:17">
      <c r="F1096" s="453"/>
      <c r="G1096" s="443"/>
      <c r="H1096" s="443"/>
      <c r="I1096" s="443"/>
      <c r="J1096" s="443"/>
      <c r="K1096" s="443"/>
      <c r="L1096" s="443"/>
      <c r="M1096" s="443"/>
      <c r="N1096" s="443"/>
      <c r="O1096" s="443"/>
      <c r="P1096" s="443"/>
      <c r="Q1096" s="443"/>
    </row>
    <row r="1097" spans="6:17">
      <c r="F1097" s="453"/>
      <c r="G1097" s="443"/>
      <c r="H1097" s="443"/>
      <c r="I1097" s="443"/>
      <c r="J1097" s="443"/>
      <c r="K1097" s="443"/>
      <c r="L1097" s="443"/>
      <c r="M1097" s="443"/>
      <c r="N1097" s="443"/>
      <c r="O1097" s="443"/>
      <c r="P1097" s="443"/>
      <c r="Q1097" s="443"/>
    </row>
    <row r="1098" spans="6:17">
      <c r="F1098" s="453"/>
      <c r="G1098" s="443"/>
      <c r="H1098" s="443"/>
      <c r="I1098" s="443"/>
      <c r="J1098" s="443"/>
      <c r="K1098" s="443"/>
      <c r="L1098" s="443"/>
      <c r="M1098" s="443"/>
      <c r="N1098" s="443"/>
      <c r="O1098" s="443"/>
      <c r="P1098" s="443"/>
      <c r="Q1098" s="443"/>
    </row>
    <row r="1099" spans="6:17">
      <c r="F1099" s="453"/>
      <c r="G1099" s="443"/>
      <c r="H1099" s="443"/>
      <c r="I1099" s="443"/>
      <c r="J1099" s="443"/>
      <c r="K1099" s="443"/>
      <c r="L1099" s="443"/>
      <c r="M1099" s="443"/>
      <c r="N1099" s="443"/>
      <c r="O1099" s="443"/>
      <c r="P1099" s="443"/>
      <c r="Q1099" s="443"/>
    </row>
    <row r="1100" spans="6:17">
      <c r="F1100" s="453"/>
      <c r="G1100" s="443"/>
      <c r="H1100" s="443"/>
      <c r="I1100" s="443"/>
      <c r="J1100" s="443"/>
      <c r="K1100" s="443"/>
      <c r="L1100" s="443"/>
      <c r="M1100" s="443"/>
      <c r="N1100" s="443"/>
      <c r="O1100" s="443"/>
      <c r="P1100" s="443"/>
      <c r="Q1100" s="443"/>
    </row>
    <row r="1101" spans="6:17">
      <c r="F1101" s="453"/>
      <c r="G1101" s="443"/>
      <c r="H1101" s="443"/>
      <c r="I1101" s="443"/>
      <c r="J1101" s="443"/>
      <c r="K1101" s="443"/>
      <c r="L1101" s="443"/>
      <c r="M1101" s="443"/>
      <c r="N1101" s="443"/>
      <c r="O1101" s="443"/>
      <c r="P1101" s="443"/>
      <c r="Q1101" s="443"/>
    </row>
    <row r="1102" spans="6:17">
      <c r="F1102" s="453"/>
      <c r="G1102" s="443"/>
      <c r="H1102" s="443"/>
      <c r="I1102" s="443"/>
      <c r="J1102" s="443"/>
      <c r="K1102" s="443"/>
      <c r="L1102" s="443"/>
      <c r="M1102" s="443"/>
      <c r="N1102" s="443"/>
      <c r="O1102" s="443"/>
      <c r="P1102" s="443"/>
      <c r="Q1102" s="443"/>
    </row>
    <row r="1103" spans="6:17">
      <c r="F1103" s="453"/>
      <c r="G1103" s="443"/>
      <c r="H1103" s="443"/>
      <c r="I1103" s="443"/>
      <c r="J1103" s="443"/>
      <c r="K1103" s="443"/>
      <c r="L1103" s="443"/>
      <c r="M1103" s="443"/>
      <c r="N1103" s="443"/>
      <c r="O1103" s="443"/>
      <c r="P1103" s="443"/>
      <c r="Q1103" s="443"/>
    </row>
    <row r="1104" spans="6:17">
      <c r="F1104" s="453"/>
      <c r="G1104" s="443"/>
      <c r="H1104" s="443"/>
      <c r="I1104" s="443"/>
      <c r="J1104" s="443"/>
      <c r="K1104" s="443"/>
      <c r="L1104" s="443"/>
      <c r="M1104" s="443"/>
      <c r="N1104" s="443"/>
      <c r="O1104" s="443"/>
      <c r="P1104" s="443"/>
      <c r="Q1104" s="443"/>
    </row>
    <row r="1105" spans="6:17">
      <c r="F1105" s="453"/>
      <c r="G1105" s="443"/>
      <c r="H1105" s="443"/>
      <c r="I1105" s="443"/>
      <c r="J1105" s="443"/>
      <c r="K1105" s="443"/>
      <c r="L1105" s="443"/>
      <c r="M1105" s="443"/>
      <c r="N1105" s="443"/>
      <c r="O1105" s="443"/>
      <c r="P1105" s="443"/>
      <c r="Q1105" s="443"/>
    </row>
    <row r="1106" spans="6:17">
      <c r="F1106" s="453"/>
      <c r="G1106" s="443"/>
      <c r="H1106" s="443"/>
      <c r="I1106" s="443"/>
      <c r="J1106" s="443"/>
      <c r="K1106" s="443"/>
      <c r="L1106" s="443"/>
      <c r="M1106" s="443"/>
      <c r="N1106" s="443"/>
      <c r="O1106" s="443"/>
      <c r="P1106" s="443"/>
      <c r="Q1106" s="443"/>
    </row>
    <row r="1107" spans="6:17">
      <c r="F1107" s="453"/>
      <c r="G1107" s="443"/>
      <c r="H1107" s="443"/>
      <c r="I1107" s="443"/>
      <c r="J1107" s="443"/>
      <c r="K1107" s="443"/>
      <c r="L1107" s="443"/>
      <c r="M1107" s="443"/>
      <c r="N1107" s="443"/>
      <c r="O1107" s="443"/>
      <c r="P1107" s="443"/>
      <c r="Q1107" s="443"/>
    </row>
    <row r="1108" spans="6:17">
      <c r="F1108" s="453"/>
      <c r="G1108" s="443"/>
      <c r="H1108" s="443"/>
      <c r="I1108" s="443"/>
      <c r="J1108" s="443"/>
      <c r="K1108" s="443"/>
      <c r="L1108" s="443"/>
      <c r="M1108" s="443"/>
      <c r="N1108" s="443"/>
      <c r="O1108" s="443"/>
      <c r="P1108" s="443"/>
      <c r="Q1108" s="443"/>
    </row>
    <row r="1109" spans="6:17">
      <c r="F1109" s="453"/>
      <c r="G1109" s="443"/>
      <c r="H1109" s="443"/>
      <c r="I1109" s="443"/>
      <c r="J1109" s="443"/>
      <c r="K1109" s="443"/>
      <c r="L1109" s="443"/>
      <c r="M1109" s="443"/>
      <c r="N1109" s="443"/>
      <c r="O1109" s="443"/>
      <c r="P1109" s="443"/>
      <c r="Q1109" s="443"/>
    </row>
    <row r="1110" spans="6:17">
      <c r="F1110" s="453"/>
      <c r="G1110" s="443"/>
      <c r="H1110" s="443"/>
      <c r="I1110" s="443"/>
      <c r="J1110" s="443"/>
      <c r="K1110" s="443"/>
      <c r="L1110" s="443"/>
      <c r="M1110" s="443"/>
      <c r="N1110" s="443"/>
      <c r="O1110" s="443"/>
      <c r="P1110" s="443"/>
      <c r="Q1110" s="443"/>
    </row>
    <row r="1111" spans="6:17">
      <c r="F1111" s="453"/>
      <c r="G1111" s="443"/>
      <c r="H1111" s="443"/>
      <c r="I1111" s="443"/>
      <c r="J1111" s="443"/>
      <c r="K1111" s="443"/>
      <c r="L1111" s="443"/>
      <c r="M1111" s="443"/>
      <c r="N1111" s="443"/>
      <c r="O1111" s="443"/>
      <c r="P1111" s="443"/>
      <c r="Q1111" s="443"/>
    </row>
    <row r="1112" spans="6:17">
      <c r="F1112" s="453"/>
      <c r="G1112" s="443"/>
      <c r="H1112" s="443"/>
      <c r="I1112" s="443"/>
      <c r="J1112" s="443"/>
      <c r="K1112" s="443"/>
      <c r="L1112" s="443"/>
      <c r="M1112" s="443"/>
      <c r="N1112" s="443"/>
      <c r="O1112" s="443"/>
      <c r="P1112" s="443"/>
      <c r="Q1112" s="443"/>
    </row>
    <row r="1113" spans="6:17">
      <c r="F1113" s="453"/>
      <c r="G1113" s="443"/>
      <c r="H1113" s="443"/>
      <c r="I1113" s="443"/>
      <c r="J1113" s="443"/>
      <c r="K1113" s="443"/>
      <c r="L1113" s="443"/>
      <c r="M1113" s="443"/>
      <c r="N1113" s="443"/>
      <c r="O1113" s="443"/>
      <c r="P1113" s="443"/>
      <c r="Q1113" s="443"/>
    </row>
    <row r="1114" spans="6:17">
      <c r="F1114" s="453"/>
      <c r="G1114" s="443"/>
      <c r="H1114" s="443"/>
      <c r="I1114" s="443"/>
      <c r="J1114" s="443"/>
      <c r="K1114" s="443"/>
      <c r="L1114" s="443"/>
      <c r="M1114" s="443"/>
      <c r="N1114" s="443"/>
      <c r="O1114" s="443"/>
      <c r="P1114" s="443"/>
      <c r="Q1114" s="443"/>
    </row>
    <row r="1115" spans="6:17">
      <c r="F1115" s="453"/>
      <c r="G1115" s="443"/>
      <c r="H1115" s="443"/>
      <c r="I1115" s="443"/>
      <c r="J1115" s="443"/>
      <c r="K1115" s="443"/>
      <c r="L1115" s="443"/>
      <c r="M1115" s="443"/>
      <c r="N1115" s="443"/>
      <c r="O1115" s="443"/>
      <c r="P1115" s="443"/>
      <c r="Q1115" s="443"/>
    </row>
    <row r="1116" spans="6:17">
      <c r="F1116" s="453"/>
      <c r="G1116" s="443"/>
      <c r="H1116" s="443"/>
      <c r="I1116" s="443"/>
      <c r="J1116" s="443"/>
      <c r="K1116" s="443"/>
      <c r="L1116" s="443"/>
      <c r="M1116" s="443"/>
      <c r="N1116" s="443"/>
      <c r="O1116" s="443"/>
      <c r="P1116" s="443"/>
      <c r="Q1116" s="443"/>
    </row>
    <row r="1117" spans="6:17">
      <c r="F1117" s="453"/>
      <c r="G1117" s="443"/>
      <c r="H1117" s="443"/>
      <c r="I1117" s="443"/>
      <c r="J1117" s="443"/>
      <c r="K1117" s="443"/>
      <c r="L1117" s="443"/>
      <c r="M1117" s="443"/>
      <c r="N1117" s="443"/>
      <c r="O1117" s="443"/>
      <c r="P1117" s="443"/>
      <c r="Q1117" s="443"/>
    </row>
    <row r="1118" spans="6:17">
      <c r="F1118" s="453"/>
      <c r="G1118" s="443"/>
      <c r="H1118" s="443"/>
      <c r="I1118" s="443"/>
      <c r="J1118" s="443"/>
      <c r="K1118" s="443"/>
      <c r="L1118" s="443"/>
      <c r="M1118" s="443"/>
      <c r="N1118" s="443"/>
      <c r="O1118" s="443"/>
      <c r="P1118" s="443"/>
      <c r="Q1118" s="443"/>
    </row>
    <row r="1119" spans="6:17">
      <c r="F1119" s="453"/>
      <c r="G1119" s="443"/>
      <c r="H1119" s="443"/>
      <c r="I1119" s="443"/>
      <c r="J1119" s="443"/>
      <c r="K1119" s="443"/>
      <c r="L1119" s="443"/>
      <c r="M1119" s="443"/>
      <c r="N1119" s="443"/>
      <c r="O1119" s="443"/>
      <c r="P1119" s="443"/>
      <c r="Q1119" s="443"/>
    </row>
    <row r="1120" spans="6:17">
      <c r="F1120" s="453"/>
      <c r="G1120" s="443"/>
      <c r="H1120" s="443"/>
      <c r="I1120" s="443"/>
      <c r="J1120" s="443"/>
      <c r="K1120" s="443"/>
      <c r="L1120" s="443"/>
      <c r="M1120" s="443"/>
      <c r="N1120" s="443"/>
      <c r="O1120" s="443"/>
      <c r="P1120" s="443"/>
      <c r="Q1120" s="443"/>
    </row>
    <row r="1121" spans="6:17">
      <c r="F1121" s="453"/>
      <c r="G1121" s="443"/>
      <c r="H1121" s="443"/>
      <c r="I1121" s="443"/>
      <c r="J1121" s="443"/>
      <c r="K1121" s="443"/>
      <c r="L1121" s="443"/>
      <c r="M1121" s="443"/>
      <c r="N1121" s="443"/>
      <c r="O1121" s="443"/>
      <c r="P1121" s="443"/>
      <c r="Q1121" s="443"/>
    </row>
    <row r="1122" spans="6:17">
      <c r="F1122" s="453"/>
      <c r="G1122" s="443"/>
      <c r="H1122" s="443"/>
      <c r="I1122" s="443"/>
      <c r="J1122" s="443"/>
      <c r="K1122" s="443"/>
      <c r="L1122" s="443"/>
      <c r="M1122" s="443"/>
      <c r="N1122" s="443"/>
      <c r="O1122" s="443"/>
      <c r="P1122" s="443"/>
      <c r="Q1122" s="443"/>
    </row>
    <row r="1123" spans="6:17">
      <c r="F1123" s="453"/>
      <c r="G1123" s="443"/>
      <c r="H1123" s="443"/>
      <c r="I1123" s="443"/>
      <c r="J1123" s="443"/>
      <c r="K1123" s="443"/>
      <c r="L1123" s="443"/>
      <c r="M1123" s="443"/>
      <c r="N1123" s="443"/>
      <c r="O1123" s="443"/>
      <c r="P1123" s="443"/>
      <c r="Q1123" s="443"/>
    </row>
    <row r="1124" spans="6:17">
      <c r="F1124" s="453"/>
      <c r="G1124" s="443"/>
      <c r="H1124" s="443"/>
      <c r="I1124" s="443"/>
      <c r="J1124" s="443"/>
      <c r="K1124" s="443"/>
      <c r="L1124" s="443"/>
      <c r="M1124" s="443"/>
      <c r="N1124" s="443"/>
      <c r="O1124" s="443"/>
      <c r="P1124" s="443"/>
      <c r="Q1124" s="443"/>
    </row>
    <row r="1125" spans="6:17">
      <c r="F1125" s="453"/>
      <c r="G1125" s="443"/>
      <c r="H1125" s="443"/>
      <c r="I1125" s="443"/>
      <c r="J1125" s="443"/>
      <c r="K1125" s="443"/>
      <c r="L1125" s="443"/>
      <c r="M1125" s="443"/>
      <c r="N1125" s="443"/>
      <c r="O1125" s="443"/>
      <c r="P1125" s="443"/>
      <c r="Q1125" s="443"/>
    </row>
    <row r="1126" spans="6:17">
      <c r="F1126" s="453"/>
      <c r="G1126" s="443"/>
      <c r="H1126" s="443"/>
      <c r="I1126" s="443"/>
      <c r="J1126" s="443"/>
      <c r="K1126" s="443"/>
      <c r="L1126" s="443"/>
      <c r="M1126" s="443"/>
      <c r="N1126" s="443"/>
      <c r="O1126" s="443"/>
      <c r="P1126" s="443"/>
      <c r="Q1126" s="443"/>
    </row>
    <row r="1127" spans="6:17">
      <c r="F1127" s="453"/>
      <c r="G1127" s="443"/>
      <c r="H1127" s="443"/>
      <c r="I1127" s="443"/>
      <c r="J1127" s="443"/>
      <c r="K1127" s="443"/>
      <c r="L1127" s="443"/>
      <c r="M1127" s="443"/>
      <c r="N1127" s="443"/>
      <c r="O1127" s="443"/>
      <c r="P1127" s="443"/>
      <c r="Q1127" s="443"/>
    </row>
    <row r="1128" spans="6:17">
      <c r="F1128" s="453"/>
      <c r="G1128" s="443"/>
      <c r="H1128" s="443"/>
      <c r="I1128" s="443"/>
      <c r="J1128" s="443"/>
      <c r="K1128" s="443"/>
      <c r="L1128" s="443"/>
      <c r="M1128" s="443"/>
      <c r="N1128" s="443"/>
      <c r="O1128" s="443"/>
      <c r="P1128" s="443"/>
      <c r="Q1128" s="443"/>
    </row>
    <row r="1129" spans="6:17">
      <c r="F1129" s="453"/>
      <c r="G1129" s="443"/>
      <c r="H1129" s="443"/>
      <c r="I1129" s="443"/>
      <c r="J1129" s="443"/>
      <c r="K1129" s="443"/>
      <c r="L1129" s="443"/>
      <c r="M1129" s="443"/>
      <c r="N1129" s="443"/>
      <c r="O1129" s="443"/>
      <c r="P1129" s="443"/>
      <c r="Q1129" s="443"/>
    </row>
    <row r="1130" spans="6:17">
      <c r="F1130" s="453"/>
      <c r="G1130" s="443"/>
      <c r="H1130" s="443"/>
      <c r="I1130" s="443"/>
      <c r="J1130" s="443"/>
      <c r="K1130" s="443"/>
      <c r="L1130" s="443"/>
      <c r="M1130" s="443"/>
      <c r="N1130" s="443"/>
      <c r="O1130" s="443"/>
      <c r="P1130" s="443"/>
      <c r="Q1130" s="443"/>
    </row>
    <row r="1131" spans="6:17">
      <c r="F1131" s="453"/>
      <c r="G1131" s="443"/>
      <c r="H1131" s="443"/>
      <c r="I1131" s="443"/>
      <c r="J1131" s="443"/>
      <c r="K1131" s="443"/>
      <c r="L1131" s="443"/>
      <c r="M1131" s="443"/>
      <c r="N1131" s="443"/>
      <c r="O1131" s="443"/>
      <c r="P1131" s="443"/>
      <c r="Q1131" s="443"/>
    </row>
    <row r="1132" spans="6:17">
      <c r="F1132" s="453"/>
      <c r="G1132" s="443"/>
      <c r="H1132" s="443"/>
      <c r="I1132" s="443"/>
      <c r="J1132" s="443"/>
      <c r="K1132" s="443"/>
      <c r="L1132" s="443"/>
      <c r="M1132" s="443"/>
      <c r="N1132" s="443"/>
      <c r="O1132" s="443"/>
      <c r="P1132" s="443"/>
      <c r="Q1132" s="443"/>
    </row>
    <row r="1133" spans="6:17">
      <c r="F1133" s="453"/>
      <c r="G1133" s="443"/>
      <c r="H1133" s="443"/>
      <c r="I1133" s="443"/>
      <c r="J1133" s="443"/>
      <c r="K1133" s="443"/>
      <c r="L1133" s="443"/>
      <c r="M1133" s="443"/>
      <c r="N1133" s="443"/>
      <c r="O1133" s="443"/>
      <c r="P1133" s="443"/>
      <c r="Q1133" s="443"/>
    </row>
    <row r="1134" spans="6:17">
      <c r="F1134" s="453"/>
      <c r="G1134" s="443"/>
      <c r="H1134" s="443"/>
      <c r="I1134" s="443"/>
      <c r="J1134" s="443"/>
      <c r="K1134" s="443"/>
      <c r="L1134" s="443"/>
      <c r="M1134" s="443"/>
      <c r="N1134" s="443"/>
      <c r="O1134" s="443"/>
      <c r="P1134" s="443"/>
      <c r="Q1134" s="443"/>
    </row>
    <row r="1135" spans="6:17">
      <c r="F1135" s="453"/>
      <c r="G1135" s="443"/>
      <c r="H1135" s="443"/>
      <c r="I1135" s="443"/>
      <c r="J1135" s="443"/>
      <c r="K1135" s="443"/>
      <c r="L1135" s="443"/>
      <c r="M1135" s="443"/>
      <c r="N1135" s="443"/>
      <c r="O1135" s="443"/>
      <c r="P1135" s="443"/>
      <c r="Q1135" s="443"/>
    </row>
    <row r="1136" spans="6:17">
      <c r="F1136" s="453"/>
      <c r="G1136" s="443"/>
      <c r="H1136" s="443"/>
      <c r="I1136" s="443"/>
      <c r="J1136" s="443"/>
      <c r="K1136" s="443"/>
      <c r="L1136" s="443"/>
      <c r="M1136" s="443"/>
      <c r="N1136" s="443"/>
      <c r="O1136" s="443"/>
      <c r="P1136" s="443"/>
      <c r="Q1136" s="443"/>
    </row>
    <row r="1137" spans="6:17">
      <c r="F1137" s="453"/>
      <c r="G1137" s="443"/>
      <c r="H1137" s="443"/>
      <c r="I1137" s="443"/>
      <c r="J1137" s="443"/>
      <c r="K1137" s="443"/>
      <c r="L1137" s="443"/>
      <c r="M1137" s="443"/>
      <c r="N1137" s="443"/>
      <c r="O1137" s="443"/>
      <c r="P1137" s="443"/>
      <c r="Q1137" s="443"/>
    </row>
    <row r="1138" spans="6:17">
      <c r="F1138" s="453"/>
      <c r="G1138" s="443"/>
      <c r="H1138" s="443"/>
      <c r="I1138" s="443"/>
      <c r="J1138" s="443"/>
      <c r="K1138" s="443"/>
      <c r="L1138" s="443"/>
      <c r="M1138" s="443"/>
      <c r="N1138" s="443"/>
      <c r="O1138" s="443"/>
      <c r="P1138" s="443"/>
      <c r="Q1138" s="443"/>
    </row>
    <row r="1139" spans="6:17">
      <c r="F1139" s="453"/>
      <c r="G1139" s="443"/>
      <c r="H1139" s="443"/>
      <c r="I1139" s="443"/>
      <c r="J1139" s="443"/>
      <c r="K1139" s="443"/>
      <c r="L1139" s="443"/>
      <c r="M1139" s="443"/>
      <c r="N1139" s="443"/>
      <c r="O1139" s="443"/>
      <c r="P1139" s="443"/>
      <c r="Q1139" s="443"/>
    </row>
    <row r="1140" spans="6:17">
      <c r="F1140" s="453"/>
      <c r="G1140" s="443"/>
      <c r="H1140" s="443"/>
      <c r="I1140" s="443"/>
      <c r="J1140" s="443"/>
      <c r="K1140" s="443"/>
      <c r="L1140" s="443"/>
      <c r="M1140" s="443"/>
      <c r="N1140" s="443"/>
      <c r="O1140" s="443"/>
      <c r="P1140" s="443"/>
      <c r="Q1140" s="443"/>
    </row>
    <row r="1141" spans="6:17">
      <c r="F1141" s="453"/>
      <c r="G1141" s="443"/>
      <c r="H1141" s="443"/>
      <c r="I1141" s="443"/>
      <c r="J1141" s="443"/>
      <c r="K1141" s="443"/>
      <c r="L1141" s="443"/>
      <c r="M1141" s="443"/>
      <c r="N1141" s="443"/>
      <c r="O1141" s="443"/>
      <c r="P1141" s="443"/>
      <c r="Q1141" s="443"/>
    </row>
    <row r="1142" spans="6:17">
      <c r="F1142" s="453"/>
      <c r="G1142" s="443"/>
      <c r="H1142" s="443"/>
      <c r="I1142" s="443"/>
      <c r="J1142" s="443"/>
      <c r="K1142" s="443"/>
      <c r="L1142" s="443"/>
      <c r="M1142" s="443"/>
      <c r="N1142" s="443"/>
      <c r="O1142" s="443"/>
      <c r="P1142" s="443"/>
      <c r="Q1142" s="443"/>
    </row>
    <row r="1143" spans="6:17">
      <c r="F1143" s="453"/>
      <c r="G1143" s="443"/>
      <c r="H1143" s="443"/>
      <c r="I1143" s="443"/>
      <c r="J1143" s="443"/>
      <c r="K1143" s="443"/>
      <c r="L1143" s="443"/>
      <c r="M1143" s="443"/>
      <c r="N1143" s="443"/>
      <c r="O1143" s="443"/>
      <c r="P1143" s="443"/>
      <c r="Q1143" s="443"/>
    </row>
    <row r="1144" spans="6:17">
      <c r="F1144" s="453"/>
      <c r="G1144" s="443"/>
      <c r="H1144" s="443"/>
      <c r="I1144" s="443"/>
      <c r="J1144" s="443"/>
      <c r="K1144" s="443"/>
      <c r="L1144" s="443"/>
      <c r="M1144" s="443"/>
      <c r="N1144" s="443"/>
      <c r="O1144" s="443"/>
      <c r="P1144" s="443"/>
      <c r="Q1144" s="443"/>
    </row>
    <row r="1145" spans="6:17">
      <c r="F1145" s="453"/>
      <c r="G1145" s="443"/>
      <c r="H1145" s="443"/>
      <c r="I1145" s="443"/>
      <c r="J1145" s="443"/>
      <c r="K1145" s="443"/>
      <c r="L1145" s="443"/>
      <c r="M1145" s="443"/>
      <c r="N1145" s="443"/>
      <c r="O1145" s="443"/>
      <c r="P1145" s="443"/>
      <c r="Q1145" s="443"/>
    </row>
    <row r="1146" spans="6:17">
      <c r="F1146" s="453"/>
      <c r="G1146" s="443"/>
      <c r="H1146" s="443"/>
      <c r="I1146" s="443"/>
      <c r="J1146" s="443"/>
      <c r="K1146" s="443"/>
      <c r="L1146" s="443"/>
      <c r="M1146" s="443"/>
      <c r="N1146" s="443"/>
      <c r="O1146" s="443"/>
      <c r="P1146" s="443"/>
      <c r="Q1146" s="443"/>
    </row>
    <row r="1147" spans="6:17">
      <c r="F1147" s="453"/>
      <c r="G1147" s="443"/>
      <c r="H1147" s="443"/>
      <c r="I1147" s="443"/>
      <c r="J1147" s="443"/>
      <c r="K1147" s="443"/>
      <c r="L1147" s="443"/>
      <c r="M1147" s="443"/>
      <c r="N1147" s="443"/>
      <c r="O1147" s="443"/>
      <c r="P1147" s="443"/>
      <c r="Q1147" s="443"/>
    </row>
    <row r="1148" spans="6:17">
      <c r="F1148" s="453"/>
      <c r="G1148" s="443"/>
      <c r="H1148" s="443"/>
      <c r="I1148" s="443"/>
      <c r="J1148" s="443"/>
      <c r="K1148" s="443"/>
      <c r="L1148" s="443"/>
      <c r="M1148" s="443"/>
      <c r="N1148" s="443"/>
      <c r="O1148" s="443"/>
      <c r="P1148" s="443"/>
      <c r="Q1148" s="443"/>
    </row>
    <row r="1149" spans="6:17">
      <c r="F1149" s="453"/>
      <c r="G1149" s="443"/>
      <c r="H1149" s="443"/>
      <c r="I1149" s="443"/>
      <c r="J1149" s="443"/>
      <c r="K1149" s="443"/>
      <c r="L1149" s="443"/>
      <c r="M1149" s="443"/>
      <c r="N1149" s="443"/>
      <c r="O1149" s="443"/>
      <c r="P1149" s="443"/>
      <c r="Q1149" s="443"/>
    </row>
    <row r="1150" spans="6:17">
      <c r="F1150" s="453"/>
      <c r="G1150" s="443"/>
      <c r="H1150" s="443"/>
      <c r="I1150" s="443"/>
      <c r="J1150" s="443"/>
      <c r="K1150" s="443"/>
      <c r="L1150" s="443"/>
      <c r="M1150" s="443"/>
      <c r="N1150" s="443"/>
      <c r="O1150" s="443"/>
      <c r="P1150" s="443"/>
      <c r="Q1150" s="443"/>
    </row>
    <row r="1151" spans="6:17">
      <c r="F1151" s="453"/>
      <c r="G1151" s="443"/>
      <c r="H1151" s="443"/>
      <c r="I1151" s="443"/>
      <c r="J1151" s="443"/>
      <c r="K1151" s="443"/>
      <c r="L1151" s="443"/>
      <c r="M1151" s="443"/>
      <c r="N1151" s="443"/>
      <c r="O1151" s="443"/>
      <c r="P1151" s="443"/>
      <c r="Q1151" s="443"/>
    </row>
    <row r="1152" spans="6:17">
      <c r="F1152" s="453"/>
      <c r="G1152" s="443"/>
      <c r="H1152" s="443"/>
      <c r="I1152" s="443"/>
      <c r="J1152" s="443"/>
      <c r="K1152" s="443"/>
      <c r="L1152" s="443"/>
      <c r="M1152" s="443"/>
      <c r="N1152" s="443"/>
      <c r="O1152" s="443"/>
      <c r="P1152" s="443"/>
      <c r="Q1152" s="443"/>
    </row>
    <row r="1153" spans="6:17">
      <c r="F1153" s="453"/>
      <c r="G1153" s="443"/>
      <c r="H1153" s="443"/>
      <c r="I1153" s="443"/>
      <c r="J1153" s="443"/>
      <c r="K1153" s="443"/>
      <c r="L1153" s="443"/>
      <c r="M1153" s="443"/>
      <c r="N1153" s="443"/>
      <c r="O1153" s="443"/>
      <c r="P1153" s="443"/>
      <c r="Q1153" s="443"/>
    </row>
    <row r="1154" spans="6:17">
      <c r="F1154" s="453"/>
      <c r="G1154" s="443"/>
      <c r="H1154" s="443"/>
      <c r="I1154" s="443"/>
      <c r="J1154" s="443"/>
      <c r="K1154" s="443"/>
      <c r="L1154" s="443"/>
      <c r="M1154" s="443"/>
      <c r="N1154" s="443"/>
      <c r="O1154" s="443"/>
      <c r="P1154" s="443"/>
      <c r="Q1154" s="443"/>
    </row>
    <row r="1155" spans="6:17">
      <c r="F1155" s="453"/>
      <c r="G1155" s="443"/>
      <c r="H1155" s="443"/>
      <c r="I1155" s="443"/>
      <c r="J1155" s="443"/>
      <c r="K1155" s="443"/>
      <c r="L1155" s="443"/>
      <c r="M1155" s="443"/>
      <c r="N1155" s="443"/>
      <c r="O1155" s="443"/>
      <c r="P1155" s="443"/>
      <c r="Q1155" s="443"/>
    </row>
    <row r="1156" spans="6:17">
      <c r="F1156" s="453"/>
      <c r="G1156" s="443"/>
      <c r="H1156" s="443"/>
      <c r="I1156" s="443"/>
      <c r="J1156" s="443"/>
      <c r="K1156" s="443"/>
      <c r="L1156" s="443"/>
      <c r="M1156" s="443"/>
      <c r="N1156" s="443"/>
      <c r="O1156" s="443"/>
      <c r="P1156" s="443"/>
      <c r="Q1156" s="443"/>
    </row>
    <row r="1157" spans="6:17">
      <c r="F1157" s="453"/>
      <c r="G1157" s="443"/>
      <c r="H1157" s="443"/>
      <c r="I1157" s="443"/>
      <c r="J1157" s="443"/>
      <c r="K1157" s="443"/>
      <c r="L1157" s="443"/>
      <c r="M1157" s="443"/>
      <c r="N1157" s="443"/>
      <c r="O1157" s="443"/>
      <c r="P1157" s="443"/>
      <c r="Q1157" s="443"/>
    </row>
    <row r="1158" spans="6:17">
      <c r="F1158" s="453"/>
      <c r="G1158" s="443"/>
      <c r="H1158" s="443"/>
      <c r="I1158" s="443"/>
      <c r="J1158" s="443"/>
      <c r="K1158" s="443"/>
      <c r="L1158" s="443"/>
      <c r="M1158" s="443"/>
      <c r="N1158" s="443"/>
      <c r="O1158" s="443"/>
      <c r="P1158" s="443"/>
      <c r="Q1158" s="443"/>
    </row>
    <row r="1159" spans="6:17">
      <c r="F1159" s="453"/>
      <c r="G1159" s="443"/>
      <c r="H1159" s="443"/>
      <c r="I1159" s="443"/>
      <c r="J1159" s="443"/>
      <c r="K1159" s="443"/>
      <c r="L1159" s="443"/>
      <c r="M1159" s="443"/>
      <c r="N1159" s="443"/>
      <c r="O1159" s="443"/>
      <c r="P1159" s="443"/>
      <c r="Q1159" s="443"/>
    </row>
    <row r="1160" spans="6:17">
      <c r="F1160" s="453"/>
      <c r="G1160" s="443"/>
      <c r="H1160" s="443"/>
      <c r="I1160" s="443"/>
      <c r="J1160" s="443"/>
      <c r="K1160" s="443"/>
      <c r="L1160" s="443"/>
      <c r="M1160" s="443"/>
      <c r="N1160" s="443"/>
      <c r="O1160" s="443"/>
      <c r="P1160" s="443"/>
      <c r="Q1160" s="443"/>
    </row>
    <row r="1161" spans="6:17">
      <c r="F1161" s="453"/>
      <c r="G1161" s="443"/>
      <c r="H1161" s="443"/>
      <c r="I1161" s="443"/>
      <c r="J1161" s="443"/>
      <c r="K1161" s="443"/>
      <c r="L1161" s="443"/>
      <c r="M1161" s="443"/>
      <c r="N1161" s="443"/>
      <c r="O1161" s="443"/>
      <c r="P1161" s="443"/>
      <c r="Q1161" s="443"/>
    </row>
    <row r="1162" spans="6:17">
      <c r="F1162" s="453"/>
      <c r="G1162" s="443"/>
      <c r="H1162" s="443"/>
      <c r="I1162" s="443"/>
      <c r="J1162" s="443"/>
      <c r="K1162" s="443"/>
      <c r="L1162" s="443"/>
      <c r="M1162" s="443"/>
      <c r="N1162" s="443"/>
      <c r="O1162" s="443"/>
      <c r="P1162" s="443"/>
      <c r="Q1162" s="443"/>
    </row>
    <row r="1163" spans="6:17">
      <c r="F1163" s="453"/>
      <c r="G1163" s="443"/>
      <c r="H1163" s="443"/>
      <c r="I1163" s="443"/>
      <c r="J1163" s="443"/>
      <c r="K1163" s="443"/>
      <c r="L1163" s="443"/>
      <c r="M1163" s="443"/>
      <c r="N1163" s="443"/>
      <c r="O1163" s="443"/>
      <c r="P1163" s="443"/>
      <c r="Q1163" s="443"/>
    </row>
    <row r="1164" spans="6:17">
      <c r="F1164" s="453"/>
      <c r="G1164" s="443"/>
      <c r="H1164" s="443"/>
      <c r="I1164" s="443"/>
      <c r="J1164" s="443"/>
      <c r="K1164" s="443"/>
      <c r="L1164" s="443"/>
      <c r="M1164" s="443"/>
      <c r="N1164" s="443"/>
      <c r="O1164" s="443"/>
      <c r="P1164" s="443"/>
      <c r="Q1164" s="443"/>
    </row>
    <row r="1165" spans="6:17">
      <c r="F1165" s="453"/>
      <c r="G1165" s="443"/>
      <c r="H1165" s="443"/>
      <c r="I1165" s="443"/>
      <c r="J1165" s="443"/>
      <c r="K1165" s="443"/>
      <c r="L1165" s="443"/>
      <c r="M1165" s="443"/>
      <c r="N1165" s="443"/>
      <c r="O1165" s="443"/>
      <c r="P1165" s="443"/>
      <c r="Q1165" s="443"/>
    </row>
    <row r="1166" spans="6:17">
      <c r="F1166" s="453"/>
      <c r="G1166" s="443"/>
      <c r="H1166" s="443"/>
      <c r="I1166" s="443"/>
      <c r="J1166" s="443"/>
      <c r="K1166" s="443"/>
      <c r="L1166" s="443"/>
      <c r="M1166" s="443"/>
      <c r="N1166" s="443"/>
      <c r="O1166" s="443"/>
      <c r="P1166" s="443"/>
      <c r="Q1166" s="443"/>
    </row>
    <row r="1167" spans="6:17">
      <c r="F1167" s="453"/>
      <c r="G1167" s="443"/>
      <c r="H1167" s="443"/>
      <c r="I1167" s="443"/>
      <c r="J1167" s="443"/>
      <c r="K1167" s="443"/>
      <c r="L1167" s="443"/>
      <c r="M1167" s="443"/>
      <c r="N1167" s="443"/>
      <c r="O1167" s="443"/>
      <c r="P1167" s="443"/>
      <c r="Q1167" s="443"/>
    </row>
    <row r="1168" spans="6:17">
      <c r="F1168" s="453"/>
      <c r="G1168" s="443"/>
      <c r="H1168" s="443"/>
      <c r="I1168" s="443"/>
      <c r="J1168" s="443"/>
      <c r="K1168" s="443"/>
      <c r="L1168" s="443"/>
      <c r="M1168" s="443"/>
      <c r="N1168" s="443"/>
      <c r="O1168" s="443"/>
      <c r="P1168" s="443"/>
      <c r="Q1168" s="443"/>
    </row>
    <row r="1169" spans="6:17">
      <c r="F1169" s="453"/>
      <c r="G1169" s="443"/>
      <c r="H1169" s="443"/>
      <c r="I1169" s="443"/>
      <c r="J1169" s="443"/>
      <c r="K1169" s="443"/>
      <c r="L1169" s="443"/>
      <c r="M1169" s="443"/>
      <c r="N1169" s="443"/>
      <c r="O1169" s="443"/>
      <c r="P1169" s="443"/>
      <c r="Q1169" s="443"/>
    </row>
    <row r="1170" spans="6:17">
      <c r="F1170" s="453"/>
      <c r="G1170" s="443"/>
      <c r="H1170" s="443"/>
      <c r="I1170" s="443"/>
      <c r="J1170" s="443"/>
      <c r="K1170" s="443"/>
      <c r="L1170" s="443"/>
      <c r="M1170" s="443"/>
      <c r="N1170" s="443"/>
      <c r="O1170" s="443"/>
      <c r="P1170" s="443"/>
      <c r="Q1170" s="443"/>
    </row>
    <row r="1171" spans="6:17">
      <c r="F1171" s="453"/>
      <c r="G1171" s="443"/>
      <c r="H1171" s="443"/>
      <c r="I1171" s="443"/>
      <c r="J1171" s="443"/>
      <c r="K1171" s="443"/>
      <c r="L1171" s="443"/>
      <c r="M1171" s="443"/>
      <c r="N1171" s="443"/>
      <c r="O1171" s="443"/>
      <c r="P1171" s="443"/>
      <c r="Q1171" s="443"/>
    </row>
    <row r="1172" spans="6:17">
      <c r="F1172" s="453"/>
      <c r="G1172" s="443"/>
      <c r="H1172" s="443"/>
      <c r="I1172" s="443"/>
      <c r="J1172" s="443"/>
      <c r="K1172" s="443"/>
      <c r="L1172" s="443"/>
      <c r="M1172" s="443"/>
      <c r="N1172" s="443"/>
      <c r="O1172" s="443"/>
      <c r="P1172" s="443"/>
      <c r="Q1172" s="443"/>
    </row>
    <row r="1173" spans="6:17">
      <c r="F1173" s="453"/>
      <c r="G1173" s="443"/>
      <c r="H1173" s="443"/>
      <c r="I1173" s="443"/>
      <c r="J1173" s="443"/>
      <c r="K1173" s="443"/>
      <c r="L1173" s="443"/>
      <c r="M1173" s="443"/>
      <c r="N1173" s="443"/>
      <c r="O1173" s="443"/>
      <c r="P1173" s="443"/>
      <c r="Q1173" s="443"/>
    </row>
    <row r="1174" spans="6:17">
      <c r="F1174" s="453"/>
      <c r="G1174" s="443"/>
      <c r="H1174" s="443"/>
      <c r="I1174" s="443"/>
      <c r="J1174" s="443"/>
      <c r="K1174" s="443"/>
      <c r="L1174" s="443"/>
      <c r="M1174" s="443"/>
      <c r="N1174" s="443"/>
      <c r="O1174" s="443"/>
      <c r="P1174" s="443"/>
      <c r="Q1174" s="443"/>
    </row>
    <row r="1175" spans="6:17">
      <c r="F1175" s="453"/>
      <c r="G1175" s="443"/>
      <c r="H1175" s="443"/>
      <c r="I1175" s="443"/>
      <c r="J1175" s="443"/>
      <c r="K1175" s="443"/>
      <c r="L1175" s="443"/>
      <c r="M1175" s="443"/>
      <c r="N1175" s="443"/>
      <c r="O1175" s="443"/>
      <c r="P1175" s="443"/>
      <c r="Q1175" s="443"/>
    </row>
    <row r="1176" spans="6:17">
      <c r="F1176" s="453"/>
      <c r="G1176" s="443"/>
      <c r="H1176" s="443"/>
      <c r="I1176" s="443"/>
      <c r="J1176" s="443"/>
      <c r="K1176" s="443"/>
      <c r="L1176" s="443"/>
      <c r="M1176" s="443"/>
      <c r="N1176" s="443"/>
      <c r="O1176" s="443"/>
      <c r="P1176" s="443"/>
      <c r="Q1176" s="443"/>
    </row>
    <row r="1177" spans="6:17">
      <c r="F1177" s="453"/>
      <c r="G1177" s="443"/>
      <c r="H1177" s="443"/>
      <c r="I1177" s="443"/>
      <c r="J1177" s="443"/>
      <c r="K1177" s="443"/>
      <c r="L1177" s="443"/>
      <c r="M1177" s="443"/>
      <c r="N1177" s="443"/>
      <c r="O1177" s="443"/>
      <c r="P1177" s="443"/>
      <c r="Q1177" s="443"/>
    </row>
    <row r="1178" spans="6:17">
      <c r="F1178" s="453"/>
      <c r="G1178" s="443"/>
      <c r="H1178" s="443"/>
      <c r="I1178" s="443"/>
      <c r="J1178" s="443"/>
      <c r="K1178" s="443"/>
      <c r="L1178" s="443"/>
      <c r="M1178" s="443"/>
      <c r="N1178" s="443"/>
      <c r="O1178" s="443"/>
      <c r="P1178" s="443"/>
      <c r="Q1178" s="443"/>
    </row>
    <row r="1179" spans="6:17">
      <c r="F1179" s="453"/>
      <c r="G1179" s="443"/>
      <c r="H1179" s="443"/>
      <c r="I1179" s="443"/>
      <c r="J1179" s="443"/>
      <c r="K1179" s="443"/>
      <c r="L1179" s="443"/>
      <c r="M1179" s="443"/>
      <c r="N1179" s="443"/>
      <c r="O1179" s="443"/>
      <c r="P1179" s="443"/>
      <c r="Q1179" s="443"/>
    </row>
    <row r="1180" spans="6:17">
      <c r="F1180" s="453"/>
      <c r="G1180" s="443"/>
      <c r="H1180" s="443"/>
      <c r="I1180" s="443"/>
      <c r="J1180" s="443"/>
      <c r="K1180" s="443"/>
      <c r="L1180" s="443"/>
      <c r="M1180" s="443"/>
      <c r="N1180" s="443"/>
      <c r="O1180" s="443"/>
      <c r="P1180" s="443"/>
      <c r="Q1180" s="443"/>
    </row>
    <row r="1181" spans="6:17">
      <c r="F1181" s="453"/>
      <c r="G1181" s="443"/>
      <c r="H1181" s="443"/>
      <c r="I1181" s="443"/>
      <c r="J1181" s="443"/>
      <c r="K1181" s="443"/>
      <c r="L1181" s="443"/>
      <c r="M1181" s="443"/>
      <c r="N1181" s="443"/>
      <c r="O1181" s="443"/>
      <c r="P1181" s="443"/>
      <c r="Q1181" s="443"/>
    </row>
    <row r="1182" spans="6:17">
      <c r="F1182" s="453"/>
      <c r="G1182" s="443"/>
      <c r="H1182" s="443"/>
      <c r="I1182" s="443"/>
      <c r="J1182" s="443"/>
      <c r="K1182" s="443"/>
      <c r="L1182" s="443"/>
      <c r="M1182" s="443"/>
      <c r="N1182" s="443"/>
      <c r="O1182" s="443"/>
      <c r="P1182" s="443"/>
      <c r="Q1182" s="443"/>
    </row>
    <row r="1183" spans="6:17">
      <c r="F1183" s="453"/>
      <c r="G1183" s="443"/>
      <c r="H1183" s="443"/>
      <c r="I1183" s="443"/>
      <c r="J1183" s="443"/>
      <c r="K1183" s="443"/>
      <c r="L1183" s="443"/>
      <c r="M1183" s="443"/>
      <c r="N1183" s="443"/>
      <c r="O1183" s="443"/>
      <c r="P1183" s="443"/>
      <c r="Q1183" s="443"/>
    </row>
    <row r="1184" spans="6:17">
      <c r="F1184" s="453"/>
      <c r="G1184" s="443"/>
      <c r="H1184" s="443"/>
      <c r="I1184" s="443"/>
      <c r="J1184" s="443"/>
      <c r="K1184" s="443"/>
      <c r="L1184" s="443"/>
      <c r="M1184" s="443"/>
      <c r="N1184" s="443"/>
      <c r="O1184" s="443"/>
      <c r="P1184" s="443"/>
      <c r="Q1184" s="443"/>
    </row>
    <row r="1185" spans="6:17">
      <c r="F1185" s="453"/>
      <c r="G1185" s="443"/>
      <c r="H1185" s="443"/>
      <c r="I1185" s="443"/>
      <c r="J1185" s="443"/>
      <c r="K1185" s="443"/>
      <c r="L1185" s="443"/>
      <c r="M1185" s="443"/>
      <c r="N1185" s="443"/>
      <c r="O1185" s="443"/>
      <c r="P1185" s="443"/>
      <c r="Q1185" s="443"/>
    </row>
    <row r="1186" spans="6:17">
      <c r="F1186" s="453"/>
      <c r="G1186" s="443"/>
      <c r="H1186" s="443"/>
      <c r="I1186" s="443"/>
      <c r="J1186" s="443"/>
      <c r="K1186" s="443"/>
      <c r="L1186" s="443"/>
      <c r="M1186" s="443"/>
      <c r="N1186" s="443"/>
      <c r="O1186" s="443"/>
      <c r="P1186" s="443"/>
      <c r="Q1186" s="443"/>
    </row>
    <row r="1187" spans="6:17">
      <c r="F1187" s="453"/>
      <c r="G1187" s="443"/>
      <c r="H1187" s="443"/>
      <c r="I1187" s="443"/>
      <c r="J1187" s="443"/>
      <c r="K1187" s="443"/>
      <c r="L1187" s="443"/>
      <c r="M1187" s="443"/>
      <c r="N1187" s="443"/>
      <c r="O1187" s="443"/>
      <c r="P1187" s="443"/>
      <c r="Q1187" s="443"/>
    </row>
    <row r="1188" spans="6:17">
      <c r="F1188" s="453"/>
      <c r="G1188" s="443"/>
      <c r="H1188" s="443"/>
      <c r="I1188" s="443"/>
      <c r="J1188" s="443"/>
      <c r="K1188" s="443"/>
      <c r="L1188" s="443"/>
      <c r="M1188" s="443"/>
      <c r="N1188" s="443"/>
      <c r="O1188" s="443"/>
      <c r="P1188" s="443"/>
      <c r="Q1188" s="443"/>
    </row>
    <row r="1189" spans="6:17">
      <c r="F1189" s="453"/>
      <c r="G1189" s="443"/>
      <c r="H1189" s="443"/>
      <c r="I1189" s="443"/>
      <c r="J1189" s="443"/>
      <c r="K1189" s="443"/>
      <c r="L1189" s="443"/>
      <c r="M1189" s="443"/>
      <c r="N1189" s="443"/>
      <c r="O1189" s="443"/>
      <c r="P1189" s="443"/>
      <c r="Q1189" s="443"/>
    </row>
    <row r="1190" spans="6:17">
      <c r="F1190" s="453"/>
      <c r="G1190" s="443"/>
      <c r="H1190" s="443"/>
      <c r="I1190" s="443"/>
      <c r="J1190" s="443"/>
      <c r="K1190" s="443"/>
      <c r="L1190" s="443"/>
      <c r="M1190" s="443"/>
      <c r="N1190" s="443"/>
      <c r="O1190" s="443"/>
      <c r="P1190" s="443"/>
      <c r="Q1190" s="443"/>
    </row>
    <row r="1191" spans="6:17">
      <c r="F1191" s="453"/>
      <c r="G1191" s="443"/>
      <c r="H1191" s="443"/>
      <c r="I1191" s="443"/>
      <c r="J1191" s="443"/>
      <c r="K1191" s="443"/>
      <c r="L1191" s="443"/>
      <c r="M1191" s="443"/>
      <c r="N1191" s="443"/>
      <c r="O1191" s="443"/>
      <c r="P1191" s="443"/>
      <c r="Q1191" s="443"/>
    </row>
    <row r="1192" spans="6:17">
      <c r="F1192" s="453"/>
      <c r="G1192" s="443"/>
      <c r="H1192" s="443"/>
      <c r="I1192" s="443"/>
      <c r="J1192" s="443"/>
      <c r="K1192" s="443"/>
      <c r="L1192" s="443"/>
      <c r="M1192" s="443"/>
      <c r="N1192" s="443"/>
      <c r="O1192" s="443"/>
      <c r="P1192" s="443"/>
      <c r="Q1192" s="443"/>
    </row>
    <row r="1193" spans="6:17">
      <c r="F1193" s="453"/>
      <c r="G1193" s="443"/>
      <c r="H1193" s="443"/>
      <c r="I1193" s="443"/>
      <c r="J1193" s="443"/>
      <c r="K1193" s="443"/>
      <c r="L1193" s="443"/>
      <c r="M1193" s="443"/>
      <c r="N1193" s="443"/>
      <c r="O1193" s="443"/>
      <c r="P1193" s="443"/>
      <c r="Q1193" s="443"/>
    </row>
    <row r="1194" spans="6:17">
      <c r="F1194" s="453"/>
      <c r="G1194" s="443"/>
      <c r="H1194" s="443"/>
      <c r="I1194" s="443"/>
      <c r="J1194" s="443"/>
      <c r="K1194" s="443"/>
      <c r="L1194" s="443"/>
      <c r="M1194" s="443"/>
      <c r="N1194" s="443"/>
      <c r="O1194" s="443"/>
      <c r="P1194" s="443"/>
      <c r="Q1194" s="443"/>
    </row>
    <row r="1195" spans="6:17">
      <c r="F1195" s="453"/>
      <c r="G1195" s="443"/>
      <c r="H1195" s="443"/>
      <c r="I1195" s="443"/>
      <c r="J1195" s="443"/>
      <c r="K1195" s="443"/>
      <c r="L1195" s="443"/>
      <c r="M1195" s="443"/>
      <c r="N1195" s="443"/>
      <c r="O1195" s="443"/>
      <c r="P1195" s="443"/>
      <c r="Q1195" s="443"/>
    </row>
    <row r="1196" spans="6:17">
      <c r="F1196" s="453"/>
      <c r="G1196" s="443"/>
      <c r="H1196" s="443"/>
      <c r="I1196" s="443"/>
      <c r="J1196" s="443"/>
      <c r="K1196" s="443"/>
      <c r="L1196" s="443"/>
      <c r="M1196" s="443"/>
      <c r="N1196" s="443"/>
      <c r="O1196" s="443"/>
      <c r="P1196" s="443"/>
      <c r="Q1196" s="443"/>
    </row>
    <row r="1197" spans="6:17">
      <c r="F1197" s="453"/>
      <c r="G1197" s="443"/>
      <c r="H1197" s="443"/>
      <c r="I1197" s="443"/>
      <c r="J1197" s="443"/>
      <c r="K1197" s="443"/>
      <c r="L1197" s="443"/>
      <c r="M1197" s="443"/>
      <c r="N1197" s="443"/>
      <c r="O1197" s="443"/>
      <c r="P1197" s="443"/>
      <c r="Q1197" s="443"/>
    </row>
    <row r="1198" spans="6:17">
      <c r="F1198" s="453"/>
      <c r="G1198" s="443"/>
      <c r="H1198" s="443"/>
      <c r="I1198" s="443"/>
      <c r="J1198" s="443"/>
      <c r="K1198" s="443"/>
      <c r="L1198" s="443"/>
      <c r="M1198" s="443"/>
      <c r="N1198" s="443"/>
      <c r="O1198" s="443"/>
      <c r="P1198" s="443"/>
      <c r="Q1198" s="443"/>
    </row>
    <row r="1199" spans="6:17">
      <c r="F1199" s="453"/>
      <c r="G1199" s="443"/>
      <c r="H1199" s="443"/>
      <c r="I1199" s="443"/>
      <c r="J1199" s="443"/>
      <c r="K1199" s="443"/>
      <c r="L1199" s="443"/>
      <c r="M1199" s="443"/>
      <c r="N1199" s="443"/>
      <c r="O1199" s="443"/>
      <c r="P1199" s="443"/>
      <c r="Q1199" s="443"/>
    </row>
    <row r="1200" spans="6:17">
      <c r="F1200" s="453"/>
      <c r="G1200" s="443"/>
      <c r="H1200" s="443"/>
      <c r="I1200" s="443"/>
      <c r="J1200" s="443"/>
      <c r="K1200" s="443"/>
      <c r="L1200" s="443"/>
      <c r="M1200" s="443"/>
      <c r="N1200" s="443"/>
      <c r="O1200" s="443"/>
      <c r="P1200" s="443"/>
      <c r="Q1200" s="443"/>
    </row>
    <row r="1201" spans="6:17">
      <c r="F1201" s="453"/>
      <c r="G1201" s="443"/>
      <c r="H1201" s="443"/>
      <c r="I1201" s="443"/>
      <c r="J1201" s="443"/>
      <c r="K1201" s="443"/>
      <c r="L1201" s="443"/>
      <c r="M1201" s="443"/>
      <c r="N1201" s="443"/>
      <c r="O1201" s="443"/>
      <c r="P1201" s="443"/>
      <c r="Q1201" s="443"/>
    </row>
    <row r="1202" spans="6:17">
      <c r="F1202" s="453"/>
      <c r="G1202" s="443"/>
      <c r="H1202" s="443"/>
      <c r="I1202" s="443"/>
      <c r="J1202" s="443"/>
      <c r="K1202" s="443"/>
      <c r="L1202" s="443"/>
      <c r="M1202" s="443"/>
      <c r="N1202" s="443"/>
      <c r="O1202" s="443"/>
      <c r="P1202" s="443"/>
      <c r="Q1202" s="443"/>
    </row>
  </sheetData>
  <sheetProtection algorithmName="SHA-512" hashValue="b/ZNaquwc5An3N1fgbbxHccSwVHOxMcAfRMZ+Pa25Xe2rscNXgk/X5XcCzKMo3yEbQFFBQIRlDgXICI2hJoosw==" saltValue="mexYhXZqitwZe6BkOCDTGQ==" spinCount="100000" sheet="1" objects="1" scenarios="1"/>
  <protectedRanges>
    <protectedRange sqref="A7:D7 C105:D105 A61:D61" name="Range1_1_1"/>
  </protectedRanges>
  <phoneticPr fontId="0" type="noConversion"/>
  <printOptions horizontalCentered="1"/>
  <pageMargins left="0" right="0" top="1" bottom="0.25" header="0.25" footer="0.2"/>
  <pageSetup scale="33" fitToHeight="0" orientation="portrait" r:id="rId1"/>
  <headerFooter differentFirst="1" alignWithMargins="0">
    <oddHeader>&amp;R&amp;"Arial,Bold"&amp;20EXHIBIT G 
&amp;P 
(CONTINUED)</oddHeader>
    <oddFooter>&amp;L&amp;Z&amp;F</oddFooter>
    <firstHeader>&amp;R&amp;"Arial,Bold"&amp;24EXHIBIT G</firstHeader>
  </headerFooter>
  <rowBreaks count="2" manualBreakCount="2">
    <brk id="58" max="5" man="1"/>
    <brk id="119" max="6" man="1"/>
  </rowBreaks>
  <ignoredErrors>
    <ignoredError sqref="C113:C119 C107:C111 C63:C101 C10:C58" numberStoredAsText="1"/>
    <ignoredError sqref="F123:F134 F113:F116 F64:F101 F54:F56 F10:F52 F107:F111" unlockedFormula="1"/>
  </ignoredErrors>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59999389629810485"/>
    <pageSetUpPr fitToPage="1"/>
  </sheetPr>
  <dimension ref="B1:P92"/>
  <sheetViews>
    <sheetView showGridLines="0" zoomScale="70" zoomScaleNormal="70" zoomScaleSheetLayoutView="90" workbookViewId="0">
      <selection activeCell="H72" sqref="H71:I72"/>
    </sheetView>
  </sheetViews>
  <sheetFormatPr defaultColWidth="9.140625" defaultRowHeight="15.75"/>
  <cols>
    <col min="1" max="1" width="5.28515625" style="481" customWidth="1"/>
    <col min="2" max="2" width="84.7109375" style="481" customWidth="1"/>
    <col min="3" max="3" width="14.85546875" style="481" customWidth="1"/>
    <col min="4" max="4" width="14" style="481" customWidth="1"/>
    <col min="5" max="5" width="15.28515625" style="481" customWidth="1"/>
    <col min="6" max="6" width="9.140625" style="481"/>
    <col min="7" max="7" width="10.85546875" style="481" customWidth="1"/>
    <col min="8" max="16384" width="9.140625" style="481"/>
  </cols>
  <sheetData>
    <row r="1" spans="2:7" ht="26.25">
      <c r="B1" s="1116" t="s">
        <v>259</v>
      </c>
      <c r="C1" s="1116"/>
      <c r="D1" s="1116"/>
      <c r="E1" s="1116"/>
      <c r="F1" s="480"/>
      <c r="G1" s="480"/>
    </row>
    <row r="2" spans="2:7" ht="26.25">
      <c r="B2" s="1116" t="s">
        <v>779</v>
      </c>
      <c r="C2" s="1116"/>
      <c r="D2" s="1116"/>
      <c r="E2" s="1116"/>
      <c r="F2" s="480"/>
      <c r="G2" s="480"/>
    </row>
    <row r="3" spans="2:7" ht="21">
      <c r="B3" s="1107"/>
      <c r="C3" s="1107"/>
      <c r="D3" s="1107"/>
      <c r="E3" s="1107"/>
      <c r="F3" s="480"/>
      <c r="G3" s="480"/>
    </row>
    <row r="4" spans="2:7" ht="21.75" thickBot="1">
      <c r="B4" s="1188"/>
      <c r="C4" s="1188"/>
      <c r="D4" s="1188"/>
      <c r="E4" s="1188"/>
      <c r="F4" s="480"/>
      <c r="G4" s="480"/>
    </row>
    <row r="5" spans="2:7" ht="43.5" customHeight="1">
      <c r="B5" s="1183" t="s">
        <v>663</v>
      </c>
      <c r="C5" s="1281" t="s">
        <v>464</v>
      </c>
      <c r="D5" s="1282"/>
      <c r="E5" s="1283"/>
    </row>
    <row r="6" spans="2:7">
      <c r="B6" s="1184"/>
      <c r="C6" s="1186" t="s">
        <v>465</v>
      </c>
      <c r="D6" s="482" t="s">
        <v>466</v>
      </c>
      <c r="E6" s="483" t="s">
        <v>467</v>
      </c>
    </row>
    <row r="7" spans="2:7" ht="29.25" customHeight="1">
      <c r="B7" s="1185"/>
      <c r="C7" s="1187"/>
      <c r="D7" s="484">
        <v>-0.1</v>
      </c>
      <c r="E7" s="485">
        <v>0.15</v>
      </c>
    </row>
    <row r="8" spans="2:7" ht="15" customHeight="1">
      <c r="B8" s="486" t="s">
        <v>7</v>
      </c>
      <c r="C8" s="487">
        <v>71.975999999999999</v>
      </c>
      <c r="D8" s="487">
        <v>64.78</v>
      </c>
      <c r="E8" s="488">
        <v>82.78</v>
      </c>
    </row>
    <row r="9" spans="2:7" ht="15" customHeight="1">
      <c r="B9" s="489" t="s">
        <v>545</v>
      </c>
      <c r="C9" s="490">
        <v>3.6</v>
      </c>
      <c r="D9" s="490">
        <v>3.24</v>
      </c>
      <c r="E9" s="491">
        <v>4.1399999999999997</v>
      </c>
    </row>
    <row r="10" spans="2:7" ht="15" customHeight="1">
      <c r="B10" s="489" t="s">
        <v>546</v>
      </c>
      <c r="C10" s="490">
        <v>3.6</v>
      </c>
      <c r="D10" s="490">
        <v>3.24</v>
      </c>
      <c r="E10" s="491">
        <v>4.1399999999999997</v>
      </c>
    </row>
    <row r="11" spans="2:7" ht="15" customHeight="1">
      <c r="B11" s="492" t="s">
        <v>547</v>
      </c>
      <c r="C11" s="490">
        <v>7.2</v>
      </c>
      <c r="D11" s="490">
        <v>6.48</v>
      </c>
      <c r="E11" s="491">
        <v>8.2799999999999994</v>
      </c>
      <c r="F11" s="1188"/>
    </row>
    <row r="12" spans="2:7" ht="15" customHeight="1">
      <c r="B12" s="493" t="s">
        <v>604</v>
      </c>
      <c r="C12" s="494"/>
      <c r="D12" s="494"/>
      <c r="E12" s="495"/>
    </row>
    <row r="13" spans="2:7" ht="45" customHeight="1">
      <c r="B13" s="1189" t="s">
        <v>664</v>
      </c>
      <c r="C13" s="1284" t="s">
        <v>464</v>
      </c>
      <c r="D13" s="1285"/>
      <c r="E13" s="1286"/>
    </row>
    <row r="14" spans="2:7">
      <c r="B14" s="1184"/>
      <c r="C14" s="1186" t="s">
        <v>465</v>
      </c>
      <c r="D14" s="496" t="s">
        <v>466</v>
      </c>
      <c r="E14" s="497" t="s">
        <v>467</v>
      </c>
    </row>
    <row r="15" spans="2:7">
      <c r="B15" s="1185"/>
      <c r="C15" s="1187"/>
      <c r="D15" s="498">
        <f>D7</f>
        <v>-0.1</v>
      </c>
      <c r="E15" s="485">
        <f>E7</f>
        <v>0.15</v>
      </c>
    </row>
    <row r="16" spans="2:7" ht="15" customHeight="1">
      <c r="B16" s="499" t="s">
        <v>7</v>
      </c>
      <c r="C16" s="500">
        <v>71.975999999999999</v>
      </c>
      <c r="D16" s="500">
        <v>64.78</v>
      </c>
      <c r="E16" s="491">
        <v>82.78</v>
      </c>
    </row>
    <row r="17" spans="2:5" ht="15" customHeight="1">
      <c r="B17" s="499" t="s">
        <v>468</v>
      </c>
      <c r="C17" s="500">
        <v>215.93799999999999</v>
      </c>
      <c r="D17" s="500">
        <v>194.35</v>
      </c>
      <c r="E17" s="491">
        <v>248.33</v>
      </c>
    </row>
    <row r="18" spans="2:5" ht="15" customHeight="1">
      <c r="B18" s="493" t="s">
        <v>549</v>
      </c>
      <c r="C18" s="500">
        <v>14.4</v>
      </c>
      <c r="D18" s="500">
        <v>12.96</v>
      </c>
      <c r="E18" s="491">
        <v>16.559999999999999</v>
      </c>
    </row>
    <row r="19" spans="2:5" ht="15" customHeight="1">
      <c r="B19" s="493" t="s">
        <v>550</v>
      </c>
      <c r="C19" s="500">
        <v>14.4</v>
      </c>
      <c r="D19" s="500">
        <v>12.96</v>
      </c>
      <c r="E19" s="491">
        <v>16.559999999999999</v>
      </c>
    </row>
    <row r="20" spans="2:5" ht="15" customHeight="1">
      <c r="B20" s="501" t="s">
        <v>551</v>
      </c>
      <c r="C20" s="500">
        <v>7.2</v>
      </c>
      <c r="D20" s="500">
        <v>6.48</v>
      </c>
      <c r="E20" s="491">
        <v>8.2799999999999994</v>
      </c>
    </row>
    <row r="21" spans="2:5" ht="15" customHeight="1" thickBot="1">
      <c r="B21" s="502" t="s">
        <v>552</v>
      </c>
      <c r="C21" s="503">
        <v>57.58</v>
      </c>
      <c r="D21" s="503">
        <v>51.83</v>
      </c>
      <c r="E21" s="504">
        <v>66.22</v>
      </c>
    </row>
    <row r="22" spans="2:5" ht="16.5" thickBot="1">
      <c r="B22" s="505"/>
      <c r="C22" s="506"/>
      <c r="D22" s="506"/>
      <c r="E22" s="506"/>
    </row>
    <row r="23" spans="2:5" ht="34.35" customHeight="1">
      <c r="B23" s="1192" t="s">
        <v>665</v>
      </c>
      <c r="C23" s="1287" t="s">
        <v>464</v>
      </c>
      <c r="D23" s="1288"/>
      <c r="E23" s="1289"/>
    </row>
    <row r="24" spans="2:5">
      <c r="B24" s="1193"/>
      <c r="C24" s="1186" t="s">
        <v>465</v>
      </c>
      <c r="D24" s="507" t="s">
        <v>466</v>
      </c>
      <c r="E24" s="508" t="s">
        <v>467</v>
      </c>
    </row>
    <row r="25" spans="2:5">
      <c r="B25" s="1194"/>
      <c r="C25" s="1187"/>
      <c r="D25" s="484">
        <v>0</v>
      </c>
      <c r="E25" s="509">
        <v>0</v>
      </c>
    </row>
    <row r="26" spans="2:5" ht="15" customHeight="1">
      <c r="B26" s="510" t="s">
        <v>7</v>
      </c>
      <c r="C26" s="511">
        <v>91.79</v>
      </c>
      <c r="D26" s="511">
        <f>ROUND(C26*(1+D25),2)</f>
        <v>91.79</v>
      </c>
      <c r="E26" s="512">
        <f>ROUND(C26*(1+E25),2)</f>
        <v>91.79</v>
      </c>
    </row>
    <row r="27" spans="2:5" ht="15" customHeight="1">
      <c r="B27" s="513" t="s">
        <v>545</v>
      </c>
      <c r="C27" s="511">
        <v>4.59</v>
      </c>
      <c r="D27" s="511">
        <v>4.59</v>
      </c>
      <c r="E27" s="512">
        <v>4.59</v>
      </c>
    </row>
    <row r="28" spans="2:5" ht="15" customHeight="1">
      <c r="B28" s="513" t="s">
        <v>546</v>
      </c>
      <c r="C28" s="511">
        <v>4.59</v>
      </c>
      <c r="D28" s="511">
        <v>4.59</v>
      </c>
      <c r="E28" s="512">
        <v>4.59</v>
      </c>
    </row>
    <row r="29" spans="2:5" ht="15" customHeight="1">
      <c r="B29" s="514" t="s">
        <v>547</v>
      </c>
      <c r="C29" s="511">
        <v>9.18</v>
      </c>
      <c r="D29" s="511">
        <v>9.18</v>
      </c>
      <c r="E29" s="512">
        <v>9.18</v>
      </c>
    </row>
    <row r="30" spans="2:5" ht="15" customHeight="1">
      <c r="B30" s="513" t="s">
        <v>548</v>
      </c>
      <c r="C30" s="515"/>
      <c r="D30" s="515"/>
      <c r="E30" s="516"/>
    </row>
    <row r="31" spans="2:5" ht="33.75" customHeight="1">
      <c r="B31" s="1195" t="s">
        <v>666</v>
      </c>
      <c r="C31" s="1290" t="s">
        <v>464</v>
      </c>
      <c r="D31" s="1291"/>
      <c r="E31" s="1292"/>
    </row>
    <row r="32" spans="2:5">
      <c r="B32" s="1196"/>
      <c r="C32" s="1186" t="s">
        <v>465</v>
      </c>
      <c r="D32" s="482" t="s">
        <v>466</v>
      </c>
      <c r="E32" s="508" t="s">
        <v>467</v>
      </c>
    </row>
    <row r="33" spans="2:7">
      <c r="B33" s="1197"/>
      <c r="C33" s="1187"/>
      <c r="D33" s="484">
        <f>D25</f>
        <v>0</v>
      </c>
      <c r="E33" s="509">
        <f>E25</f>
        <v>0</v>
      </c>
    </row>
    <row r="34" spans="2:7" ht="15" customHeight="1">
      <c r="B34" s="510" t="s">
        <v>7</v>
      </c>
      <c r="C34" s="511">
        <v>91.79</v>
      </c>
      <c r="D34" s="511">
        <f>ROUND(C34*(1+D33),2)</f>
        <v>91.79</v>
      </c>
      <c r="E34" s="512">
        <f>ROUND(C34*(1+E33),2)</f>
        <v>91.79</v>
      </c>
    </row>
    <row r="35" spans="2:7" ht="15" customHeight="1">
      <c r="B35" s="510" t="s">
        <v>468</v>
      </c>
      <c r="C35" s="517" t="s">
        <v>469</v>
      </c>
      <c r="D35" s="517" t="s">
        <v>469</v>
      </c>
      <c r="E35" s="518" t="s">
        <v>469</v>
      </c>
    </row>
    <row r="36" spans="2:7" ht="15" customHeight="1">
      <c r="B36" s="513" t="s">
        <v>549</v>
      </c>
      <c r="C36" s="517" t="s">
        <v>469</v>
      </c>
      <c r="D36" s="517" t="s">
        <v>469</v>
      </c>
      <c r="E36" s="518" t="s">
        <v>469</v>
      </c>
    </row>
    <row r="37" spans="2:7" ht="15" customHeight="1">
      <c r="B37" s="513" t="s">
        <v>550</v>
      </c>
      <c r="C37" s="517" t="s">
        <v>469</v>
      </c>
      <c r="D37" s="517" t="s">
        <v>469</v>
      </c>
      <c r="E37" s="518" t="s">
        <v>469</v>
      </c>
    </row>
    <row r="38" spans="2:7" ht="15" customHeight="1">
      <c r="B38" s="514" t="s">
        <v>551</v>
      </c>
      <c r="C38" s="511">
        <f>C29</f>
        <v>9.18</v>
      </c>
      <c r="D38" s="511">
        <f>D29</f>
        <v>9.18</v>
      </c>
      <c r="E38" s="512">
        <f>E29</f>
        <v>9.18</v>
      </c>
    </row>
    <row r="39" spans="2:7" ht="15" customHeight="1" thickBot="1">
      <c r="B39" s="519" t="s">
        <v>552</v>
      </c>
      <c r="C39" s="520" t="s">
        <v>469</v>
      </c>
      <c r="D39" s="520" t="s">
        <v>469</v>
      </c>
      <c r="E39" s="521" t="s">
        <v>469</v>
      </c>
    </row>
    <row r="40" spans="2:7">
      <c r="B40" s="505"/>
      <c r="C40" s="522"/>
      <c r="D40" s="522"/>
      <c r="E40" s="522"/>
    </row>
    <row r="41" spans="2:7">
      <c r="B41" s="523" t="s">
        <v>470</v>
      </c>
      <c r="C41" s="524"/>
      <c r="D41" s="524"/>
      <c r="E41" s="524"/>
    </row>
    <row r="42" spans="2:7" ht="15.75" customHeight="1">
      <c r="B42" s="1198" t="s">
        <v>471</v>
      </c>
      <c r="C42" s="1198"/>
      <c r="D42" s="1198"/>
      <c r="E42" s="1198"/>
    </row>
    <row r="43" spans="2:7">
      <c r="B43" s="1198"/>
      <c r="C43" s="1198"/>
      <c r="D43" s="1198"/>
      <c r="E43" s="1198"/>
    </row>
    <row r="44" spans="2:7">
      <c r="B44" s="525"/>
      <c r="C44" s="525"/>
      <c r="D44" s="525"/>
      <c r="E44" s="525"/>
    </row>
    <row r="45" spans="2:7">
      <c r="B45" s="526" t="s">
        <v>667</v>
      </c>
      <c r="C45" s="527"/>
      <c r="D45" s="527"/>
      <c r="E45" s="527"/>
    </row>
    <row r="46" spans="2:7">
      <c r="B46" s="528" t="str">
        <f>"the maximum tuition rate.  Maximum credit tuition rate = "&amp;TEXT(E16,"$0.00")</f>
        <v>the maximum tuition rate.  Maximum credit tuition rate = $82.78</v>
      </c>
      <c r="C46" s="1278"/>
      <c r="D46" s="526"/>
      <c r="E46" s="526"/>
    </row>
    <row r="47" spans="2:7">
      <c r="B47" s="528" t="s">
        <v>553</v>
      </c>
      <c r="D47" s="526"/>
      <c r="E47" s="526"/>
      <c r="G47" s="1279"/>
    </row>
    <row r="48" spans="2:7">
      <c r="D48" s="526"/>
      <c r="E48" s="526"/>
    </row>
    <row r="49" spans="2:5" ht="15" customHeight="1">
      <c r="B49" s="1198"/>
      <c r="C49" s="1198"/>
      <c r="D49" s="1198"/>
      <c r="E49" s="1198"/>
    </row>
    <row r="50" spans="2:5">
      <c r="B50" s="1198"/>
      <c r="C50" s="1198"/>
      <c r="D50" s="1198"/>
      <c r="E50" s="1198"/>
    </row>
    <row r="51" spans="2:5">
      <c r="B51" s="1198"/>
      <c r="C51" s="1198"/>
      <c r="D51" s="1198"/>
      <c r="E51" s="1198"/>
    </row>
    <row r="52" spans="2:5" ht="21">
      <c r="B52" s="1107" t="str">
        <f>B1</f>
        <v>THE FLORIDA COLLEGE SYSTEM</v>
      </c>
      <c r="C52" s="1107"/>
      <c r="D52" s="1107"/>
      <c r="E52" s="1107"/>
    </row>
    <row r="53" spans="2:5" ht="21">
      <c r="B53" s="1107" t="str">
        <f>B2&amp;" , cont."</f>
        <v>FALL 2019-20 TUITION INCREASED BY 0% , cont.</v>
      </c>
      <c r="C53" s="1107"/>
      <c r="D53" s="1107"/>
      <c r="E53" s="1107"/>
    </row>
    <row r="54" spans="2:5" ht="21">
      <c r="B54" s="1107"/>
      <c r="C54" s="1107"/>
      <c r="D54" s="1107"/>
      <c r="E54" s="1107"/>
    </row>
    <row r="55" spans="2:5" ht="16.5" thickBot="1">
      <c r="B55" s="505"/>
      <c r="C55" s="522"/>
      <c r="D55" s="522"/>
      <c r="E55" s="522"/>
    </row>
    <row r="56" spans="2:5" ht="33" customHeight="1">
      <c r="B56" s="1203" t="s">
        <v>638</v>
      </c>
      <c r="C56" s="1287" t="s">
        <v>464</v>
      </c>
      <c r="D56" s="1288"/>
      <c r="E56" s="1289"/>
    </row>
    <row r="57" spans="2:5">
      <c r="B57" s="1204"/>
      <c r="C57" s="1186" t="s">
        <v>465</v>
      </c>
      <c r="D57" s="482" t="s">
        <v>466</v>
      </c>
      <c r="E57" s="508" t="s">
        <v>467</v>
      </c>
    </row>
    <row r="58" spans="2:5">
      <c r="B58" s="1205"/>
      <c r="C58" s="1187"/>
      <c r="D58" s="484">
        <v>-0.05</v>
      </c>
      <c r="E58" s="509">
        <v>0.05</v>
      </c>
    </row>
    <row r="59" spans="2:5" ht="15" customHeight="1">
      <c r="B59" s="510" t="s">
        <v>7</v>
      </c>
      <c r="C59" s="511">
        <v>69.900000000000006</v>
      </c>
      <c r="D59" s="511">
        <f>ROUND(C59*(1+D58),2)</f>
        <v>66.41</v>
      </c>
      <c r="E59" s="512">
        <f>ROUND(C59*(1+E58),2)</f>
        <v>73.400000000000006</v>
      </c>
    </row>
    <row r="60" spans="2:5" ht="15" customHeight="1">
      <c r="B60" s="513" t="s">
        <v>554</v>
      </c>
      <c r="C60" s="511">
        <v>6.99</v>
      </c>
      <c r="D60" s="529">
        <f>ROUND(D59*'DISCRETIONARY FEE PERCENTAGES'!$B$6,2)</f>
        <v>6.64</v>
      </c>
      <c r="E60" s="512">
        <f>ROUND(E59*'DISCRETIONARY FEE PERCENTAGES'!$B$6,2)</f>
        <v>7.34</v>
      </c>
    </row>
    <row r="61" spans="2:5" ht="15" customHeight="1">
      <c r="B61" s="513" t="s">
        <v>546</v>
      </c>
      <c r="C61" s="511">
        <v>3.5</v>
      </c>
      <c r="D61" s="529">
        <f>ROUND(D59*'DISCRETIONARY FEE PERCENTAGES'!$B$25,2)</f>
        <v>3.32</v>
      </c>
      <c r="E61" s="512">
        <f>ROUND(E59*'DISCRETIONARY FEE PERCENTAGES'!$B$25,2)</f>
        <v>3.67</v>
      </c>
    </row>
    <row r="62" spans="2:5" ht="15" customHeight="1">
      <c r="B62" s="513" t="s">
        <v>555</v>
      </c>
      <c r="C62" s="511">
        <v>3.5</v>
      </c>
      <c r="D62" s="529">
        <f>ROUND(D59*'DISCRETIONARY FEE PERCENTAGES'!$B$19,2)</f>
        <v>3.32</v>
      </c>
      <c r="E62" s="512">
        <f>ROUND(E59*'DISCRETIONARY FEE PERCENTAGES'!$B$19,2)</f>
        <v>3.67</v>
      </c>
    </row>
    <row r="63" spans="2:5" ht="33" customHeight="1">
      <c r="B63" s="1206" t="s">
        <v>639</v>
      </c>
      <c r="C63" s="1190" t="s">
        <v>464</v>
      </c>
      <c r="D63" s="1191"/>
      <c r="E63" s="1207"/>
    </row>
    <row r="64" spans="2:5">
      <c r="B64" s="1204"/>
      <c r="C64" s="1186" t="s">
        <v>465</v>
      </c>
      <c r="D64" s="482" t="s">
        <v>466</v>
      </c>
      <c r="E64" s="508" t="s">
        <v>467</v>
      </c>
    </row>
    <row r="65" spans="2:16">
      <c r="B65" s="1205"/>
      <c r="C65" s="1187"/>
      <c r="D65" s="484">
        <f>D58</f>
        <v>-0.05</v>
      </c>
      <c r="E65" s="509">
        <f>E58</f>
        <v>0.05</v>
      </c>
    </row>
    <row r="66" spans="2:16" ht="15" customHeight="1">
      <c r="B66" s="510" t="s">
        <v>7</v>
      </c>
      <c r="C66" s="511">
        <v>69.900000000000006</v>
      </c>
      <c r="D66" s="511">
        <f>ROUND(C66*(1+D65),2)</f>
        <v>66.41</v>
      </c>
      <c r="E66" s="512">
        <f>ROUND(C66*(1+E65),2)</f>
        <v>73.400000000000006</v>
      </c>
    </row>
    <row r="67" spans="2:16" ht="15" customHeight="1">
      <c r="B67" s="510" t="s">
        <v>468</v>
      </c>
      <c r="C67" s="511">
        <v>209.70000000000002</v>
      </c>
      <c r="D67" s="511">
        <f>ROUND(C67*(1+D65),2)</f>
        <v>199.22</v>
      </c>
      <c r="E67" s="512">
        <f>ROUND(C67*(1+E65),2)</f>
        <v>220.19</v>
      </c>
    </row>
    <row r="68" spans="2:16" ht="15" customHeight="1">
      <c r="B68" s="513" t="s">
        <v>556</v>
      </c>
      <c r="C68" s="511">
        <v>27.96</v>
      </c>
      <c r="D68" s="529">
        <f>ROUND((D66+D67)*'DISCRETIONARY FEE PERCENTAGES'!$B$10,2)</f>
        <v>26.56</v>
      </c>
      <c r="E68" s="512">
        <f>ROUND((E66+E67)*'DISCRETIONARY FEE PERCENTAGES'!$B$10,2)</f>
        <v>29.36</v>
      </c>
    </row>
    <row r="69" spans="2:16" ht="15" customHeight="1">
      <c r="B69" s="513" t="s">
        <v>550</v>
      </c>
      <c r="C69" s="511">
        <v>13.98</v>
      </c>
      <c r="D69" s="529">
        <f>ROUND((D66+D67)*'DISCRETIONARY FEE PERCENTAGES'!$B$28,2)</f>
        <v>13.28</v>
      </c>
      <c r="E69" s="512">
        <f>ROUND((E66+E67)*'DISCRETIONARY FEE PERCENTAGES'!$B$28,2)</f>
        <v>14.68</v>
      </c>
    </row>
    <row r="70" spans="2:16" ht="15" customHeight="1" thickBot="1">
      <c r="B70" s="519" t="s">
        <v>557</v>
      </c>
      <c r="C70" s="530">
        <v>13.98</v>
      </c>
      <c r="D70" s="531">
        <f>ROUND((D66+D67)*'DISCRETIONARY FEE PERCENTAGES'!$B$22,2)</f>
        <v>13.28</v>
      </c>
      <c r="E70" s="532">
        <f>ROUND((E66+E67)*'DISCRETIONARY FEE PERCENTAGES'!$B$22,2)</f>
        <v>14.68</v>
      </c>
    </row>
    <row r="71" spans="2:16" ht="16.5" thickBot="1">
      <c r="B71" s="505"/>
      <c r="C71" s="533"/>
      <c r="D71" s="533"/>
      <c r="E71" s="533"/>
    </row>
    <row r="72" spans="2:16" ht="32.25" customHeight="1">
      <c r="B72" s="1199" t="s">
        <v>523</v>
      </c>
      <c r="C72" s="1287" t="s">
        <v>622</v>
      </c>
      <c r="D72" s="1288"/>
      <c r="E72" s="1289"/>
    </row>
    <row r="73" spans="2:16">
      <c r="B73" s="1200"/>
      <c r="C73" s="1186" t="s">
        <v>465</v>
      </c>
      <c r="D73" s="534" t="s">
        <v>466</v>
      </c>
      <c r="E73" s="535" t="s">
        <v>467</v>
      </c>
    </row>
    <row r="74" spans="2:16">
      <c r="B74" s="1201"/>
      <c r="C74" s="1202"/>
      <c r="D74" s="536">
        <v>-0.05</v>
      </c>
      <c r="E74" s="537">
        <v>0.05</v>
      </c>
    </row>
    <row r="75" spans="2:16" ht="15" customHeight="1">
      <c r="B75" s="538" t="s">
        <v>472</v>
      </c>
      <c r="C75" s="539">
        <v>30</v>
      </c>
      <c r="D75" s="539">
        <f>ROUND(C75*(1+D74),2)</f>
        <v>28.5</v>
      </c>
      <c r="E75" s="540">
        <f>ROUND(C75*(1+E74),2)</f>
        <v>31.5</v>
      </c>
    </row>
    <row r="76" spans="2:16" ht="15" customHeight="1">
      <c r="B76" s="538"/>
      <c r="C76" s="539"/>
      <c r="D76" s="539"/>
      <c r="E76" s="540"/>
      <c r="F76" s="1182"/>
      <c r="G76" s="1182"/>
      <c r="H76" s="1182"/>
      <c r="I76" s="1182"/>
      <c r="J76" s="1182"/>
      <c r="K76" s="1182"/>
      <c r="L76" s="1182"/>
      <c r="M76" s="1182"/>
      <c r="N76" s="1182"/>
      <c r="O76" s="1182"/>
      <c r="P76" s="1182"/>
    </row>
    <row r="77" spans="2:16" ht="15" customHeight="1">
      <c r="B77" s="538" t="s">
        <v>473</v>
      </c>
      <c r="C77" s="539">
        <v>45</v>
      </c>
      <c r="D77" s="539">
        <f>ROUND(C77*(1+D74),2)</f>
        <v>42.75</v>
      </c>
      <c r="E77" s="541">
        <f>ROUND(C77*(1+E74),2)</f>
        <v>47.25</v>
      </c>
      <c r="F77" s="542"/>
      <c r="G77" s="542"/>
      <c r="H77" s="542"/>
      <c r="I77" s="542"/>
      <c r="J77" s="542"/>
      <c r="K77" s="542"/>
      <c r="L77" s="542"/>
      <c r="M77" s="542"/>
      <c r="N77" s="542"/>
      <c r="O77" s="542"/>
      <c r="P77" s="542"/>
    </row>
    <row r="78" spans="2:16" ht="15" customHeight="1">
      <c r="B78" s="543"/>
      <c r="C78" s="533"/>
      <c r="D78" s="533"/>
      <c r="E78" s="533"/>
      <c r="F78" s="1182"/>
      <c r="G78" s="1182"/>
      <c r="H78" s="1182"/>
      <c r="I78" s="1182"/>
      <c r="J78" s="1182"/>
      <c r="K78" s="1182"/>
      <c r="L78" s="1182"/>
      <c r="M78" s="1182"/>
      <c r="N78" s="1182"/>
      <c r="O78" s="1182"/>
      <c r="P78" s="1182"/>
    </row>
    <row r="79" spans="2:16" ht="15" customHeight="1">
      <c r="B79" s="523" t="s">
        <v>474</v>
      </c>
      <c r="C79" s="524"/>
      <c r="D79" s="524"/>
      <c r="E79" s="524"/>
    </row>
    <row r="80" spans="2:16" ht="15" customHeight="1">
      <c r="B80" s="523"/>
      <c r="C80" s="524"/>
      <c r="D80" s="524"/>
      <c r="E80" s="524"/>
    </row>
    <row r="81" spans="2:5" ht="30.6" customHeight="1">
      <c r="B81" s="1208" t="s">
        <v>603</v>
      </c>
      <c r="C81" s="1208"/>
      <c r="D81" s="1208"/>
      <c r="E81" s="1208"/>
    </row>
    <row r="83" spans="2:5" ht="15" customHeight="1"/>
    <row r="85" spans="2:5">
      <c r="B85" s="526"/>
      <c r="C85" s="1280"/>
      <c r="D85" s="1280"/>
      <c r="E85" s="1280"/>
    </row>
    <row r="86" spans="2:5">
      <c r="B86" s="526"/>
      <c r="C86" s="527"/>
      <c r="D86" s="527"/>
      <c r="E86" s="527"/>
    </row>
    <row r="87" spans="2:5">
      <c r="B87" s="526"/>
      <c r="C87" s="1278"/>
      <c r="D87" s="526"/>
      <c r="E87" s="526"/>
    </row>
    <row r="88" spans="2:5">
      <c r="B88" s="526"/>
      <c r="C88" s="1278"/>
      <c r="D88" s="526"/>
      <c r="E88" s="526"/>
    </row>
    <row r="89" spans="2:5">
      <c r="B89" s="526"/>
      <c r="C89" s="526"/>
      <c r="D89" s="526"/>
      <c r="E89" s="526"/>
    </row>
    <row r="90" spans="2:5">
      <c r="B90" s="526"/>
      <c r="C90" s="526"/>
      <c r="D90" s="526"/>
      <c r="E90" s="526"/>
    </row>
    <row r="91" spans="2:5">
      <c r="B91" s="1188"/>
      <c r="C91" s="1188"/>
      <c r="D91" s="1188"/>
      <c r="E91" s="1188"/>
    </row>
    <row r="92" spans="2:5">
      <c r="B92" s="1188"/>
      <c r="C92" s="1188"/>
      <c r="D92" s="1188"/>
      <c r="E92" s="1188"/>
    </row>
  </sheetData>
  <sheetProtection algorithmName="SHA-512" hashValue="JFdMNzsnjx4/GDPAAiX5bzpTQpP/Uzbpra29l4HWz6QgdG4MdxfIK/dzYhodTmc/tKRLHeZqHzCCPdsMjJCAIw==" saltValue="QnIqNUEQuwY9QJqx/FFeTw==" spinCount="100000" sheet="1" objects="1" scenarios="1"/>
  <printOptions horizontalCentered="1" verticalCentered="1"/>
  <pageMargins left="0.45" right="0.7" top="0.75" bottom="0.75" header="0.3" footer="0.3"/>
  <pageSetup scale="71" fitToHeight="0" orientation="portrait" r:id="rId1"/>
  <headerFooter>
    <oddFooter>&amp;L&amp;Z&amp;F</oddFooter>
  </headerFooter>
  <rowBreaks count="1" manualBreakCount="1">
    <brk id="51" max="4" man="1"/>
  </rowBreaks>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abColor theme="9" tint="0.59999389629810485"/>
    <pageSetUpPr fitToPage="1"/>
  </sheetPr>
  <dimension ref="A1:U38"/>
  <sheetViews>
    <sheetView showGridLines="0" defaultGridColor="0" colorId="22" zoomScale="70" zoomScaleNormal="70" zoomScaleSheetLayoutView="80" workbookViewId="0">
      <selection activeCell="H34" sqref="H34"/>
    </sheetView>
  </sheetViews>
  <sheetFormatPr defaultColWidth="12.7109375" defaultRowHeight="15"/>
  <cols>
    <col min="1" max="1" width="58.7109375" style="136" customWidth="1"/>
    <col min="2" max="2" width="8.28515625" style="136" customWidth="1"/>
    <col min="3" max="3" width="57.140625" style="136" customWidth="1"/>
    <col min="4" max="4" width="5" style="136" customWidth="1"/>
    <col min="5" max="16384" width="12.7109375" style="136"/>
  </cols>
  <sheetData>
    <row r="1" spans="1:21" s="141" customFormat="1" ht="26.25">
      <c r="A1" s="1234" t="s">
        <v>259</v>
      </c>
      <c r="B1" s="1234"/>
      <c r="C1" s="1234"/>
    </row>
    <row r="2" spans="1:21" s="141" customFormat="1" ht="21" customHeight="1" thickBot="1">
      <c r="A2" s="1234" t="s">
        <v>778</v>
      </c>
      <c r="B2" s="1234"/>
      <c r="C2" s="1234"/>
      <c r="D2" s="142"/>
      <c r="E2" s="142"/>
      <c r="F2" s="142"/>
      <c r="G2" s="142"/>
      <c r="H2" s="142"/>
      <c r="I2" s="142"/>
      <c r="J2" s="142"/>
      <c r="K2" s="142"/>
      <c r="L2" s="142"/>
      <c r="M2" s="142"/>
      <c r="N2" s="142"/>
      <c r="O2" s="142"/>
      <c r="P2" s="142"/>
      <c r="Q2" s="142"/>
      <c r="R2" s="142"/>
      <c r="S2" s="142"/>
      <c r="T2" s="142"/>
      <c r="U2" s="142"/>
    </row>
    <row r="3" spans="1:21" s="141" customFormat="1" ht="26.65" customHeight="1">
      <c r="A3" s="1293" t="s">
        <v>411</v>
      </c>
      <c r="B3" s="1294"/>
      <c r="C3" s="1295"/>
      <c r="D3" s="142"/>
      <c r="E3" s="142"/>
      <c r="F3" s="142"/>
      <c r="G3" s="142"/>
      <c r="H3" s="142"/>
      <c r="I3" s="142"/>
      <c r="J3" s="142"/>
      <c r="K3" s="142"/>
      <c r="L3" s="142"/>
      <c r="M3" s="142"/>
      <c r="N3" s="142"/>
      <c r="O3" s="142"/>
      <c r="P3" s="142"/>
      <c r="Q3" s="142"/>
      <c r="R3" s="142"/>
      <c r="S3" s="142"/>
      <c r="T3" s="142"/>
      <c r="U3" s="142"/>
    </row>
    <row r="4" spans="1:21" s="141" customFormat="1" ht="42">
      <c r="A4" s="143" t="s">
        <v>412</v>
      </c>
      <c r="B4" s="144">
        <v>7.0000000000000007E-2</v>
      </c>
      <c r="C4" s="145" t="s">
        <v>413</v>
      </c>
      <c r="D4" s="142"/>
      <c r="E4" s="142"/>
      <c r="F4" s="142"/>
      <c r="G4" s="142"/>
      <c r="H4" s="142"/>
      <c r="I4" s="142"/>
      <c r="J4" s="142"/>
      <c r="K4" s="142"/>
      <c r="L4" s="142"/>
      <c r="M4" s="142"/>
      <c r="N4" s="142"/>
      <c r="O4" s="142"/>
      <c r="P4" s="142"/>
      <c r="Q4" s="142"/>
      <c r="R4" s="142"/>
      <c r="S4" s="142"/>
      <c r="T4" s="142"/>
      <c r="U4" s="142"/>
    </row>
    <row r="5" spans="1:21" s="141" customFormat="1" ht="42">
      <c r="A5" s="143" t="s">
        <v>414</v>
      </c>
      <c r="B5" s="144">
        <v>0.05</v>
      </c>
      <c r="C5" s="145" t="s">
        <v>413</v>
      </c>
      <c r="D5" s="142"/>
      <c r="E5" s="142"/>
      <c r="F5" s="142"/>
      <c r="G5" s="142"/>
      <c r="H5" s="142"/>
      <c r="I5" s="142"/>
      <c r="J5" s="142"/>
      <c r="K5" s="142"/>
      <c r="L5" s="142"/>
      <c r="M5" s="142"/>
      <c r="N5" s="142"/>
      <c r="O5" s="142"/>
      <c r="P5" s="142"/>
      <c r="Q5" s="142"/>
      <c r="R5" s="142"/>
      <c r="S5" s="142"/>
      <c r="T5" s="142"/>
      <c r="U5" s="142"/>
    </row>
    <row r="6" spans="1:21" s="141" customFormat="1" ht="31.15" customHeight="1">
      <c r="A6" s="146" t="s">
        <v>637</v>
      </c>
      <c r="B6" s="147">
        <v>0.1</v>
      </c>
      <c r="C6" s="148" t="s">
        <v>413</v>
      </c>
      <c r="D6" s="142"/>
      <c r="E6" s="142"/>
      <c r="F6" s="142"/>
      <c r="G6" s="142"/>
      <c r="H6" s="142"/>
      <c r="I6" s="142"/>
      <c r="J6" s="142"/>
      <c r="K6" s="142"/>
      <c r="L6" s="142"/>
      <c r="M6" s="142"/>
      <c r="N6" s="142"/>
      <c r="O6" s="142"/>
      <c r="P6" s="142"/>
      <c r="Q6" s="142"/>
      <c r="R6" s="142"/>
      <c r="S6" s="142"/>
      <c r="T6" s="142"/>
      <c r="U6" s="142"/>
    </row>
    <row r="7" spans="1:21" s="141" customFormat="1" ht="26.65" customHeight="1">
      <c r="A7" s="1296" t="s">
        <v>415</v>
      </c>
      <c r="B7" s="1297"/>
      <c r="C7" s="1298"/>
      <c r="D7" s="142"/>
      <c r="E7" s="142"/>
      <c r="F7" s="142"/>
      <c r="G7" s="142"/>
      <c r="H7" s="142"/>
      <c r="I7" s="142"/>
      <c r="J7" s="142"/>
      <c r="K7" s="142"/>
      <c r="L7" s="142"/>
      <c r="M7" s="142"/>
      <c r="N7" s="142"/>
      <c r="O7" s="142"/>
      <c r="P7" s="142"/>
      <c r="Q7" s="142"/>
      <c r="R7" s="142"/>
      <c r="S7" s="142"/>
      <c r="T7" s="142"/>
      <c r="U7" s="142"/>
    </row>
    <row r="8" spans="1:21" s="141" customFormat="1" ht="42">
      <c r="A8" s="143" t="s">
        <v>412</v>
      </c>
      <c r="B8" s="144">
        <v>7.0000000000000007E-2</v>
      </c>
      <c r="C8" s="145" t="s">
        <v>416</v>
      </c>
      <c r="D8" s="142"/>
      <c r="E8" s="142"/>
      <c r="F8" s="142"/>
      <c r="G8" s="142"/>
      <c r="H8" s="142"/>
      <c r="I8" s="142"/>
      <c r="J8" s="142"/>
      <c r="K8" s="142"/>
      <c r="L8" s="142"/>
      <c r="M8" s="142"/>
      <c r="N8" s="142"/>
      <c r="O8" s="142"/>
      <c r="P8" s="142"/>
      <c r="Q8" s="142"/>
      <c r="R8" s="142"/>
      <c r="S8" s="142"/>
      <c r="T8" s="142"/>
      <c r="U8" s="142"/>
    </row>
    <row r="9" spans="1:21" s="141" customFormat="1" ht="42">
      <c r="A9" s="143" t="s">
        <v>414</v>
      </c>
      <c r="B9" s="144">
        <v>0.05</v>
      </c>
      <c r="C9" s="145" t="s">
        <v>416</v>
      </c>
      <c r="D9" s="142"/>
      <c r="E9" s="142"/>
      <c r="F9" s="142"/>
      <c r="G9" s="142"/>
      <c r="H9" s="142"/>
      <c r="I9" s="142"/>
      <c r="J9" s="142"/>
      <c r="K9" s="142"/>
      <c r="L9" s="142"/>
      <c r="M9" s="142"/>
      <c r="N9" s="142"/>
      <c r="O9" s="142"/>
      <c r="P9" s="142"/>
      <c r="Q9" s="142"/>
      <c r="R9" s="142"/>
      <c r="S9" s="142"/>
      <c r="T9" s="142"/>
      <c r="U9" s="142"/>
    </row>
    <row r="10" spans="1:21" s="141" customFormat="1" ht="29.1" customHeight="1">
      <c r="A10" s="146" t="str">
        <f>A6</f>
        <v>CCATD</v>
      </c>
      <c r="B10" s="147">
        <v>0.1</v>
      </c>
      <c r="C10" s="148" t="s">
        <v>416</v>
      </c>
      <c r="D10" s="142"/>
      <c r="E10" s="142"/>
      <c r="F10" s="142"/>
      <c r="G10" s="142"/>
      <c r="H10" s="142"/>
      <c r="I10" s="142"/>
      <c r="J10" s="142"/>
      <c r="K10" s="142"/>
      <c r="L10" s="142"/>
      <c r="M10" s="142"/>
      <c r="N10" s="142"/>
      <c r="O10" s="142"/>
      <c r="P10" s="142"/>
      <c r="Q10" s="142"/>
      <c r="R10" s="142"/>
      <c r="S10" s="142"/>
      <c r="T10" s="142"/>
      <c r="U10" s="142"/>
    </row>
    <row r="11" spans="1:21" s="141" customFormat="1" ht="26.65" customHeight="1">
      <c r="A11" s="1296" t="s">
        <v>417</v>
      </c>
      <c r="B11" s="1297"/>
      <c r="C11" s="1298"/>
      <c r="D11" s="142"/>
      <c r="E11" s="142"/>
      <c r="F11" s="142"/>
      <c r="G11" s="142"/>
      <c r="H11" s="142"/>
      <c r="I11" s="142"/>
      <c r="J11" s="142"/>
      <c r="K11" s="142"/>
      <c r="L11" s="142"/>
      <c r="M11" s="142"/>
      <c r="N11" s="142"/>
      <c r="O11" s="142"/>
      <c r="P11" s="142"/>
      <c r="Q11" s="142"/>
      <c r="R11" s="142"/>
      <c r="S11" s="142"/>
      <c r="T11" s="142"/>
      <c r="U11" s="142"/>
    </row>
    <row r="12" spans="1:21" s="141" customFormat="1" ht="29.1" customHeight="1">
      <c r="A12" s="143" t="s">
        <v>418</v>
      </c>
      <c r="B12" s="144">
        <v>0.1</v>
      </c>
      <c r="C12" s="145" t="s">
        <v>419</v>
      </c>
      <c r="D12" s="142"/>
      <c r="E12" s="142"/>
      <c r="F12" s="142"/>
      <c r="G12" s="142"/>
      <c r="H12" s="142"/>
      <c r="I12" s="142"/>
      <c r="J12" s="142"/>
      <c r="K12" s="142"/>
      <c r="L12" s="142"/>
      <c r="M12" s="142"/>
      <c r="N12" s="142"/>
      <c r="O12" s="142"/>
      <c r="P12" s="142"/>
      <c r="Q12" s="142"/>
      <c r="R12" s="142"/>
      <c r="S12" s="142"/>
      <c r="T12" s="142"/>
      <c r="U12" s="142"/>
    </row>
    <row r="13" spans="1:21" s="141" customFormat="1" ht="30" customHeight="1">
      <c r="A13" s="146" t="str">
        <f>A6</f>
        <v>CCATD</v>
      </c>
      <c r="B13" s="147">
        <v>0</v>
      </c>
      <c r="C13" s="148" t="s">
        <v>420</v>
      </c>
      <c r="D13" s="142"/>
      <c r="E13" s="142"/>
      <c r="F13" s="142"/>
      <c r="G13" s="142"/>
      <c r="H13" s="142"/>
      <c r="I13" s="142"/>
      <c r="J13" s="142"/>
      <c r="K13" s="142"/>
      <c r="L13" s="142"/>
      <c r="M13" s="142"/>
      <c r="N13" s="142"/>
      <c r="O13" s="142"/>
      <c r="P13" s="142"/>
      <c r="Q13" s="142"/>
      <c r="R13" s="142"/>
      <c r="S13" s="142"/>
      <c r="T13" s="142"/>
      <c r="U13" s="142"/>
    </row>
    <row r="14" spans="1:21" s="141" customFormat="1" ht="26.65" customHeight="1">
      <c r="A14" s="149" t="s">
        <v>421</v>
      </c>
      <c r="B14" s="150"/>
      <c r="C14" s="151"/>
      <c r="D14" s="142"/>
      <c r="E14" s="142"/>
      <c r="F14" s="142"/>
      <c r="G14" s="142"/>
      <c r="H14" s="142"/>
      <c r="I14" s="142"/>
      <c r="J14" s="142"/>
      <c r="K14" s="142"/>
      <c r="L14" s="142"/>
      <c r="M14" s="142"/>
      <c r="N14" s="142"/>
      <c r="O14" s="142"/>
      <c r="P14" s="142"/>
      <c r="Q14" s="142"/>
      <c r="R14" s="142"/>
      <c r="S14" s="142"/>
      <c r="T14" s="142"/>
      <c r="U14" s="142"/>
    </row>
    <row r="15" spans="1:21" s="141" customFormat="1" ht="28.15" customHeight="1">
      <c r="A15" s="143" t="s">
        <v>418</v>
      </c>
      <c r="B15" s="144">
        <v>0.1</v>
      </c>
      <c r="C15" s="145" t="s">
        <v>422</v>
      </c>
      <c r="D15" s="142"/>
      <c r="E15" s="142"/>
      <c r="F15" s="142"/>
      <c r="G15" s="142"/>
      <c r="H15" s="142"/>
      <c r="I15" s="142"/>
      <c r="J15" s="142"/>
      <c r="K15" s="142"/>
      <c r="L15" s="142"/>
      <c r="M15" s="142"/>
      <c r="N15" s="142"/>
      <c r="O15" s="142"/>
      <c r="P15" s="142"/>
      <c r="Q15" s="142"/>
      <c r="R15" s="142"/>
      <c r="S15" s="142"/>
      <c r="T15" s="142"/>
      <c r="U15" s="142"/>
    </row>
    <row r="16" spans="1:21" s="141" customFormat="1" ht="28.15" customHeight="1">
      <c r="A16" s="146" t="str">
        <f>A6</f>
        <v>CCATD</v>
      </c>
      <c r="B16" s="147">
        <v>0</v>
      </c>
      <c r="C16" s="148" t="s">
        <v>420</v>
      </c>
      <c r="D16" s="142"/>
      <c r="E16" s="142"/>
      <c r="F16" s="142"/>
      <c r="G16" s="142"/>
      <c r="H16" s="142"/>
      <c r="I16" s="142"/>
      <c r="J16" s="142"/>
      <c r="K16" s="142"/>
      <c r="L16" s="142"/>
      <c r="M16" s="142"/>
      <c r="N16" s="142"/>
      <c r="O16" s="142"/>
      <c r="P16" s="142"/>
      <c r="Q16" s="142"/>
      <c r="R16" s="142"/>
      <c r="S16" s="142"/>
      <c r="T16" s="142"/>
      <c r="U16" s="142"/>
    </row>
    <row r="17" spans="1:21" s="141" customFormat="1" ht="26.65" customHeight="1">
      <c r="A17" s="1296" t="s">
        <v>423</v>
      </c>
      <c r="B17" s="1297"/>
      <c r="C17" s="1298"/>
      <c r="D17" s="142"/>
      <c r="E17" s="142"/>
      <c r="F17" s="142"/>
      <c r="G17" s="142"/>
      <c r="H17" s="142"/>
      <c r="I17" s="142"/>
      <c r="J17" s="142"/>
      <c r="K17" s="142"/>
      <c r="L17" s="142"/>
      <c r="M17" s="142"/>
      <c r="N17" s="142"/>
      <c r="O17" s="142"/>
      <c r="P17" s="142"/>
      <c r="Q17" s="142"/>
      <c r="R17" s="142"/>
      <c r="S17" s="142"/>
      <c r="T17" s="142"/>
      <c r="U17" s="142"/>
    </row>
    <row r="18" spans="1:21" s="141" customFormat="1" ht="42">
      <c r="A18" s="152" t="s">
        <v>418</v>
      </c>
      <c r="B18" s="144">
        <v>0.2</v>
      </c>
      <c r="C18" s="153" t="s">
        <v>424</v>
      </c>
      <c r="D18" s="142"/>
      <c r="E18" s="142"/>
      <c r="F18" s="142"/>
      <c r="G18" s="142"/>
      <c r="H18" s="142"/>
      <c r="I18" s="142"/>
      <c r="J18" s="142"/>
      <c r="K18" s="142"/>
      <c r="L18" s="142"/>
      <c r="M18" s="142"/>
      <c r="N18" s="142"/>
      <c r="O18" s="142"/>
      <c r="P18" s="142"/>
      <c r="Q18" s="142"/>
      <c r="R18" s="142"/>
      <c r="S18" s="142"/>
      <c r="T18" s="142"/>
      <c r="U18" s="142"/>
    </row>
    <row r="19" spans="1:21" s="141" customFormat="1" ht="31.15" customHeight="1">
      <c r="A19" s="146" t="str">
        <f>A6</f>
        <v>CCATD</v>
      </c>
      <c r="B19" s="147">
        <v>0.05</v>
      </c>
      <c r="C19" s="148" t="s">
        <v>425</v>
      </c>
      <c r="D19" s="142"/>
      <c r="E19" s="142"/>
      <c r="F19" s="142"/>
      <c r="G19" s="142"/>
      <c r="H19" s="142"/>
      <c r="I19" s="142"/>
      <c r="J19" s="142"/>
      <c r="K19" s="142"/>
      <c r="L19" s="142"/>
      <c r="M19" s="142"/>
      <c r="N19" s="142"/>
      <c r="O19" s="142"/>
      <c r="P19" s="142"/>
      <c r="Q19" s="142"/>
      <c r="R19" s="142"/>
      <c r="S19" s="142"/>
      <c r="T19" s="142"/>
      <c r="U19" s="142"/>
    </row>
    <row r="20" spans="1:21" s="141" customFormat="1" ht="26.65" customHeight="1">
      <c r="A20" s="1296" t="s">
        <v>426</v>
      </c>
      <c r="B20" s="1297"/>
      <c r="C20" s="1298"/>
      <c r="D20" s="142"/>
      <c r="E20" s="142"/>
      <c r="F20" s="142"/>
      <c r="G20" s="142"/>
      <c r="H20" s="142"/>
      <c r="I20" s="142"/>
      <c r="J20" s="142"/>
      <c r="K20" s="142"/>
      <c r="L20" s="142"/>
      <c r="M20" s="142"/>
      <c r="N20" s="142"/>
      <c r="O20" s="142"/>
      <c r="P20" s="142"/>
      <c r="Q20" s="142"/>
      <c r="R20" s="142"/>
      <c r="S20" s="142"/>
      <c r="T20" s="142"/>
      <c r="U20" s="142"/>
    </row>
    <row r="21" spans="1:21" s="141" customFormat="1" ht="21">
      <c r="A21" s="152" t="s">
        <v>418</v>
      </c>
      <c r="B21" s="144">
        <v>0.2</v>
      </c>
      <c r="C21" s="145" t="s">
        <v>416</v>
      </c>
      <c r="D21" s="142"/>
      <c r="E21" s="142"/>
      <c r="F21" s="142"/>
      <c r="G21" s="142"/>
      <c r="H21" s="142"/>
      <c r="I21" s="142"/>
      <c r="J21" s="142"/>
      <c r="K21" s="142"/>
      <c r="L21" s="142"/>
      <c r="M21" s="142"/>
      <c r="N21" s="142"/>
      <c r="O21" s="142"/>
      <c r="P21" s="142"/>
      <c r="Q21" s="142"/>
      <c r="R21" s="142"/>
      <c r="S21" s="142"/>
      <c r="T21" s="142"/>
      <c r="U21" s="142"/>
    </row>
    <row r="22" spans="1:21" s="141" customFormat="1" ht="28.15" customHeight="1">
      <c r="A22" s="146" t="str">
        <f>A6</f>
        <v>CCATD</v>
      </c>
      <c r="B22" s="147">
        <v>0.05</v>
      </c>
      <c r="C22" s="148" t="s">
        <v>416</v>
      </c>
      <c r="D22" s="142"/>
      <c r="E22" s="142"/>
      <c r="F22" s="142"/>
      <c r="G22" s="142"/>
      <c r="H22" s="142"/>
      <c r="I22" s="142"/>
      <c r="J22" s="142"/>
      <c r="K22" s="142"/>
      <c r="L22" s="142"/>
      <c r="M22" s="142"/>
      <c r="N22" s="142"/>
      <c r="O22" s="142"/>
      <c r="P22" s="142"/>
      <c r="Q22" s="142"/>
      <c r="R22" s="142"/>
      <c r="S22" s="142"/>
      <c r="T22" s="142"/>
      <c r="U22" s="142"/>
    </row>
    <row r="23" spans="1:21" s="141" customFormat="1" ht="26.65" customHeight="1">
      <c r="A23" s="1296" t="s">
        <v>427</v>
      </c>
      <c r="B23" s="1297"/>
      <c r="C23" s="1298"/>
      <c r="D23" s="142"/>
      <c r="E23" s="142"/>
      <c r="F23" s="142"/>
      <c r="G23" s="142"/>
      <c r="H23" s="142"/>
      <c r="I23" s="142"/>
      <c r="J23" s="142"/>
      <c r="K23" s="142"/>
      <c r="L23" s="142"/>
      <c r="M23" s="142"/>
      <c r="N23" s="142"/>
      <c r="O23" s="142"/>
      <c r="P23" s="142"/>
      <c r="Q23" s="142"/>
      <c r="R23" s="142"/>
      <c r="S23" s="142"/>
      <c r="T23" s="142"/>
      <c r="U23" s="142"/>
    </row>
    <row r="24" spans="1:21" s="141" customFormat="1" ht="21">
      <c r="A24" s="152" t="s">
        <v>418</v>
      </c>
      <c r="B24" s="144">
        <v>0.05</v>
      </c>
      <c r="C24" s="145" t="s">
        <v>419</v>
      </c>
      <c r="D24" s="142"/>
      <c r="E24" s="142"/>
      <c r="F24" s="142"/>
      <c r="G24" s="142"/>
      <c r="H24" s="142"/>
      <c r="I24" s="142"/>
      <c r="J24" s="142"/>
      <c r="K24" s="142"/>
      <c r="L24" s="142"/>
      <c r="M24" s="142"/>
      <c r="N24" s="142"/>
      <c r="O24" s="142"/>
      <c r="P24" s="142"/>
      <c r="Q24" s="142"/>
      <c r="R24" s="142"/>
      <c r="S24" s="142"/>
      <c r="T24" s="142"/>
      <c r="U24" s="142"/>
    </row>
    <row r="25" spans="1:21" s="141" customFormat="1" ht="28.15" customHeight="1">
      <c r="A25" s="146" t="str">
        <f>A6</f>
        <v>CCATD</v>
      </c>
      <c r="B25" s="147">
        <v>0.05</v>
      </c>
      <c r="C25" s="154" t="s">
        <v>419</v>
      </c>
      <c r="D25" s="142"/>
      <c r="E25" s="142"/>
      <c r="F25" s="142"/>
      <c r="G25" s="142"/>
      <c r="H25" s="142"/>
      <c r="I25" s="142"/>
      <c r="J25" s="142"/>
      <c r="K25" s="142"/>
      <c r="L25" s="142"/>
      <c r="M25" s="142"/>
      <c r="N25" s="142"/>
      <c r="O25" s="142"/>
      <c r="P25" s="142"/>
      <c r="Q25" s="142"/>
      <c r="R25" s="142"/>
      <c r="S25" s="142"/>
      <c r="T25" s="142"/>
      <c r="U25" s="142"/>
    </row>
    <row r="26" spans="1:21" s="141" customFormat="1" ht="26.65" customHeight="1">
      <c r="A26" s="1296" t="s">
        <v>428</v>
      </c>
      <c r="B26" s="1297"/>
      <c r="C26" s="1298"/>
      <c r="D26" s="142"/>
      <c r="E26" s="142"/>
      <c r="F26" s="142"/>
      <c r="G26" s="142"/>
      <c r="H26" s="142"/>
      <c r="I26" s="142"/>
      <c r="J26" s="142"/>
      <c r="K26" s="142"/>
      <c r="L26" s="142"/>
      <c r="M26" s="142"/>
      <c r="N26" s="142"/>
      <c r="O26" s="142"/>
      <c r="P26" s="142"/>
      <c r="Q26" s="142"/>
      <c r="R26" s="142"/>
      <c r="S26" s="142"/>
      <c r="T26" s="142"/>
      <c r="U26" s="142"/>
    </row>
    <row r="27" spans="1:21" s="141" customFormat="1" ht="21">
      <c r="A27" s="152" t="s">
        <v>418</v>
      </c>
      <c r="B27" s="144">
        <v>0.05</v>
      </c>
      <c r="C27" s="145" t="s">
        <v>416</v>
      </c>
      <c r="D27" s="142"/>
      <c r="E27" s="142"/>
      <c r="F27" s="142"/>
      <c r="G27" s="142"/>
      <c r="H27" s="142"/>
      <c r="I27" s="142"/>
      <c r="J27" s="142"/>
      <c r="K27" s="142"/>
      <c r="L27" s="142"/>
      <c r="M27" s="142"/>
      <c r="N27" s="142"/>
      <c r="O27" s="142"/>
      <c r="P27" s="142"/>
      <c r="Q27" s="142"/>
      <c r="R27" s="142"/>
      <c r="S27" s="142"/>
      <c r="T27" s="142"/>
      <c r="U27" s="142"/>
    </row>
    <row r="28" spans="1:21" s="141" customFormat="1" ht="28.15" customHeight="1" thickBot="1">
      <c r="A28" s="155" t="str">
        <f>A6</f>
        <v>CCATD</v>
      </c>
      <c r="B28" s="156">
        <v>0.05</v>
      </c>
      <c r="C28" s="157" t="s">
        <v>416</v>
      </c>
      <c r="D28" s="142"/>
      <c r="E28" s="142"/>
      <c r="F28" s="142"/>
      <c r="G28" s="142"/>
      <c r="H28" s="142"/>
      <c r="I28" s="142"/>
      <c r="J28" s="142"/>
      <c r="K28" s="142"/>
      <c r="L28" s="142"/>
      <c r="M28" s="142"/>
      <c r="N28" s="142"/>
      <c r="O28" s="142"/>
      <c r="P28" s="142"/>
      <c r="Q28" s="142"/>
      <c r="R28" s="142"/>
      <c r="S28" s="142"/>
      <c r="T28" s="142"/>
      <c r="U28" s="142"/>
    </row>
    <row r="30" spans="1:21" ht="61.35" customHeight="1">
      <c r="A30" s="1299" t="s">
        <v>641</v>
      </c>
      <c r="B30" s="1299"/>
      <c r="C30" s="1299"/>
    </row>
    <row r="31" spans="1:21" ht="14.65" customHeight="1"/>
    <row r="32" spans="1:21" ht="31.35" customHeight="1">
      <c r="A32" s="1299" t="s">
        <v>642</v>
      </c>
      <c r="B32" s="1299"/>
      <c r="C32" s="1299"/>
    </row>
    <row r="33" spans="1:3" ht="14.65" customHeight="1">
      <c r="A33" s="1300"/>
      <c r="B33" s="1300"/>
      <c r="C33" s="1300"/>
    </row>
    <row r="34" spans="1:3" ht="30" customHeight="1">
      <c r="A34" s="1299" t="s">
        <v>643</v>
      </c>
      <c r="B34" s="1299"/>
      <c r="C34" s="1299"/>
    </row>
    <row r="35" spans="1:3" ht="14.65" customHeight="1">
      <c r="A35" s="1300"/>
      <c r="B35" s="1300"/>
      <c r="C35" s="1300"/>
    </row>
    <row r="36" spans="1:3" ht="15" customHeight="1">
      <c r="A36" s="137" t="s">
        <v>640</v>
      </c>
      <c r="B36" s="138"/>
      <c r="C36" s="138"/>
    </row>
    <row r="37" spans="1:3" ht="15" customHeight="1">
      <c r="A37" s="139"/>
      <c r="B37" s="138"/>
      <c r="C37" s="138"/>
    </row>
    <row r="38" spans="1:3" ht="15" customHeight="1">
      <c r="A38" s="140"/>
      <c r="B38" s="138"/>
      <c r="C38" s="138"/>
    </row>
  </sheetData>
  <printOptions horizontalCentered="1" verticalCentered="1"/>
  <pageMargins left="0.35" right="0.5" top="0.05" bottom="0.3" header="0.5" footer="0.25"/>
  <pageSetup scale="76" orientation="portrait" r:id="rId1"/>
  <headerFooter alignWithMargins="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39997558519241921"/>
  </sheetPr>
  <dimension ref="A1:J11"/>
  <sheetViews>
    <sheetView showGridLines="0" tabSelected="1" zoomScale="70" zoomScaleNormal="70" workbookViewId="0">
      <selection activeCell="Q28" sqref="Q28"/>
    </sheetView>
  </sheetViews>
  <sheetFormatPr defaultColWidth="8.85546875" defaultRowHeight="12.75"/>
  <cols>
    <col min="1" max="16384" width="8.85546875" style="320"/>
  </cols>
  <sheetData>
    <row r="1" spans="1:10" ht="22.35" customHeight="1">
      <c r="A1" s="1209" t="s">
        <v>259</v>
      </c>
      <c r="B1" s="1209"/>
      <c r="C1" s="1209"/>
      <c r="D1" s="1209"/>
      <c r="E1" s="1209"/>
      <c r="F1" s="1209"/>
      <c r="G1" s="1209"/>
      <c r="H1" s="1209"/>
      <c r="I1" s="1209"/>
      <c r="J1" s="1209"/>
    </row>
    <row r="2" spans="1:10" ht="22.35" customHeight="1">
      <c r="A2" s="1209" t="s">
        <v>785</v>
      </c>
      <c r="B2" s="1209"/>
      <c r="C2" s="1209"/>
      <c r="D2" s="1209"/>
      <c r="E2" s="1209"/>
      <c r="F2" s="1209"/>
      <c r="G2" s="1209"/>
      <c r="H2" s="1209"/>
      <c r="I2" s="1209"/>
      <c r="J2" s="1209"/>
    </row>
    <row r="3" spans="1:10" ht="22.35" customHeight="1">
      <c r="A3" s="1209" t="s">
        <v>724</v>
      </c>
      <c r="B3" s="1209"/>
      <c r="C3" s="1209"/>
      <c r="D3" s="1209"/>
      <c r="E3" s="1209"/>
      <c r="F3" s="1209"/>
      <c r="G3" s="1209"/>
      <c r="H3" s="1209"/>
      <c r="I3" s="1209"/>
      <c r="J3" s="1209"/>
    </row>
    <row r="4" spans="1:10" ht="26.65" customHeight="1">
      <c r="A4" s="1210" t="s">
        <v>657</v>
      </c>
      <c r="B4" s="1210"/>
      <c r="C4" s="1210"/>
      <c r="D4" s="1210"/>
      <c r="E4" s="1210"/>
      <c r="F4" s="1210"/>
      <c r="G4" s="1210"/>
      <c r="H4" s="1210"/>
      <c r="I4" s="1210"/>
      <c r="J4" s="1210"/>
    </row>
    <row r="11" spans="1:10" ht="34.5">
      <c r="E11" s="819"/>
      <c r="F11" s="1"/>
      <c r="G11" s="1"/>
    </row>
  </sheetData>
  <pageMargins left="0.7" right="0.7" top="0.75" bottom="0.75" header="0.3" footer="0.3"/>
  <pageSetup orientation="portrait" r:id="rId1"/>
  <drawing r:id="rId2"/>
  <legacyDrawing r:id="rId3"/>
  <oleObjects>
    <mc:AlternateContent xmlns:mc="http://schemas.openxmlformats.org/markup-compatibility/2006">
      <mc:Choice Requires="x14">
        <oleObject progId="AcroExch.Document.DC" shapeId="40968" r:id="rId4">
          <objectPr defaultSize="0" altText="This is a PDF attachment. It is the 2019-20 Instructions for the Operating Budget Workbook Forms." r:id="rId5">
            <anchor moveWithCells="1">
              <from>
                <xdr:col>0</xdr:col>
                <xdr:colOff>0</xdr:colOff>
                <xdr:row>5</xdr:row>
                <xdr:rowOff>0</xdr:rowOff>
              </from>
              <to>
                <xdr:col>9</xdr:col>
                <xdr:colOff>504825</xdr:colOff>
                <xdr:row>53</xdr:row>
                <xdr:rowOff>9525</xdr:rowOff>
              </to>
            </anchor>
          </objectPr>
        </oleObject>
      </mc:Choice>
      <mc:Fallback>
        <oleObject progId="AcroExch.Document.DC" shapeId="40968" r:id="rId4"/>
      </mc:Fallback>
    </mc:AlternateContent>
  </oleObjec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1" tint="0.499984740745262"/>
  </sheetPr>
  <dimension ref="A1:BB179"/>
  <sheetViews>
    <sheetView showGridLines="0" zoomScale="80" zoomScaleNormal="80" workbookViewId="0">
      <selection activeCell="A2" sqref="A2:D2"/>
    </sheetView>
  </sheetViews>
  <sheetFormatPr defaultColWidth="8.85546875" defaultRowHeight="21"/>
  <cols>
    <col min="1" max="1" width="54.7109375" style="29" customWidth="1"/>
    <col min="2" max="2" width="27.7109375" style="29" customWidth="1"/>
    <col min="3" max="3" width="24.7109375" style="29" customWidth="1"/>
    <col min="4" max="4" width="26" style="29" bestFit="1" customWidth="1"/>
    <col min="5" max="5" width="23.7109375" style="29" customWidth="1"/>
    <col min="6" max="6" width="21.85546875" style="29" customWidth="1"/>
    <col min="7" max="7" width="16.28515625" style="29" customWidth="1"/>
    <col min="8" max="8" width="13.7109375" style="29" bestFit="1" customWidth="1"/>
    <col min="9" max="9" width="14.28515625" style="29" customWidth="1"/>
    <col min="10" max="10" width="13.7109375" style="29" bestFit="1" customWidth="1"/>
    <col min="11" max="11" width="17.85546875" style="29" bestFit="1" customWidth="1"/>
    <col min="12" max="12" width="13.7109375" style="29" customWidth="1"/>
    <col min="13" max="13" width="13.7109375" style="29" bestFit="1" customWidth="1"/>
    <col min="14" max="14" width="12.140625" style="29" bestFit="1" customWidth="1"/>
    <col min="15" max="15" width="13.28515625" style="29" customWidth="1"/>
    <col min="16" max="16" width="9.140625" style="29" bestFit="1" customWidth="1"/>
    <col min="17" max="17" width="12.140625" style="29" bestFit="1" customWidth="1"/>
    <col min="18" max="18" width="13.7109375" style="29" customWidth="1"/>
    <col min="19" max="19" width="11.7109375" style="29" bestFit="1" customWidth="1"/>
    <col min="20" max="20" width="21.28515625" style="29" customWidth="1"/>
    <col min="21" max="21" width="8.85546875" style="29"/>
    <col min="22" max="22" width="12.140625" style="29" bestFit="1" customWidth="1"/>
    <col min="23" max="23" width="13.85546875" style="29" customWidth="1"/>
    <col min="24" max="24" width="9.28515625" style="29" bestFit="1" customWidth="1"/>
    <col min="25" max="25" width="2.28515625" style="29" customWidth="1"/>
    <col min="26" max="26" width="12.140625" style="29" bestFit="1" customWidth="1"/>
    <col min="27" max="27" width="15.28515625" style="29" customWidth="1"/>
    <col min="28" max="28" width="11.85546875" style="29" bestFit="1" customWidth="1"/>
    <col min="29" max="29" width="6.28515625" style="29" customWidth="1"/>
    <col min="30" max="30" width="64.85546875" style="29" customWidth="1"/>
    <col min="31" max="31" width="13.28515625" style="29" customWidth="1"/>
    <col min="32" max="32" width="14.7109375" style="29" customWidth="1"/>
    <col min="33" max="33" width="18" style="29" customWidth="1"/>
    <col min="34" max="34" width="4.7109375" style="29" customWidth="1"/>
    <col min="35" max="35" width="21.28515625" style="29" customWidth="1"/>
    <col min="36" max="39" width="8.85546875" style="29"/>
    <col min="40" max="40" width="35.140625" style="29" customWidth="1"/>
    <col min="41" max="41" width="19.140625" style="29" customWidth="1"/>
    <col min="42" max="42" width="2.7109375" style="29" customWidth="1"/>
    <col min="43" max="44" width="20.140625" style="29" customWidth="1"/>
    <col min="45" max="16384" width="8.85546875" style="29"/>
  </cols>
  <sheetData>
    <row r="1" spans="1:10" ht="25.35" customHeight="1">
      <c r="A1" s="1349" t="s">
        <v>715</v>
      </c>
      <c r="B1" s="1349"/>
      <c r="C1" s="1349"/>
      <c r="D1" s="1349"/>
      <c r="E1" s="27"/>
      <c r="F1" s="28"/>
    </row>
    <row r="2" spans="1:10" ht="33.6" customHeight="1" thickBot="1">
      <c r="A2" s="1356" t="s">
        <v>722</v>
      </c>
      <c r="B2" s="1356"/>
      <c r="C2" s="1356"/>
      <c r="D2" s="1356"/>
      <c r="E2" s="28"/>
    </row>
    <row r="3" spans="1:10" ht="25.35" customHeight="1" thickBot="1">
      <c r="A3" s="109"/>
      <c r="B3" s="110" t="s">
        <v>760</v>
      </c>
      <c r="C3" s="111"/>
      <c r="D3" s="120"/>
      <c r="E3" s="119"/>
      <c r="F3" s="35"/>
    </row>
    <row r="4" spans="1:10" ht="25.35" customHeight="1" thickBot="1">
      <c r="A4" s="109">
        <v>1</v>
      </c>
      <c r="B4" s="82">
        <v>2</v>
      </c>
      <c r="C4" s="82">
        <v>3</v>
      </c>
      <c r="D4" s="82">
        <v>4</v>
      </c>
      <c r="E4" s="96"/>
      <c r="F4" s="35"/>
    </row>
    <row r="5" spans="1:10" ht="44.1" customHeight="1" thickBot="1">
      <c r="A5" s="125" t="s">
        <v>526</v>
      </c>
      <c r="B5" s="1323" t="s">
        <v>739</v>
      </c>
      <c r="C5" s="1324"/>
      <c r="D5" s="1325"/>
      <c r="F5" s="31"/>
    </row>
    <row r="6" spans="1:10" ht="89.1" customHeight="1" thickBot="1">
      <c r="A6" s="781" t="s">
        <v>602</v>
      </c>
      <c r="B6" s="108" t="s">
        <v>616</v>
      </c>
      <c r="C6" s="124" t="s">
        <v>625</v>
      </c>
      <c r="D6" s="123" t="s">
        <v>380</v>
      </c>
      <c r="E6" s="35"/>
      <c r="F6" s="31"/>
    </row>
    <row r="7" spans="1:10" ht="25.35" customHeight="1">
      <c r="A7" s="780" t="s">
        <v>677</v>
      </c>
      <c r="B7" s="914">
        <v>37403146</v>
      </c>
      <c r="C7" s="915">
        <v>5848489</v>
      </c>
      <c r="D7" s="135">
        <f t="shared" ref="D7:D34" si="0">SUM(B7:C7)</f>
        <v>43251635</v>
      </c>
      <c r="E7" s="816"/>
      <c r="F7" s="817"/>
      <c r="G7" s="77"/>
      <c r="I7" s="77"/>
      <c r="J7" s="77"/>
    </row>
    <row r="8" spans="1:10" ht="25.35" customHeight="1">
      <c r="A8" s="744" t="s">
        <v>678</v>
      </c>
      <c r="B8" s="916">
        <v>77562386</v>
      </c>
      <c r="C8" s="916">
        <v>11567298</v>
      </c>
      <c r="D8" s="121">
        <f t="shared" si="0"/>
        <v>89129684</v>
      </c>
      <c r="E8" s="787"/>
      <c r="F8" s="77"/>
      <c r="G8" s="77"/>
      <c r="I8" s="77"/>
      <c r="J8" s="77"/>
    </row>
    <row r="9" spans="1:10" ht="25.35" customHeight="1">
      <c r="A9" s="744" t="s">
        <v>703</v>
      </c>
      <c r="B9" s="916">
        <v>20048295</v>
      </c>
      <c r="C9" s="916">
        <v>3212400</v>
      </c>
      <c r="D9" s="121">
        <f t="shared" si="0"/>
        <v>23260695</v>
      </c>
      <c r="E9" s="787"/>
      <c r="F9" s="77"/>
      <c r="G9" s="77"/>
      <c r="I9" s="77"/>
      <c r="J9" s="77"/>
    </row>
    <row r="10" spans="1:10" ht="25.35" customHeight="1">
      <c r="A10" s="744" t="s">
        <v>679</v>
      </c>
      <c r="B10" s="916">
        <v>9850246</v>
      </c>
      <c r="C10" s="916">
        <v>1992434</v>
      </c>
      <c r="D10" s="121">
        <f t="shared" si="0"/>
        <v>11842680</v>
      </c>
      <c r="E10" s="787"/>
      <c r="F10" s="77"/>
      <c r="G10" s="77"/>
      <c r="I10" s="77"/>
      <c r="J10" s="77"/>
    </row>
    <row r="11" spans="1:10" ht="25.35" customHeight="1">
      <c r="A11" s="744" t="s">
        <v>680</v>
      </c>
      <c r="B11" s="916">
        <v>43355882</v>
      </c>
      <c r="C11" s="916">
        <v>7230079</v>
      </c>
      <c r="D11" s="121">
        <f t="shared" si="0"/>
        <v>50585961</v>
      </c>
      <c r="E11" s="787"/>
      <c r="F11" s="77"/>
      <c r="G11" s="77"/>
      <c r="I11" s="77"/>
      <c r="J11" s="77"/>
    </row>
    <row r="12" spans="1:10" ht="25.35" customHeight="1">
      <c r="A12" s="744" t="s">
        <v>718</v>
      </c>
      <c r="B12" s="916">
        <v>28502585</v>
      </c>
      <c r="C12" s="916">
        <v>4326417</v>
      </c>
      <c r="D12" s="121">
        <f t="shared" si="0"/>
        <v>32829002</v>
      </c>
      <c r="E12" s="787"/>
      <c r="F12" s="77"/>
      <c r="G12" s="77"/>
      <c r="I12" s="77"/>
      <c r="J12" s="77"/>
    </row>
    <row r="13" spans="1:10" ht="25.35" customHeight="1">
      <c r="A13" s="744" t="s">
        <v>681</v>
      </c>
      <c r="B13" s="916">
        <v>66166018</v>
      </c>
      <c r="C13" s="916">
        <v>10713941</v>
      </c>
      <c r="D13" s="121">
        <f t="shared" si="0"/>
        <v>76879959</v>
      </c>
      <c r="E13" s="787"/>
      <c r="F13" s="77"/>
      <c r="G13" s="77"/>
      <c r="I13" s="77"/>
      <c r="J13" s="77"/>
    </row>
    <row r="14" spans="1:10" ht="25.35" customHeight="1">
      <c r="A14" s="744" t="s">
        <v>682</v>
      </c>
      <c r="B14" s="916">
        <v>6467490</v>
      </c>
      <c r="C14" s="916">
        <v>863241</v>
      </c>
      <c r="D14" s="121">
        <f t="shared" si="0"/>
        <v>7330731</v>
      </c>
      <c r="E14" s="787"/>
      <c r="F14" s="77"/>
      <c r="G14" s="77"/>
      <c r="I14" s="77"/>
      <c r="J14" s="77"/>
    </row>
    <row r="15" spans="1:10" ht="25.35" customHeight="1">
      <c r="A15" s="744" t="s">
        <v>683</v>
      </c>
      <c r="B15" s="916">
        <v>19178644</v>
      </c>
      <c r="C15" s="916">
        <v>2925404</v>
      </c>
      <c r="D15" s="121">
        <f t="shared" si="0"/>
        <v>22104048</v>
      </c>
      <c r="E15" s="787"/>
      <c r="F15" s="77"/>
      <c r="G15" s="77"/>
      <c r="I15" s="77"/>
      <c r="J15" s="77"/>
    </row>
    <row r="16" spans="1:10" ht="25.35" customHeight="1">
      <c r="A16" s="744" t="s">
        <v>684</v>
      </c>
      <c r="B16" s="916">
        <v>60095343</v>
      </c>
      <c r="C16" s="916">
        <v>7099525</v>
      </c>
      <c r="D16" s="121">
        <f t="shared" si="0"/>
        <v>67194868</v>
      </c>
      <c r="E16" s="787"/>
      <c r="F16" s="77"/>
      <c r="G16" s="77"/>
      <c r="I16" s="77"/>
      <c r="J16" s="77"/>
    </row>
    <row r="17" spans="1:10" ht="25.35" customHeight="1">
      <c r="A17" s="744" t="s">
        <v>685</v>
      </c>
      <c r="B17" s="916">
        <v>43639668</v>
      </c>
      <c r="C17" s="916">
        <v>6295775</v>
      </c>
      <c r="D17" s="121">
        <f t="shared" si="0"/>
        <v>49935443</v>
      </c>
      <c r="E17" s="787"/>
      <c r="F17" s="77"/>
      <c r="G17" s="77"/>
      <c r="I17" s="77"/>
      <c r="J17" s="77"/>
    </row>
    <row r="18" spans="1:10" ht="25.35" customHeight="1">
      <c r="A18" s="744" t="s">
        <v>686</v>
      </c>
      <c r="B18" s="916">
        <v>12037659</v>
      </c>
      <c r="C18" s="916">
        <v>1862212</v>
      </c>
      <c r="D18" s="121">
        <f t="shared" si="0"/>
        <v>13899871</v>
      </c>
      <c r="E18" s="787"/>
      <c r="F18" s="77"/>
      <c r="G18" s="77"/>
      <c r="I18" s="77"/>
      <c r="J18" s="77"/>
    </row>
    <row r="19" spans="1:10" ht="25.35" customHeight="1">
      <c r="A19" s="744" t="s">
        <v>687</v>
      </c>
      <c r="B19" s="916">
        <v>12706690</v>
      </c>
      <c r="C19" s="916">
        <v>1753669</v>
      </c>
      <c r="D19" s="121">
        <f t="shared" si="0"/>
        <v>14460359</v>
      </c>
      <c r="E19" s="787"/>
      <c r="F19" s="77"/>
      <c r="G19" s="77"/>
      <c r="I19" s="77"/>
      <c r="J19" s="77"/>
    </row>
    <row r="20" spans="1:10" ht="25.35" customHeight="1">
      <c r="A20" s="744" t="s">
        <v>688</v>
      </c>
      <c r="B20" s="916">
        <v>24453310</v>
      </c>
      <c r="C20" s="916">
        <v>2936965</v>
      </c>
      <c r="D20" s="121">
        <f t="shared" si="0"/>
        <v>27390275</v>
      </c>
      <c r="E20" s="787"/>
      <c r="F20" s="77"/>
      <c r="G20" s="77"/>
      <c r="I20" s="77"/>
      <c r="J20" s="77"/>
    </row>
    <row r="21" spans="1:10" ht="25.35" customHeight="1">
      <c r="A21" s="744" t="s">
        <v>689</v>
      </c>
      <c r="B21" s="916">
        <v>150304533</v>
      </c>
      <c r="C21" s="916">
        <v>24106424</v>
      </c>
      <c r="D21" s="121">
        <f t="shared" si="0"/>
        <v>174410957</v>
      </c>
      <c r="E21" s="787"/>
      <c r="F21" s="77"/>
      <c r="G21" s="77"/>
      <c r="I21" s="77"/>
      <c r="J21" s="77"/>
    </row>
    <row r="22" spans="1:10" ht="25.35" customHeight="1">
      <c r="A22" s="744" t="s">
        <v>690</v>
      </c>
      <c r="B22" s="916">
        <v>6931487</v>
      </c>
      <c r="C22" s="916">
        <v>961038</v>
      </c>
      <c r="D22" s="121">
        <f t="shared" si="0"/>
        <v>7892525</v>
      </c>
      <c r="E22" s="787"/>
      <c r="F22" s="77"/>
      <c r="G22" s="77"/>
      <c r="I22" s="77"/>
      <c r="J22" s="77"/>
    </row>
    <row r="23" spans="1:10" ht="25.35" customHeight="1">
      <c r="A23" s="744" t="s">
        <v>691</v>
      </c>
      <c r="B23" s="916">
        <v>16705157</v>
      </c>
      <c r="C23" s="916">
        <v>2654967</v>
      </c>
      <c r="D23" s="121">
        <f t="shared" si="0"/>
        <v>19360124</v>
      </c>
      <c r="E23" s="787"/>
      <c r="F23" s="77"/>
      <c r="G23" s="77"/>
      <c r="I23" s="77"/>
      <c r="J23" s="77"/>
    </row>
    <row r="24" spans="1:10" ht="25.35" customHeight="1">
      <c r="A24" s="744" t="s">
        <v>692</v>
      </c>
      <c r="B24" s="916">
        <v>56172015</v>
      </c>
      <c r="C24" s="916">
        <v>7443097</v>
      </c>
      <c r="D24" s="121">
        <f t="shared" si="0"/>
        <v>63615112</v>
      </c>
      <c r="E24" s="787"/>
      <c r="F24" s="77"/>
      <c r="G24" s="77"/>
      <c r="I24" s="77"/>
      <c r="J24" s="77"/>
    </row>
    <row r="25" spans="1:10" ht="25.35" customHeight="1">
      <c r="A25" s="744" t="s">
        <v>693</v>
      </c>
      <c r="B25" s="916">
        <v>27596410</v>
      </c>
      <c r="C25" s="916">
        <v>3413192</v>
      </c>
      <c r="D25" s="121">
        <f t="shared" si="0"/>
        <v>31009602</v>
      </c>
      <c r="E25" s="787"/>
      <c r="F25" s="77"/>
      <c r="G25" s="77"/>
      <c r="I25" s="77"/>
      <c r="J25" s="77"/>
    </row>
    <row r="26" spans="1:10" ht="25.35" customHeight="1">
      <c r="A26" s="744" t="s">
        <v>694</v>
      </c>
      <c r="B26" s="916">
        <v>31267741</v>
      </c>
      <c r="C26" s="916">
        <v>4686728</v>
      </c>
      <c r="D26" s="121">
        <f t="shared" si="0"/>
        <v>35954469</v>
      </c>
      <c r="E26" s="787"/>
      <c r="F26" s="77"/>
      <c r="G26" s="77"/>
      <c r="I26" s="77"/>
      <c r="J26" s="77"/>
    </row>
    <row r="27" spans="1:10" ht="25.35" customHeight="1">
      <c r="A27" s="744" t="s">
        <v>695</v>
      </c>
      <c r="B27" s="916">
        <v>28160925</v>
      </c>
      <c r="C27" s="916">
        <v>3409431</v>
      </c>
      <c r="D27" s="121">
        <f t="shared" si="0"/>
        <v>31570356</v>
      </c>
      <c r="E27" s="787"/>
      <c r="F27" s="77"/>
      <c r="G27" s="77"/>
      <c r="I27" s="77"/>
      <c r="J27" s="77"/>
    </row>
    <row r="28" spans="1:10" ht="25.35" customHeight="1">
      <c r="A28" s="744" t="s">
        <v>696</v>
      </c>
      <c r="B28" s="916">
        <v>20196356</v>
      </c>
      <c r="C28" s="916">
        <v>2305507</v>
      </c>
      <c r="D28" s="121">
        <f t="shared" si="0"/>
        <v>22501863</v>
      </c>
      <c r="E28" s="787"/>
      <c r="F28" s="77"/>
      <c r="G28" s="77"/>
      <c r="I28" s="77"/>
      <c r="J28" s="77"/>
    </row>
    <row r="29" spans="1:10" ht="25.35" customHeight="1">
      <c r="A29" s="744" t="s">
        <v>697</v>
      </c>
      <c r="B29" s="916">
        <v>60811965</v>
      </c>
      <c r="C29" s="916">
        <v>9443975</v>
      </c>
      <c r="D29" s="121">
        <f t="shared" si="0"/>
        <v>70255940</v>
      </c>
      <c r="E29" s="787"/>
      <c r="F29" s="77"/>
      <c r="G29" s="77"/>
      <c r="I29" s="77"/>
      <c r="J29" s="77"/>
    </row>
    <row r="30" spans="1:10" ht="25.35" customHeight="1">
      <c r="A30" s="744" t="s">
        <v>698</v>
      </c>
      <c r="B30" s="916">
        <v>38844397</v>
      </c>
      <c r="C30" s="916">
        <v>4239042</v>
      </c>
      <c r="D30" s="121">
        <f t="shared" si="0"/>
        <v>43083439</v>
      </c>
      <c r="E30" s="787"/>
      <c r="F30" s="77"/>
      <c r="G30" s="77"/>
      <c r="I30" s="77"/>
      <c r="J30" s="77"/>
    </row>
    <row r="31" spans="1:10" ht="25.35" customHeight="1">
      <c r="A31" s="744" t="s">
        <v>699</v>
      </c>
      <c r="B31" s="916">
        <v>39422813</v>
      </c>
      <c r="C31" s="916">
        <v>4722992</v>
      </c>
      <c r="D31" s="121">
        <f t="shared" si="0"/>
        <v>44145805</v>
      </c>
      <c r="E31" s="787"/>
      <c r="F31" s="77"/>
      <c r="G31" s="77"/>
      <c r="I31" s="77"/>
      <c r="J31" s="77"/>
    </row>
    <row r="32" spans="1:10" ht="25.35" customHeight="1">
      <c r="A32" s="744" t="s">
        <v>700</v>
      </c>
      <c r="B32" s="916">
        <v>14167195</v>
      </c>
      <c r="C32" s="916">
        <v>2181088</v>
      </c>
      <c r="D32" s="121">
        <f t="shared" si="0"/>
        <v>16348283</v>
      </c>
      <c r="E32" s="787"/>
      <c r="F32" s="77"/>
      <c r="G32" s="77"/>
      <c r="I32" s="77" t="s">
        <v>626</v>
      </c>
      <c r="J32" s="77"/>
    </row>
    <row r="33" spans="1:21" ht="25.35" customHeight="1">
      <c r="A33" s="744" t="s">
        <v>701</v>
      </c>
      <c r="B33" s="916">
        <v>28830965</v>
      </c>
      <c r="C33" s="916">
        <v>4320585</v>
      </c>
      <c r="D33" s="121">
        <f t="shared" si="0"/>
        <v>33151550</v>
      </c>
      <c r="E33" s="787"/>
      <c r="F33" s="77"/>
      <c r="G33" s="77"/>
      <c r="I33" s="787"/>
      <c r="J33" s="77"/>
      <c r="K33" s="787"/>
    </row>
    <row r="34" spans="1:21" ht="25.35" customHeight="1" thickBot="1">
      <c r="A34" s="745" t="s">
        <v>702</v>
      </c>
      <c r="B34" s="916">
        <v>79126333</v>
      </c>
      <c r="C34" s="916">
        <v>7703014</v>
      </c>
      <c r="D34" s="122">
        <f t="shared" si="0"/>
        <v>86829347</v>
      </c>
      <c r="E34" s="787"/>
      <c r="F34" s="77"/>
      <c r="G34" s="77"/>
      <c r="I34" s="787"/>
      <c r="J34" s="77"/>
      <c r="K34" s="787"/>
    </row>
    <row r="35" spans="1:21" ht="25.35" customHeight="1" thickBot="1">
      <c r="A35" s="746" t="s">
        <v>2</v>
      </c>
      <c r="B35" s="812">
        <f>SUM(B7:B34)</f>
        <v>1060005654</v>
      </c>
      <c r="C35" s="813">
        <f>SUM(C7:C34)</f>
        <v>150218929</v>
      </c>
      <c r="D35" s="774">
        <f>SUM(D7:D34)</f>
        <v>1210224583</v>
      </c>
      <c r="E35" s="814"/>
      <c r="F35" s="78"/>
      <c r="G35" s="77"/>
      <c r="H35" s="77"/>
      <c r="I35" s="787"/>
      <c r="J35" s="77"/>
      <c r="K35" s="787"/>
      <c r="L35" s="788"/>
    </row>
    <row r="36" spans="1:21" ht="19.350000000000001" customHeight="1">
      <c r="A36" s="1348" t="s">
        <v>729</v>
      </c>
      <c r="B36" s="1348"/>
      <c r="C36" s="1348"/>
      <c r="D36" s="1348"/>
      <c r="E36" s="936"/>
      <c r="F36" s="33"/>
      <c r="K36" s="787"/>
    </row>
    <row r="37" spans="1:21" ht="44.65" customHeight="1">
      <c r="A37" s="1347" t="s">
        <v>752</v>
      </c>
      <c r="B37" s="1347"/>
      <c r="C37" s="1347"/>
      <c r="D37" s="1347"/>
      <c r="E37" s="935"/>
      <c r="F37" s="33"/>
      <c r="K37" s="787"/>
    </row>
    <row r="38" spans="1:21" ht="26.65" customHeight="1">
      <c r="A38" s="932"/>
      <c r="B38" s="932"/>
      <c r="C38" s="932"/>
      <c r="D38" s="932"/>
      <c r="E38" s="935"/>
      <c r="F38" s="33"/>
      <c r="K38" s="787"/>
    </row>
    <row r="39" spans="1:21" ht="36.6" customHeight="1" thickBot="1">
      <c r="A39" s="912" t="s">
        <v>722</v>
      </c>
      <c r="B39" s="913"/>
      <c r="C39" s="913"/>
      <c r="D39" s="37"/>
      <c r="E39" s="28"/>
      <c r="F39" s="28"/>
      <c r="G39" s="33"/>
      <c r="H39" s="33"/>
      <c r="I39" s="33"/>
      <c r="J39" s="33"/>
      <c r="K39" s="301"/>
      <c r="L39" s="33"/>
      <c r="M39" s="33"/>
      <c r="N39" s="33"/>
      <c r="O39" s="33"/>
      <c r="P39" s="33"/>
      <c r="Q39" s="33"/>
      <c r="R39" s="33"/>
      <c r="S39" s="33"/>
      <c r="T39" s="33"/>
      <c r="U39" s="33"/>
    </row>
    <row r="40" spans="1:21" ht="24" customHeight="1" thickBot="1">
      <c r="A40" s="34" t="s">
        <v>740</v>
      </c>
      <c r="B40" s="1334" t="str">
        <f>B3</f>
        <v>Date Updated:   05.02.19;    BY:  DRS</v>
      </c>
      <c r="C40" s="1335"/>
      <c r="D40" s="1335"/>
      <c r="E40" s="1336"/>
      <c r="I40" s="33"/>
      <c r="J40" s="33"/>
      <c r="K40" s="301"/>
      <c r="M40" s="33"/>
      <c r="N40" s="33"/>
    </row>
    <row r="41" spans="1:21" ht="22.35" customHeight="1" thickBot="1">
      <c r="A41" s="74">
        <v>1</v>
      </c>
      <c r="B41" s="82">
        <v>2</v>
      </c>
      <c r="C41" s="82">
        <v>3</v>
      </c>
      <c r="D41" s="82">
        <v>4</v>
      </c>
      <c r="E41" s="82">
        <v>5</v>
      </c>
      <c r="I41" s="33"/>
      <c r="J41" s="33"/>
      <c r="K41" s="33"/>
      <c r="M41" s="33"/>
      <c r="N41" s="33"/>
    </row>
    <row r="42" spans="1:21" ht="24.6" customHeight="1" thickBot="1">
      <c r="A42" s="65" t="s">
        <v>602</v>
      </c>
      <c r="B42" s="79" t="s">
        <v>735</v>
      </c>
      <c r="C42" s="80" t="s">
        <v>614</v>
      </c>
      <c r="D42" s="81" t="s">
        <v>615</v>
      </c>
      <c r="E42" s="747" t="s">
        <v>222</v>
      </c>
      <c r="G42" s="35"/>
    </row>
    <row r="43" spans="1:21" ht="42">
      <c r="A43" s="920" t="str">
        <f>A10</f>
        <v>Chipola College</v>
      </c>
      <c r="B43" s="921" t="s">
        <v>706</v>
      </c>
      <c r="C43" s="922">
        <v>200000</v>
      </c>
      <c r="D43" s="922"/>
      <c r="E43" s="748">
        <f t="shared" ref="E43:E56" si="1">C43+D43</f>
        <v>200000</v>
      </c>
    </row>
    <row r="44" spans="1:21" ht="42">
      <c r="A44" s="923" t="str">
        <f>A11</f>
        <v>Daytona State College</v>
      </c>
      <c r="B44" s="924" t="s">
        <v>712</v>
      </c>
      <c r="C44" s="922">
        <v>500000</v>
      </c>
      <c r="D44" s="922"/>
      <c r="E44" s="748">
        <f t="shared" si="1"/>
        <v>500000</v>
      </c>
      <c r="H44" s="33"/>
    </row>
    <row r="45" spans="1:21" ht="43.35" customHeight="1">
      <c r="A45" s="925" t="s">
        <v>680</v>
      </c>
      <c r="B45" s="924" t="s">
        <v>753</v>
      </c>
      <c r="C45" s="922"/>
      <c r="D45" s="922">
        <v>455000</v>
      </c>
      <c r="E45" s="748">
        <f t="shared" si="1"/>
        <v>455000</v>
      </c>
      <c r="H45" s="33"/>
    </row>
    <row r="46" spans="1:21" ht="62.65" customHeight="1">
      <c r="A46" s="925" t="s">
        <v>684</v>
      </c>
      <c r="B46" s="924" t="s">
        <v>707</v>
      </c>
      <c r="C46" s="922">
        <v>2500000</v>
      </c>
      <c r="D46" s="922"/>
      <c r="E46" s="748">
        <f t="shared" si="1"/>
        <v>2500000</v>
      </c>
      <c r="H46" s="33"/>
    </row>
    <row r="47" spans="1:21" ht="28.5" customHeight="1">
      <c r="A47" s="925" t="s">
        <v>684</v>
      </c>
      <c r="B47" s="927" t="s">
        <v>709</v>
      </c>
      <c r="C47" s="928">
        <v>650000</v>
      </c>
      <c r="D47" s="922"/>
      <c r="E47" s="748">
        <f t="shared" si="1"/>
        <v>650000</v>
      </c>
      <c r="H47" s="33"/>
    </row>
    <row r="48" spans="1:21" ht="48" customHeight="1">
      <c r="A48" s="925" t="s">
        <v>727</v>
      </c>
      <c r="B48" s="924" t="s">
        <v>754</v>
      </c>
      <c r="C48" s="922"/>
      <c r="D48" s="922">
        <v>100000</v>
      </c>
      <c r="E48" s="748">
        <f t="shared" si="1"/>
        <v>100000</v>
      </c>
      <c r="H48" s="33"/>
    </row>
    <row r="49" spans="1:8" ht="41.25" customHeight="1">
      <c r="A49" s="925" t="s">
        <v>688</v>
      </c>
      <c r="B49" s="924" t="s">
        <v>756</v>
      </c>
      <c r="C49" s="922"/>
      <c r="D49" s="922">
        <v>2150000</v>
      </c>
      <c r="E49" s="748">
        <f t="shared" si="1"/>
        <v>2150000</v>
      </c>
      <c r="H49" s="33"/>
    </row>
    <row r="50" spans="1:8" ht="42.75" customHeight="1">
      <c r="A50" s="925" t="s">
        <v>688</v>
      </c>
      <c r="B50" s="924" t="s">
        <v>757</v>
      </c>
      <c r="C50" s="922"/>
      <c r="D50" s="922">
        <v>439500</v>
      </c>
      <c r="E50" s="748">
        <f t="shared" si="1"/>
        <v>439500</v>
      </c>
      <c r="H50" s="33"/>
    </row>
    <row r="51" spans="1:8" ht="27.75" customHeight="1">
      <c r="A51" s="925" t="s">
        <v>689</v>
      </c>
      <c r="B51" s="924" t="s">
        <v>755</v>
      </c>
      <c r="C51" s="922"/>
      <c r="D51" s="922">
        <v>50000</v>
      </c>
      <c r="E51" s="748">
        <f t="shared" si="1"/>
        <v>50000</v>
      </c>
      <c r="H51" s="33"/>
    </row>
    <row r="52" spans="1:8">
      <c r="A52" s="925" t="str">
        <f>A25</f>
        <v>Pasco-Hernando State College</v>
      </c>
      <c r="B52" s="924" t="s">
        <v>708</v>
      </c>
      <c r="C52" s="922">
        <v>2306271</v>
      </c>
      <c r="D52" s="922"/>
      <c r="E52" s="748">
        <f t="shared" si="1"/>
        <v>2306271</v>
      </c>
      <c r="H52" s="33"/>
    </row>
    <row r="53" spans="1:8" ht="63">
      <c r="A53" s="926" t="s">
        <v>695</v>
      </c>
      <c r="B53" s="927" t="s">
        <v>728</v>
      </c>
      <c r="C53" s="928">
        <v>2540288</v>
      </c>
      <c r="D53" s="928"/>
      <c r="E53" s="748">
        <f t="shared" si="1"/>
        <v>2540288</v>
      </c>
      <c r="H53" s="33"/>
    </row>
    <row r="54" spans="1:8" ht="42">
      <c r="A54" s="929" t="str">
        <f>A29</f>
        <v>St. Petersburg College</v>
      </c>
      <c r="B54" s="924" t="s">
        <v>710</v>
      </c>
      <c r="C54" s="922">
        <v>615000</v>
      </c>
      <c r="D54" s="922"/>
      <c r="E54" s="748">
        <f t="shared" si="1"/>
        <v>615000</v>
      </c>
      <c r="H54" s="33"/>
    </row>
    <row r="55" spans="1:8" ht="62.65" customHeight="1">
      <c r="A55" s="929" t="str">
        <f>A32</f>
        <v>South Florida State College</v>
      </c>
      <c r="B55" s="924" t="s">
        <v>713</v>
      </c>
      <c r="C55" s="922">
        <v>126525</v>
      </c>
      <c r="D55" s="922"/>
      <c r="E55" s="748">
        <f t="shared" si="1"/>
        <v>126525</v>
      </c>
      <c r="H55" s="33"/>
    </row>
    <row r="56" spans="1:8" ht="86.25" customHeight="1" thickBot="1">
      <c r="A56" s="929" t="s">
        <v>759</v>
      </c>
      <c r="B56" s="933" t="s">
        <v>758</v>
      </c>
      <c r="C56" s="934"/>
      <c r="D56" s="934">
        <v>50000</v>
      </c>
      <c r="E56" s="748">
        <f t="shared" si="1"/>
        <v>50000</v>
      </c>
      <c r="H56" s="33"/>
    </row>
    <row r="57" spans="1:8" ht="24.6" customHeight="1" thickBot="1">
      <c r="A57" s="112" t="s">
        <v>222</v>
      </c>
      <c r="B57" s="743"/>
      <c r="C57" s="810">
        <f>SUM(C43:C56)</f>
        <v>9438084</v>
      </c>
      <c r="D57" s="810">
        <f>SUM(D43:D56)</f>
        <v>3244500</v>
      </c>
      <c r="E57" s="811">
        <f>SUM(E43:E56)</f>
        <v>12682584</v>
      </c>
      <c r="H57" s="33"/>
    </row>
    <row r="58" spans="1:8" ht="25.35" customHeight="1">
      <c r="A58" s="29" t="s">
        <v>704</v>
      </c>
      <c r="H58" s="33"/>
    </row>
    <row r="59" spans="1:8" ht="25.35" customHeight="1">
      <c r="D59" s="77"/>
      <c r="H59" s="33"/>
    </row>
    <row r="60" spans="1:8" ht="30.6" customHeight="1" thickBot="1">
      <c r="A60" s="912" t="s">
        <v>722</v>
      </c>
      <c r="B60" s="913"/>
      <c r="C60" s="913"/>
      <c r="D60" s="37"/>
      <c r="E60" s="28"/>
      <c r="H60" s="33"/>
    </row>
    <row r="61" spans="1:8" ht="41.1" customHeight="1" thickBot="1">
      <c r="A61" s="74" t="s">
        <v>741</v>
      </c>
      <c r="B61" s="749" t="str">
        <f>B3</f>
        <v>Date Updated:   05.02.19;    BY:  DRS</v>
      </c>
      <c r="C61" s="71"/>
      <c r="D61" s="71"/>
      <c r="F61" s="33"/>
      <c r="G61" s="33"/>
      <c r="H61" s="33"/>
    </row>
    <row r="62" spans="1:8" ht="45" customHeight="1" thickBot="1">
      <c r="A62" s="1339" t="s">
        <v>624</v>
      </c>
      <c r="B62" s="1340"/>
      <c r="C62" s="750"/>
      <c r="H62" s="33"/>
    </row>
    <row r="63" spans="1:8" ht="37.35" customHeight="1" thickBot="1">
      <c r="A63" s="694" t="s">
        <v>602</v>
      </c>
      <c r="B63" s="875" t="s">
        <v>2</v>
      </c>
      <c r="C63" s="35"/>
      <c r="D63" s="38"/>
      <c r="H63" s="33"/>
    </row>
    <row r="64" spans="1:8" ht="25.35" customHeight="1">
      <c r="A64" s="782" t="str">
        <f>A11</f>
        <v>Daytona State College</v>
      </c>
      <c r="B64" s="917">
        <v>70000</v>
      </c>
      <c r="C64" s="751"/>
      <c r="H64" s="33"/>
    </row>
    <row r="65" spans="1:13" ht="25.35" customHeight="1" thickBot="1">
      <c r="A65" s="786" t="str">
        <f>A33</f>
        <v>Tallahassee Community College</v>
      </c>
      <c r="B65" s="918">
        <v>25000</v>
      </c>
      <c r="C65" s="751"/>
      <c r="H65" s="33"/>
    </row>
    <row r="66" spans="1:13" ht="25.35" customHeight="1" thickBot="1">
      <c r="A66" s="735" t="s">
        <v>2</v>
      </c>
      <c r="B66" s="919">
        <f>SUM(B64:B65)</f>
        <v>95000</v>
      </c>
      <c r="C66" s="752"/>
    </row>
    <row r="67" spans="1:13" ht="24.6" customHeight="1">
      <c r="A67" s="938"/>
      <c r="B67" s="937"/>
      <c r="C67" s="937"/>
      <c r="D67" s="33"/>
      <c r="E67" s="33"/>
      <c r="F67" s="33"/>
      <c r="G67" s="28"/>
      <c r="H67" s="33"/>
    </row>
    <row r="68" spans="1:13" ht="32.1" customHeight="1" thickBot="1">
      <c r="A68" s="912" t="s">
        <v>730</v>
      </c>
      <c r="B68" s="913"/>
      <c r="C68" s="913"/>
      <c r="D68" s="37"/>
      <c r="E68" s="28"/>
      <c r="F68" s="33"/>
      <c r="G68" s="28"/>
      <c r="H68" s="33"/>
    </row>
    <row r="69" spans="1:13" ht="44.65" customHeight="1" thickBot="1">
      <c r="A69" s="39" t="s">
        <v>742</v>
      </c>
      <c r="B69" s="1343" t="str">
        <f>B3</f>
        <v>Date Updated:   05.02.19;    BY:  DRS</v>
      </c>
      <c r="C69" s="1344"/>
      <c r="D69" s="1345"/>
      <c r="E69" s="1346"/>
      <c r="F69" s="30"/>
      <c r="G69" s="71"/>
      <c r="H69" s="33"/>
    </row>
    <row r="70" spans="1:13" ht="87.6" customHeight="1" thickBot="1">
      <c r="A70" s="65" t="s">
        <v>602</v>
      </c>
      <c r="B70" s="41" t="s">
        <v>743</v>
      </c>
      <c r="C70" s="64" t="s">
        <v>262</v>
      </c>
      <c r="D70" s="42" t="s">
        <v>263</v>
      </c>
      <c r="E70" s="43" t="s">
        <v>264</v>
      </c>
      <c r="F70" s="41" t="s">
        <v>265</v>
      </c>
      <c r="G70" s="35"/>
      <c r="H70" s="33"/>
    </row>
    <row r="71" spans="1:13" ht="25.35" customHeight="1">
      <c r="A71" s="44" t="str">
        <f t="shared" ref="A71:A98" si="2">A7</f>
        <v>Eastern Florida State College</v>
      </c>
      <c r="B71" s="789">
        <v>23593043.425075825</v>
      </c>
      <c r="C71" s="789">
        <f t="shared" ref="C71:C98" si="3">B71*0.05</f>
        <v>1179652.1712537913</v>
      </c>
      <c r="D71" s="790">
        <f t="shared" ref="D71:D98" si="4">IF(C71&gt;500000,0,1)</f>
        <v>0</v>
      </c>
      <c r="E71" s="790">
        <f t="shared" ref="E71:E98" si="5">IF(D71&lt;1,0,B71*0.02)</f>
        <v>0</v>
      </c>
      <c r="F71" s="789">
        <f>C71+E71</f>
        <v>1179652.1712537913</v>
      </c>
      <c r="H71" s="33"/>
      <c r="I71" s="33"/>
      <c r="J71" s="33"/>
      <c r="K71" s="33"/>
      <c r="L71" s="33"/>
      <c r="M71" s="33"/>
    </row>
    <row r="72" spans="1:13" ht="25.35" customHeight="1">
      <c r="A72" s="45" t="str">
        <f t="shared" si="2"/>
        <v>Broward College</v>
      </c>
      <c r="B72" s="32">
        <v>74381274.586681843</v>
      </c>
      <c r="C72" s="32">
        <f t="shared" si="3"/>
        <v>3719063.7293340922</v>
      </c>
      <c r="D72" s="32">
        <f t="shared" si="4"/>
        <v>0</v>
      </c>
      <c r="E72" s="32">
        <f t="shared" si="5"/>
        <v>0</v>
      </c>
      <c r="F72" s="32">
        <f t="shared" ref="F72:F98" si="6">C72+E72</f>
        <v>3719063.7293340922</v>
      </c>
    </row>
    <row r="73" spans="1:13" ht="25.35" customHeight="1">
      <c r="A73" s="45" t="str">
        <f t="shared" si="2"/>
        <v>College of Central Florida</v>
      </c>
      <c r="B73" s="32">
        <v>12282197.109330095</v>
      </c>
      <c r="C73" s="32">
        <f t="shared" si="3"/>
        <v>614109.85546650481</v>
      </c>
      <c r="D73" s="32">
        <f t="shared" si="4"/>
        <v>0</v>
      </c>
      <c r="E73" s="32">
        <f t="shared" si="5"/>
        <v>0</v>
      </c>
      <c r="F73" s="32">
        <f t="shared" si="6"/>
        <v>614109.85546650481</v>
      </c>
    </row>
    <row r="74" spans="1:13" ht="25.35" customHeight="1">
      <c r="A74" s="728" t="str">
        <f t="shared" si="2"/>
        <v>Chipola College</v>
      </c>
      <c r="B74" s="729">
        <v>2858378.8260087394</v>
      </c>
      <c r="C74" s="729">
        <f t="shared" si="3"/>
        <v>142918.94130043697</v>
      </c>
      <c r="D74" s="729">
        <f t="shared" si="4"/>
        <v>1</v>
      </c>
      <c r="E74" s="729">
        <f t="shared" si="5"/>
        <v>57167.576520174793</v>
      </c>
      <c r="F74" s="729">
        <f t="shared" si="6"/>
        <v>200086.51782061177</v>
      </c>
    </row>
    <row r="75" spans="1:13" ht="25.35" customHeight="1">
      <c r="A75" s="45" t="str">
        <f t="shared" si="2"/>
        <v>Daytona State College</v>
      </c>
      <c r="B75" s="32">
        <v>25946093.002042763</v>
      </c>
      <c r="C75" s="32">
        <f t="shared" si="3"/>
        <v>1297304.6501021383</v>
      </c>
      <c r="D75" s="32">
        <f t="shared" si="4"/>
        <v>0</v>
      </c>
      <c r="E75" s="32">
        <f t="shared" si="5"/>
        <v>0</v>
      </c>
      <c r="F75" s="32">
        <f t="shared" si="6"/>
        <v>1297304.6501021383</v>
      </c>
    </row>
    <row r="76" spans="1:13" ht="25.35" customHeight="1">
      <c r="A76" s="45" t="str">
        <f t="shared" si="2"/>
        <v>Florida SouthWestern State College</v>
      </c>
      <c r="B76" s="32">
        <v>25370364.728549816</v>
      </c>
      <c r="C76" s="32">
        <f t="shared" si="3"/>
        <v>1268518.2364274908</v>
      </c>
      <c r="D76" s="32">
        <f t="shared" si="4"/>
        <v>0</v>
      </c>
      <c r="E76" s="32">
        <f t="shared" si="5"/>
        <v>0</v>
      </c>
      <c r="F76" s="32">
        <f t="shared" si="6"/>
        <v>1268518.2364274908</v>
      </c>
    </row>
    <row r="77" spans="1:13" ht="25.35" customHeight="1">
      <c r="A77" s="45" t="str">
        <f t="shared" si="2"/>
        <v>Florida State College at Jacksonville</v>
      </c>
      <c r="B77" s="32">
        <v>44172169.31317085</v>
      </c>
      <c r="C77" s="32">
        <f t="shared" si="3"/>
        <v>2208608.4656585427</v>
      </c>
      <c r="D77" s="32">
        <f t="shared" si="4"/>
        <v>0</v>
      </c>
      <c r="E77" s="32">
        <f t="shared" si="5"/>
        <v>0</v>
      </c>
      <c r="F77" s="32">
        <f t="shared" si="6"/>
        <v>2208608.4656585427</v>
      </c>
    </row>
    <row r="78" spans="1:13" ht="25.35" customHeight="1">
      <c r="A78" s="728" t="str">
        <f t="shared" si="2"/>
        <v>Florida Keys Community College</v>
      </c>
      <c r="B78" s="729">
        <v>2109183.2869962086</v>
      </c>
      <c r="C78" s="729">
        <f t="shared" si="3"/>
        <v>105459.16434981044</v>
      </c>
      <c r="D78" s="729">
        <f t="shared" si="4"/>
        <v>1</v>
      </c>
      <c r="E78" s="729">
        <f t="shared" si="5"/>
        <v>42183.665739924174</v>
      </c>
      <c r="F78" s="729">
        <f t="shared" si="6"/>
        <v>147642.83008973461</v>
      </c>
    </row>
    <row r="79" spans="1:13" ht="25.35" customHeight="1">
      <c r="A79" s="728" t="str">
        <f t="shared" si="2"/>
        <v>Gulf Coast State College</v>
      </c>
      <c r="B79" s="729">
        <v>7028316.3163952716</v>
      </c>
      <c r="C79" s="729">
        <f t="shared" si="3"/>
        <v>351415.81581976358</v>
      </c>
      <c r="D79" s="729">
        <f t="shared" si="4"/>
        <v>1</v>
      </c>
      <c r="E79" s="729">
        <f t="shared" si="5"/>
        <v>140566.32632790544</v>
      </c>
      <c r="F79" s="729">
        <f t="shared" si="6"/>
        <v>491982.14214766899</v>
      </c>
    </row>
    <row r="80" spans="1:13" ht="25.35" customHeight="1">
      <c r="A80" s="45" t="str">
        <f t="shared" si="2"/>
        <v>Hillsborough Community College</v>
      </c>
      <c r="B80" s="32">
        <v>46481964.574872643</v>
      </c>
      <c r="C80" s="32">
        <f>B80*0.05</f>
        <v>2324098.2287436323</v>
      </c>
      <c r="D80" s="32">
        <f t="shared" si="4"/>
        <v>0</v>
      </c>
      <c r="E80" s="32">
        <f t="shared" si="5"/>
        <v>0</v>
      </c>
      <c r="F80" s="32">
        <f t="shared" si="6"/>
        <v>2324098.2287436323</v>
      </c>
    </row>
    <row r="81" spans="1:6" ht="25.35" customHeight="1">
      <c r="A81" s="45" t="str">
        <f t="shared" si="2"/>
        <v>Indian River State College</v>
      </c>
      <c r="B81" s="32">
        <v>25695152.236390434</v>
      </c>
      <c r="C81" s="32">
        <f t="shared" si="3"/>
        <v>1284757.6118195218</v>
      </c>
      <c r="D81" s="32">
        <f t="shared" si="4"/>
        <v>0</v>
      </c>
      <c r="E81" s="32">
        <f t="shared" si="5"/>
        <v>0</v>
      </c>
      <c r="F81" s="32">
        <f t="shared" si="6"/>
        <v>1284757.6118195218</v>
      </c>
    </row>
    <row r="82" spans="1:6" ht="25.35" customHeight="1">
      <c r="A82" s="728" t="str">
        <f t="shared" si="2"/>
        <v>Florida Gateway College</v>
      </c>
      <c r="B82" s="729">
        <v>4809916.9861209113</v>
      </c>
      <c r="C82" s="729">
        <f t="shared" si="3"/>
        <v>240495.84930604557</v>
      </c>
      <c r="D82" s="729">
        <f t="shared" si="4"/>
        <v>1</v>
      </c>
      <c r="E82" s="729">
        <f t="shared" si="5"/>
        <v>96198.339722418226</v>
      </c>
      <c r="F82" s="729">
        <f t="shared" si="6"/>
        <v>336694.18902846379</v>
      </c>
    </row>
    <row r="83" spans="1:6" ht="25.35" customHeight="1">
      <c r="A83" s="728" t="str">
        <f t="shared" si="2"/>
        <v>Lake-Sumter State College</v>
      </c>
      <c r="B83" s="729">
        <v>6899632.3018533867</v>
      </c>
      <c r="C83" s="729">
        <f t="shared" si="3"/>
        <v>344981.61509266938</v>
      </c>
      <c r="D83" s="729">
        <f t="shared" si="4"/>
        <v>1</v>
      </c>
      <c r="E83" s="729">
        <f t="shared" si="5"/>
        <v>137992.64603706772</v>
      </c>
      <c r="F83" s="729">
        <f t="shared" si="6"/>
        <v>482974.26112973713</v>
      </c>
    </row>
    <row r="84" spans="1:6" ht="25.35" customHeight="1">
      <c r="A84" s="45" t="str">
        <f t="shared" si="2"/>
        <v>State College of Florida, Manatee-Sarasota</v>
      </c>
      <c r="B84" s="32">
        <v>16545194.439711407</v>
      </c>
      <c r="C84" s="32">
        <f t="shared" si="3"/>
        <v>827259.72198557039</v>
      </c>
      <c r="D84" s="32">
        <f t="shared" si="4"/>
        <v>0</v>
      </c>
      <c r="E84" s="32">
        <f t="shared" si="5"/>
        <v>0</v>
      </c>
      <c r="F84" s="32">
        <f t="shared" si="6"/>
        <v>827259.72198557039</v>
      </c>
    </row>
    <row r="85" spans="1:6" ht="25.35" customHeight="1">
      <c r="A85" s="45" t="str">
        <f t="shared" si="2"/>
        <v>Miami Dade College</v>
      </c>
      <c r="B85" s="32">
        <v>122376365.07215254</v>
      </c>
      <c r="C85" s="32">
        <f t="shared" si="3"/>
        <v>6118818.253607627</v>
      </c>
      <c r="D85" s="32">
        <f t="shared" si="4"/>
        <v>0</v>
      </c>
      <c r="E85" s="32">
        <f t="shared" si="5"/>
        <v>0</v>
      </c>
      <c r="F85" s="32">
        <f t="shared" si="6"/>
        <v>6118818.253607627</v>
      </c>
    </row>
    <row r="86" spans="1:6" ht="25.35" customHeight="1">
      <c r="A86" s="728" t="str">
        <f t="shared" si="2"/>
        <v>North Florida Community College</v>
      </c>
      <c r="B86" s="729">
        <v>1498882.3726073494</v>
      </c>
      <c r="C86" s="729">
        <f t="shared" si="3"/>
        <v>74944.118630367477</v>
      </c>
      <c r="D86" s="729">
        <f t="shared" si="4"/>
        <v>1</v>
      </c>
      <c r="E86" s="729">
        <f t="shared" si="5"/>
        <v>29977.64745214699</v>
      </c>
      <c r="F86" s="729">
        <f t="shared" si="6"/>
        <v>104921.76608251447</v>
      </c>
    </row>
    <row r="87" spans="1:6" ht="25.35" customHeight="1">
      <c r="A87" s="728" t="str">
        <f t="shared" si="2"/>
        <v>Northwest Florida State College</v>
      </c>
      <c r="B87" s="729">
        <v>8541676.6193891671</v>
      </c>
      <c r="C87" s="729">
        <f t="shared" si="3"/>
        <v>427083.83096945839</v>
      </c>
      <c r="D87" s="729">
        <f t="shared" si="4"/>
        <v>1</v>
      </c>
      <c r="E87" s="729">
        <f t="shared" si="5"/>
        <v>170833.53238778334</v>
      </c>
      <c r="F87" s="729">
        <f t="shared" si="6"/>
        <v>597917.36335724173</v>
      </c>
    </row>
    <row r="88" spans="1:6" ht="25.35" customHeight="1">
      <c r="A88" s="45" t="str">
        <f t="shared" si="2"/>
        <v>Palm Beach State College</v>
      </c>
      <c r="B88" s="32">
        <v>51759096.060381606</v>
      </c>
      <c r="C88" s="32">
        <f t="shared" si="3"/>
        <v>2587954.8030190803</v>
      </c>
      <c r="D88" s="32">
        <f t="shared" si="4"/>
        <v>0</v>
      </c>
      <c r="E88" s="32">
        <f t="shared" si="5"/>
        <v>0</v>
      </c>
      <c r="F88" s="32">
        <f t="shared" si="6"/>
        <v>2587954.8030190803</v>
      </c>
    </row>
    <row r="89" spans="1:6" ht="25.35" customHeight="1">
      <c r="A89" s="45" t="str">
        <f t="shared" si="2"/>
        <v>Pasco-Hernando State College</v>
      </c>
      <c r="B89" s="32">
        <v>16130335.434741629</v>
      </c>
      <c r="C89" s="32">
        <f t="shared" si="3"/>
        <v>806516.77173708146</v>
      </c>
      <c r="D89" s="32">
        <f t="shared" si="4"/>
        <v>0</v>
      </c>
      <c r="E89" s="32">
        <f t="shared" si="5"/>
        <v>0</v>
      </c>
      <c r="F89" s="32">
        <f t="shared" si="6"/>
        <v>806516.77173708146</v>
      </c>
    </row>
    <row r="90" spans="1:6" ht="25.35" customHeight="1">
      <c r="A90" s="45" t="str">
        <f t="shared" si="2"/>
        <v>Pensacola State College</v>
      </c>
      <c r="B90" s="32">
        <v>16352661.364485962</v>
      </c>
      <c r="C90" s="32">
        <f t="shared" si="3"/>
        <v>817633.06822429819</v>
      </c>
      <c r="D90" s="32">
        <f t="shared" si="4"/>
        <v>0</v>
      </c>
      <c r="E90" s="32">
        <f t="shared" si="5"/>
        <v>0</v>
      </c>
      <c r="F90" s="32">
        <f t="shared" si="6"/>
        <v>817633.06822429819</v>
      </c>
    </row>
    <row r="91" spans="1:6" ht="25.35" customHeight="1">
      <c r="A91" s="45" t="str">
        <f t="shared" si="2"/>
        <v>Polk State College</v>
      </c>
      <c r="B91" s="32">
        <v>15823831.163901245</v>
      </c>
      <c r="C91" s="32">
        <f t="shared" si="3"/>
        <v>791191.55819506233</v>
      </c>
      <c r="D91" s="32">
        <f t="shared" si="4"/>
        <v>0</v>
      </c>
      <c r="E91" s="32">
        <f t="shared" si="5"/>
        <v>0</v>
      </c>
      <c r="F91" s="32">
        <f t="shared" si="6"/>
        <v>791191.55819506233</v>
      </c>
    </row>
    <row r="92" spans="1:6" ht="25.35" customHeight="1">
      <c r="A92" s="728" t="str">
        <f t="shared" si="2"/>
        <v>St. Johns River State College</v>
      </c>
      <c r="B92" s="729">
        <v>9230809.7528542113</v>
      </c>
      <c r="C92" s="729">
        <f t="shared" si="3"/>
        <v>461540.48764271056</v>
      </c>
      <c r="D92" s="729">
        <f t="shared" si="4"/>
        <v>1</v>
      </c>
      <c r="E92" s="729">
        <f t="shared" si="5"/>
        <v>184616.19505708423</v>
      </c>
      <c r="F92" s="729">
        <f t="shared" si="6"/>
        <v>646156.68269979476</v>
      </c>
    </row>
    <row r="93" spans="1:6" ht="25.35" customHeight="1">
      <c r="A93" s="45" t="str">
        <f t="shared" si="2"/>
        <v>St. Petersburg College</v>
      </c>
      <c r="B93" s="32">
        <v>48175294.252173588</v>
      </c>
      <c r="C93" s="32">
        <f t="shared" si="3"/>
        <v>2408764.7126086797</v>
      </c>
      <c r="D93" s="32">
        <f t="shared" si="4"/>
        <v>0</v>
      </c>
      <c r="E93" s="32">
        <f t="shared" si="5"/>
        <v>0</v>
      </c>
      <c r="F93" s="32">
        <f t="shared" si="6"/>
        <v>2408764.7126086797</v>
      </c>
    </row>
    <row r="94" spans="1:6" ht="25.35" customHeight="1">
      <c r="A94" s="45" t="str">
        <f t="shared" si="2"/>
        <v>Santa Fe College</v>
      </c>
      <c r="B94" s="32">
        <v>28983530.597697914</v>
      </c>
      <c r="C94" s="32">
        <f t="shared" si="3"/>
        <v>1449176.5298848958</v>
      </c>
      <c r="D94" s="32">
        <f t="shared" si="4"/>
        <v>0</v>
      </c>
      <c r="E94" s="32">
        <f t="shared" si="5"/>
        <v>0</v>
      </c>
      <c r="F94" s="32">
        <f t="shared" si="6"/>
        <v>1449176.5298848958</v>
      </c>
    </row>
    <row r="95" spans="1:6" ht="25.35" customHeight="1">
      <c r="A95" s="45" t="str">
        <f t="shared" si="2"/>
        <v>Seminole State College of Florida</v>
      </c>
      <c r="B95" s="32">
        <v>29965389.407407492</v>
      </c>
      <c r="C95" s="32">
        <f t="shared" si="3"/>
        <v>1498269.4703703746</v>
      </c>
      <c r="D95" s="32">
        <f t="shared" si="4"/>
        <v>0</v>
      </c>
      <c r="E95" s="32">
        <f t="shared" si="5"/>
        <v>0</v>
      </c>
      <c r="F95" s="32">
        <f t="shared" si="6"/>
        <v>1498269.4703703746</v>
      </c>
    </row>
    <row r="96" spans="1:6" ht="25.35" customHeight="1">
      <c r="A96" s="728" t="str">
        <f t="shared" si="2"/>
        <v>South Florida State College</v>
      </c>
      <c r="B96" s="729">
        <v>3894630.4123492073</v>
      </c>
      <c r="C96" s="729">
        <f t="shared" si="3"/>
        <v>194731.52061746037</v>
      </c>
      <c r="D96" s="729">
        <f t="shared" si="4"/>
        <v>1</v>
      </c>
      <c r="E96" s="729">
        <f t="shared" si="5"/>
        <v>77892.608246984149</v>
      </c>
      <c r="F96" s="729">
        <f t="shared" si="6"/>
        <v>272624.1288644445</v>
      </c>
    </row>
    <row r="97" spans="1:54" ht="25.35" customHeight="1">
      <c r="A97" s="45" t="str">
        <f t="shared" si="2"/>
        <v>Tallahassee Community College</v>
      </c>
      <c r="B97" s="32">
        <v>23553736.808791805</v>
      </c>
      <c r="C97" s="46">
        <f t="shared" si="3"/>
        <v>1177686.8404395904</v>
      </c>
      <c r="D97" s="46">
        <f t="shared" si="4"/>
        <v>0</v>
      </c>
      <c r="E97" s="46">
        <f t="shared" si="5"/>
        <v>0</v>
      </c>
      <c r="F97" s="46">
        <f t="shared" si="6"/>
        <v>1177686.8404395904</v>
      </c>
    </row>
    <row r="98" spans="1:54" ht="25.35" customHeight="1" thickBot="1">
      <c r="A98" s="45" t="str">
        <f t="shared" si="2"/>
        <v>Valencia College</v>
      </c>
      <c r="B98" s="939">
        <v>92409079.108470723</v>
      </c>
      <c r="C98" s="47">
        <f t="shared" si="3"/>
        <v>4620453.9554235367</v>
      </c>
      <c r="D98" s="47">
        <f t="shared" si="4"/>
        <v>0</v>
      </c>
      <c r="E98" s="47">
        <f t="shared" si="5"/>
        <v>0</v>
      </c>
      <c r="F98" s="47">
        <f t="shared" si="6"/>
        <v>4620453.9554235367</v>
      </c>
    </row>
    <row r="99" spans="1:54" ht="25.35" customHeight="1" thickBot="1">
      <c r="A99" s="112" t="s">
        <v>2</v>
      </c>
      <c r="B99" s="791">
        <f>SUM(B71:B98)</f>
        <v>786868199.56060445</v>
      </c>
      <c r="C99" s="791">
        <f>SUM(C71:C98)</f>
        <v>39343409.978030227</v>
      </c>
      <c r="D99" s="113">
        <f>SUM(D71:D98)</f>
        <v>9</v>
      </c>
      <c r="E99" s="791">
        <f>SUM(E71:E98)</f>
        <v>937428.53749148909</v>
      </c>
      <c r="F99" s="792">
        <f>SUM(C71:E98)</f>
        <v>40280847.515521713</v>
      </c>
    </row>
    <row r="100" spans="1:54" ht="25.35" customHeight="1">
      <c r="A100" s="128"/>
      <c r="E100" s="33"/>
      <c r="F100" s="33"/>
      <c r="G100" s="33"/>
    </row>
    <row r="101" spans="1:54" ht="25.35" customHeight="1">
      <c r="A101" s="129" t="s">
        <v>619</v>
      </c>
      <c r="E101" s="33"/>
      <c r="F101" s="33"/>
      <c r="G101" s="33"/>
    </row>
    <row r="102" spans="1:54" ht="25.35" customHeight="1">
      <c r="A102" s="1357" t="s">
        <v>744</v>
      </c>
      <c r="B102" s="1357"/>
      <c r="C102" s="1357"/>
      <c r="D102" s="1357"/>
      <c r="E102" s="1357"/>
      <c r="F102" s="1357"/>
      <c r="G102" s="1357"/>
      <c r="H102" s="1357"/>
      <c r="I102" s="1357"/>
      <c r="J102" s="1357"/>
      <c r="K102" s="1357"/>
      <c r="L102" s="1357"/>
      <c r="M102" s="1357"/>
      <c r="N102" s="1357"/>
      <c r="O102" s="1357"/>
      <c r="P102" s="1357"/>
      <c r="Q102" s="1357"/>
      <c r="R102" s="1357"/>
    </row>
    <row r="103" spans="1:54" ht="20.100000000000001" customHeight="1">
      <c r="A103" s="1355" t="s">
        <v>745</v>
      </c>
      <c r="B103" s="1355"/>
      <c r="C103" s="1355"/>
      <c r="D103" s="1355"/>
      <c r="E103" s="1355"/>
      <c r="F103" s="1355"/>
      <c r="G103" s="1355"/>
      <c r="H103" s="1355"/>
      <c r="I103" s="1355"/>
      <c r="J103" s="1355"/>
      <c r="K103" s="1355"/>
      <c r="L103" s="1355"/>
      <c r="M103" s="1355"/>
      <c r="N103" s="1355"/>
      <c r="O103" s="1355"/>
      <c r="P103" s="1355"/>
      <c r="Q103" s="1355"/>
      <c r="R103" s="1355"/>
      <c r="S103" s="931"/>
    </row>
    <row r="104" spans="1:54" ht="20.100000000000001" customHeight="1">
      <c r="A104" s="877" t="s">
        <v>746</v>
      </c>
      <c r="B104" s="877"/>
      <c r="C104" s="877"/>
      <c r="D104" s="877"/>
      <c r="E104" s="877"/>
      <c r="F104" s="877"/>
      <c r="G104" s="877"/>
      <c r="H104" s="877"/>
      <c r="I104" s="877"/>
      <c r="J104" s="877"/>
      <c r="K104" s="877"/>
      <c r="L104" s="877"/>
      <c r="M104" s="877"/>
      <c r="N104" s="877"/>
      <c r="O104" s="877"/>
      <c r="P104" s="877"/>
      <c r="Q104" s="877"/>
      <c r="R104" s="877"/>
    </row>
    <row r="105" spans="1:54" ht="20.100000000000001" customHeight="1">
      <c r="A105" s="1355" t="s">
        <v>611</v>
      </c>
      <c r="B105" s="1355"/>
      <c r="C105" s="1355"/>
      <c r="D105" s="1355"/>
      <c r="E105" s="1355"/>
      <c r="F105" s="1355"/>
      <c r="G105" s="1355"/>
      <c r="H105" s="1355"/>
      <c r="I105" s="1355"/>
      <c r="J105" s="1355"/>
      <c r="K105" s="1355"/>
      <c r="L105" s="1355"/>
      <c r="M105" s="1355"/>
      <c r="N105" s="1355"/>
      <c r="O105" s="1355"/>
      <c r="P105" s="1355"/>
      <c r="Q105" s="1355"/>
      <c r="R105" s="1355"/>
    </row>
    <row r="106" spans="1:54" ht="20.100000000000001" customHeight="1">
      <c r="A106" s="1355"/>
      <c r="B106" s="1355"/>
      <c r="C106" s="1355"/>
      <c r="D106" s="1355"/>
      <c r="E106" s="1355"/>
      <c r="F106" s="1355"/>
      <c r="G106" s="1355"/>
    </row>
    <row r="107" spans="1:54" ht="32.65" customHeight="1" thickBot="1">
      <c r="E107" s="911"/>
      <c r="F107" s="911"/>
      <c r="G107" s="911"/>
      <c r="H107" s="37"/>
      <c r="I107" s="37"/>
      <c r="J107" s="37"/>
      <c r="K107" s="37"/>
    </row>
    <row r="108" spans="1:54" ht="43.35" customHeight="1" thickBot="1">
      <c r="A108" s="76" t="s">
        <v>747</v>
      </c>
      <c r="B108" s="1350" t="s">
        <v>760</v>
      </c>
      <c r="C108" s="1351"/>
      <c r="D108" s="1352"/>
      <c r="E108" s="1353" t="s">
        <v>266</v>
      </c>
      <c r="F108" s="1353"/>
      <c r="G108" s="1353"/>
      <c r="H108" s="1353"/>
      <c r="I108" s="1353"/>
      <c r="J108" s="1353"/>
      <c r="K108" s="1353"/>
      <c r="L108" s="1353"/>
      <c r="M108" s="1353"/>
      <c r="N108" s="1353"/>
      <c r="O108" s="1353"/>
      <c r="P108" s="1353"/>
      <c r="Q108" s="1353"/>
      <c r="R108" s="1353"/>
      <c r="S108" s="1354"/>
      <c r="T108" s="51"/>
      <c r="U108" s="51"/>
      <c r="AC108" s="31"/>
      <c r="AD108" s="50"/>
      <c r="AK108" s="740"/>
    </row>
    <row r="109" spans="1:54" ht="39" customHeight="1" thickBot="1">
      <c r="A109" s="75">
        <v>1</v>
      </c>
      <c r="B109" s="73">
        <v>2</v>
      </c>
      <c r="C109" s="126">
        <v>3</v>
      </c>
      <c r="D109" s="127">
        <v>4</v>
      </c>
      <c r="E109" s="126">
        <v>5</v>
      </c>
      <c r="F109" s="126">
        <v>6</v>
      </c>
      <c r="G109" s="126">
        <v>7</v>
      </c>
      <c r="H109" s="126">
        <v>8</v>
      </c>
      <c r="I109" s="126">
        <v>9</v>
      </c>
      <c r="J109" s="126">
        <v>10</v>
      </c>
      <c r="K109" s="126">
        <v>11</v>
      </c>
      <c r="L109" s="126">
        <v>12</v>
      </c>
      <c r="M109" s="126">
        <v>13</v>
      </c>
      <c r="N109" s="126">
        <v>14</v>
      </c>
      <c r="O109" s="126">
        <v>15</v>
      </c>
      <c r="P109" s="126">
        <v>16</v>
      </c>
      <c r="Q109" s="126">
        <v>17</v>
      </c>
      <c r="R109" s="126">
        <v>18</v>
      </c>
      <c r="S109" s="127">
        <v>19</v>
      </c>
      <c r="T109" s="1337" t="s">
        <v>528</v>
      </c>
      <c r="U109" s="52"/>
      <c r="V109" s="73">
        <v>20</v>
      </c>
      <c r="W109" s="126">
        <v>21</v>
      </c>
      <c r="X109" s="126">
        <v>22</v>
      </c>
      <c r="Y109" s="105"/>
      <c r="Z109" s="126">
        <v>23</v>
      </c>
      <c r="AA109" s="126">
        <v>24</v>
      </c>
      <c r="AB109" s="127">
        <v>25</v>
      </c>
      <c r="AC109" s="54"/>
      <c r="AD109" s="50"/>
    </row>
    <row r="110" spans="1:54" ht="29.65" customHeight="1" thickBot="1">
      <c r="A110" s="90" t="s">
        <v>574</v>
      </c>
      <c r="B110" s="1305" t="s">
        <v>261</v>
      </c>
      <c r="C110" s="1306"/>
      <c r="D110" s="1307"/>
      <c r="E110" s="53"/>
      <c r="F110" s="1309" t="s">
        <v>257</v>
      </c>
      <c r="G110" s="1309"/>
      <c r="H110" s="1309"/>
      <c r="I110" s="1309"/>
      <c r="J110" s="1309"/>
      <c r="K110" s="1309"/>
      <c r="L110" s="1309"/>
      <c r="M110" s="1309"/>
      <c r="N110" s="1309"/>
      <c r="O110" s="1309"/>
      <c r="P110" s="1309"/>
      <c r="Q110" s="1310" t="s">
        <v>258</v>
      </c>
      <c r="R110" s="1311"/>
      <c r="S110" s="1312"/>
      <c r="T110" s="1338"/>
      <c r="U110" s="55"/>
      <c r="V110" s="56"/>
      <c r="W110" s="57"/>
      <c r="X110" s="58"/>
      <c r="Y110" s="106"/>
      <c r="Z110" s="1315"/>
      <c r="AA110" s="1316"/>
      <c r="AB110" s="1317"/>
      <c r="AC110" s="31"/>
      <c r="AD110" s="131" t="s">
        <v>751</v>
      </c>
      <c r="AF110" s="49"/>
      <c r="AG110" s="50"/>
    </row>
    <row r="111" spans="1:54" ht="66" customHeight="1" thickBot="1">
      <c r="A111" s="59"/>
      <c r="B111" s="1318" t="s">
        <v>617</v>
      </c>
      <c r="C111" s="1319"/>
      <c r="D111" s="1320"/>
      <c r="E111" s="1318" t="s">
        <v>216</v>
      </c>
      <c r="F111" s="1319"/>
      <c r="G111" s="1320"/>
      <c r="H111" s="1318" t="s">
        <v>253</v>
      </c>
      <c r="I111" s="1319"/>
      <c r="J111" s="1320"/>
      <c r="K111" s="1329" t="s">
        <v>629</v>
      </c>
      <c r="L111" s="1329"/>
      <c r="M111" s="1329"/>
      <c r="N111" s="1330" t="s">
        <v>249</v>
      </c>
      <c r="O111" s="1331"/>
      <c r="P111" s="1332"/>
      <c r="Q111" s="1330" t="s">
        <v>527</v>
      </c>
      <c r="R111" s="1331"/>
      <c r="S111" s="1332"/>
      <c r="T111" s="1313" t="s">
        <v>618</v>
      </c>
      <c r="U111" s="36"/>
      <c r="V111" s="1326" t="s">
        <v>254</v>
      </c>
      <c r="W111" s="1327"/>
      <c r="X111" s="1333"/>
      <c r="Y111" s="99"/>
      <c r="Z111" s="1326" t="s">
        <v>463</v>
      </c>
      <c r="AA111" s="1327"/>
      <c r="AB111" s="1328"/>
      <c r="AC111" s="37"/>
      <c r="AD111" s="72" t="s">
        <v>219</v>
      </c>
      <c r="AF111" s="31"/>
      <c r="AG111" s="33"/>
      <c r="AI111" s="1321" t="s">
        <v>731</v>
      </c>
      <c r="AJ111" s="1321"/>
      <c r="AK111" s="1321"/>
      <c r="AL111" s="1321"/>
      <c r="AM111" s="1321"/>
      <c r="AN111" s="1321"/>
      <c r="AO111" s="1321"/>
      <c r="AP111" s="37"/>
      <c r="AS111" s="37"/>
      <c r="AT111" s="37"/>
    </row>
    <row r="112" spans="1:54" ht="87" customHeight="1" thickBot="1">
      <c r="A112" s="65" t="s">
        <v>602</v>
      </c>
      <c r="B112" s="98" t="s">
        <v>252</v>
      </c>
      <c r="C112" s="738"/>
      <c r="D112" s="93" t="s">
        <v>222</v>
      </c>
      <c r="E112" s="103" t="s">
        <v>252</v>
      </c>
      <c r="F112" s="89" t="s">
        <v>628</v>
      </c>
      <c r="G112" s="96" t="s">
        <v>222</v>
      </c>
      <c r="H112" s="67" t="s">
        <v>252</v>
      </c>
      <c r="I112" s="88" t="s">
        <v>628</v>
      </c>
      <c r="J112" s="102" t="s">
        <v>222</v>
      </c>
      <c r="K112" s="60" t="s">
        <v>252</v>
      </c>
      <c r="L112" s="87" t="s">
        <v>628</v>
      </c>
      <c r="M112" s="95" t="s">
        <v>222</v>
      </c>
      <c r="N112" s="101" t="s">
        <v>252</v>
      </c>
      <c r="O112" s="87" t="s">
        <v>628</v>
      </c>
      <c r="P112" s="91" t="s">
        <v>222</v>
      </c>
      <c r="Q112" s="101" t="s">
        <v>252</v>
      </c>
      <c r="R112" s="89" t="s">
        <v>628</v>
      </c>
      <c r="S112" s="102" t="s">
        <v>222</v>
      </c>
      <c r="T112" s="1314"/>
      <c r="V112" s="61" t="s">
        <v>252</v>
      </c>
      <c r="W112" s="94" t="s">
        <v>628</v>
      </c>
      <c r="X112" s="134" t="s">
        <v>222</v>
      </c>
      <c r="Y112" s="100"/>
      <c r="Z112" s="61" t="s">
        <v>252</v>
      </c>
      <c r="AA112" s="66" t="s">
        <v>628</v>
      </c>
      <c r="AB112" s="133" t="s">
        <v>222</v>
      </c>
      <c r="AD112" s="65" t="s">
        <v>602</v>
      </c>
      <c r="AE112" s="62" t="s">
        <v>402</v>
      </c>
      <c r="AF112" s="40" t="s">
        <v>403</v>
      </c>
      <c r="AG112" s="40" t="s">
        <v>559</v>
      </c>
      <c r="AP112" s="37"/>
      <c r="AR112" s="63"/>
      <c r="AS112" s="63"/>
      <c r="AT112" s="63"/>
      <c r="AU112" s="37"/>
      <c r="AY112" s="37"/>
      <c r="AZ112" s="37"/>
      <c r="BA112" s="37"/>
      <c r="BB112" s="37"/>
    </row>
    <row r="113" spans="1:54" ht="24.6" customHeight="1">
      <c r="A113" s="731" t="str">
        <f t="shared" ref="A113:A140" si="7">A7</f>
        <v>Eastern Florida State College</v>
      </c>
      <c r="B113" s="878">
        <v>842</v>
      </c>
      <c r="C113" s="104"/>
      <c r="D113" s="753">
        <f t="shared" ref="D113:D140" si="8">B113+C113</f>
        <v>842</v>
      </c>
      <c r="E113" s="878">
        <v>5442.2391843558571</v>
      </c>
      <c r="F113" s="881">
        <v>195.1971277047675</v>
      </c>
      <c r="G113" s="753">
        <f t="shared" ref="G113:G140" si="9">E113+F113</f>
        <v>5637.4363120606249</v>
      </c>
      <c r="H113" s="884">
        <v>1829.526187401349</v>
      </c>
      <c r="I113" s="885">
        <v>41.504950495049506</v>
      </c>
      <c r="J113" s="753">
        <f>H113+I113</f>
        <v>1871.0311378963986</v>
      </c>
      <c r="K113" s="890">
        <v>250.42028018679119</v>
      </c>
      <c r="L113" s="891">
        <v>23.579719813208804</v>
      </c>
      <c r="M113" s="84">
        <f t="shared" ref="M113:M140" si="10">K113+L113</f>
        <v>274</v>
      </c>
      <c r="N113" s="890">
        <v>0</v>
      </c>
      <c r="O113" s="891">
        <v>0</v>
      </c>
      <c r="P113" s="84">
        <f t="shared" ref="P113:P140" si="11">N113+O113</f>
        <v>0</v>
      </c>
      <c r="Q113" s="890">
        <v>301.58792650918633</v>
      </c>
      <c r="R113" s="896">
        <v>8.0023330417031211</v>
      </c>
      <c r="S113" s="753">
        <f t="shared" ref="S113:S140" si="12">Q113+R113</f>
        <v>309.59025955088947</v>
      </c>
      <c r="T113" s="84">
        <f t="shared" ref="T113:T140" si="13">D113+G113+J113+M113+P113+S113</f>
        <v>8934.0577095079116</v>
      </c>
      <c r="V113" s="762">
        <f>X113-W113</f>
        <v>0</v>
      </c>
      <c r="W113" s="899">
        <v>0</v>
      </c>
      <c r="X113" s="900">
        <v>0</v>
      </c>
      <c r="Y113" s="130"/>
      <c r="Z113" s="766">
        <f>AB113-AA113</f>
        <v>0</v>
      </c>
      <c r="AA113" s="903">
        <v>0</v>
      </c>
      <c r="AB113" s="769">
        <f t="shared" ref="AB113:AB140" si="14">AG113</f>
        <v>0</v>
      </c>
      <c r="AD113" s="731" t="str">
        <f>A113</f>
        <v>Eastern Florida State College</v>
      </c>
      <c r="AE113" s="906">
        <v>0</v>
      </c>
      <c r="AF113" s="906">
        <v>0</v>
      </c>
      <c r="AG113" s="771">
        <f t="shared" ref="AG113:AG140" si="15">AE113+AF113</f>
        <v>0</v>
      </c>
      <c r="AI113" s="1308" t="s">
        <v>645</v>
      </c>
      <c r="AJ113" s="1308"/>
      <c r="AK113" s="1308"/>
      <c r="AL113" s="1308"/>
      <c r="AM113" s="1308"/>
      <c r="AN113" s="1308"/>
      <c r="AO113" s="70">
        <f>X141+AB141</f>
        <v>5115</v>
      </c>
      <c r="AP113" s="37"/>
      <c r="AR113" s="63"/>
      <c r="AS113" s="63"/>
      <c r="AT113" s="63"/>
      <c r="AU113" s="37"/>
      <c r="AY113" s="37"/>
      <c r="AZ113" s="37"/>
      <c r="BA113" s="37"/>
      <c r="BB113" s="37"/>
    </row>
    <row r="114" spans="1:54" ht="25.35" customHeight="1">
      <c r="A114" s="732" t="str">
        <f t="shared" si="7"/>
        <v>Broward College</v>
      </c>
      <c r="B114" s="879">
        <v>1306</v>
      </c>
      <c r="C114" s="97"/>
      <c r="D114" s="754">
        <f t="shared" si="8"/>
        <v>1306</v>
      </c>
      <c r="E114" s="879">
        <v>15151.729467277577</v>
      </c>
      <c r="F114" s="882">
        <v>566.41886069889915</v>
      </c>
      <c r="G114" s="754">
        <f t="shared" si="9"/>
        <v>15718.148327976476</v>
      </c>
      <c r="H114" s="886">
        <v>7135.5411761641835</v>
      </c>
      <c r="I114" s="887">
        <v>266.95138816543391</v>
      </c>
      <c r="J114" s="754">
        <f t="shared" ref="J114:J140" si="16">H114+I114</f>
        <v>7402.4925643296174</v>
      </c>
      <c r="K114" s="892">
        <v>1519.8398568552898</v>
      </c>
      <c r="L114" s="893">
        <v>157.16014314471033</v>
      </c>
      <c r="M114" s="758">
        <f t="shared" si="10"/>
        <v>1677</v>
      </c>
      <c r="N114" s="892">
        <v>26.075342465753426</v>
      </c>
      <c r="O114" s="893">
        <v>0.92465753424657549</v>
      </c>
      <c r="P114" s="758">
        <f t="shared" si="11"/>
        <v>27</v>
      </c>
      <c r="Q114" s="892">
        <v>370.17414248021106</v>
      </c>
      <c r="R114" s="897">
        <v>9.8258575197889186</v>
      </c>
      <c r="S114" s="754">
        <f t="shared" si="12"/>
        <v>380</v>
      </c>
      <c r="T114" s="85">
        <f t="shared" si="13"/>
        <v>26510.640892306095</v>
      </c>
      <c r="V114" s="763">
        <f t="shared" ref="V114:V140" si="17">X114-W114</f>
        <v>0</v>
      </c>
      <c r="W114" s="901">
        <v>0</v>
      </c>
      <c r="X114" s="902">
        <v>0</v>
      </c>
      <c r="Y114" s="130"/>
      <c r="Z114" s="767">
        <f t="shared" ref="Z114:Z140" si="18">AB114-AA114</f>
        <v>0</v>
      </c>
      <c r="AA114" s="904">
        <v>0</v>
      </c>
      <c r="AB114" s="769">
        <f t="shared" si="14"/>
        <v>0</v>
      </c>
      <c r="AD114" s="739" t="str">
        <f>A114</f>
        <v>Broward College</v>
      </c>
      <c r="AE114" s="907">
        <v>0</v>
      </c>
      <c r="AF114" s="907">
        <v>0</v>
      </c>
      <c r="AG114" s="772">
        <f t="shared" si="15"/>
        <v>0</v>
      </c>
      <c r="AI114" s="1308" t="s">
        <v>632</v>
      </c>
      <c r="AJ114" s="1308"/>
      <c r="AK114" s="1308"/>
      <c r="AL114" s="1308"/>
      <c r="AM114" s="1308"/>
      <c r="AN114" s="1308"/>
      <c r="AO114" s="909">
        <v>28445.8</v>
      </c>
      <c r="AP114" s="37"/>
      <c r="AR114" s="773"/>
      <c r="AS114" s="773"/>
      <c r="AT114" s="773"/>
      <c r="AU114" s="773"/>
      <c r="AV114" s="773"/>
      <c r="AW114" s="773"/>
      <c r="AX114" s="773"/>
      <c r="AY114" s="37"/>
      <c r="AZ114" s="37"/>
      <c r="BA114" s="37"/>
      <c r="BB114" s="37"/>
    </row>
    <row r="115" spans="1:54" ht="25.35" customHeight="1">
      <c r="A115" s="733" t="str">
        <f t="shared" si="7"/>
        <v>College of Central Florida</v>
      </c>
      <c r="B115" s="879">
        <v>339</v>
      </c>
      <c r="C115" s="97"/>
      <c r="D115" s="754">
        <f t="shared" si="8"/>
        <v>339</v>
      </c>
      <c r="E115" s="879">
        <v>2477.8378982671884</v>
      </c>
      <c r="F115" s="882">
        <v>102.42444568660332</v>
      </c>
      <c r="G115" s="754">
        <f t="shared" si="9"/>
        <v>2580.2623439537915</v>
      </c>
      <c r="H115" s="886">
        <v>1197.7795905049352</v>
      </c>
      <c r="I115" s="887">
        <v>37.097968839220165</v>
      </c>
      <c r="J115" s="754">
        <f t="shared" si="16"/>
        <v>1234.8775593441553</v>
      </c>
      <c r="K115" s="892">
        <v>116.76767676767676</v>
      </c>
      <c r="L115" s="893">
        <v>19.232323232323232</v>
      </c>
      <c r="M115" s="758">
        <f t="shared" si="10"/>
        <v>136</v>
      </c>
      <c r="N115" s="892">
        <v>0</v>
      </c>
      <c r="O115" s="893">
        <v>0</v>
      </c>
      <c r="P115" s="758">
        <f t="shared" si="11"/>
        <v>0</v>
      </c>
      <c r="Q115" s="892">
        <v>154.21632024634332</v>
      </c>
      <c r="R115" s="897">
        <v>3.6389530408006157</v>
      </c>
      <c r="S115" s="754">
        <f t="shared" si="12"/>
        <v>157.85527328714394</v>
      </c>
      <c r="T115" s="85">
        <f t="shared" si="13"/>
        <v>4447.995176585091</v>
      </c>
      <c r="V115" s="763">
        <f t="shared" si="17"/>
        <v>0</v>
      </c>
      <c r="W115" s="901">
        <v>0</v>
      </c>
      <c r="X115" s="902">
        <v>0</v>
      </c>
      <c r="Y115" s="130"/>
      <c r="Z115" s="767">
        <f t="shared" si="18"/>
        <v>6.55700325732899</v>
      </c>
      <c r="AA115" s="904">
        <v>26.44299674267101</v>
      </c>
      <c r="AB115" s="769">
        <f t="shared" si="14"/>
        <v>33</v>
      </c>
      <c r="AD115" s="733" t="str">
        <f t="shared" ref="AD115:AD140" si="19">A115</f>
        <v>College of Central Florida</v>
      </c>
      <c r="AE115" s="907">
        <v>16</v>
      </c>
      <c r="AF115" s="907">
        <v>17</v>
      </c>
      <c r="AG115" s="772">
        <f t="shared" si="15"/>
        <v>33</v>
      </c>
      <c r="AI115" s="1308" t="s">
        <v>633</v>
      </c>
      <c r="AJ115" s="1308"/>
      <c r="AK115" s="1308"/>
      <c r="AL115" s="1308"/>
      <c r="AM115" s="1308"/>
      <c r="AN115" s="1308"/>
      <c r="AO115" s="910">
        <v>5106</v>
      </c>
      <c r="AP115" s="37"/>
      <c r="AR115" s="37"/>
      <c r="AS115" s="37"/>
      <c r="AT115" s="37"/>
      <c r="AU115" s="37"/>
      <c r="AV115" s="37"/>
      <c r="AW115" s="37"/>
      <c r="AX115" s="37"/>
      <c r="AY115" s="37"/>
      <c r="AZ115" s="37"/>
      <c r="BA115" s="37"/>
      <c r="BB115" s="37"/>
    </row>
    <row r="116" spans="1:54" ht="25.35" customHeight="1">
      <c r="A116" s="733" t="str">
        <f t="shared" si="7"/>
        <v>Chipola College</v>
      </c>
      <c r="B116" s="879">
        <v>135</v>
      </c>
      <c r="C116" s="97"/>
      <c r="D116" s="754">
        <f t="shared" si="8"/>
        <v>135</v>
      </c>
      <c r="E116" s="879">
        <v>638.90622039785285</v>
      </c>
      <c r="F116" s="882">
        <v>48.483107041364065</v>
      </c>
      <c r="G116" s="754">
        <f t="shared" si="9"/>
        <v>687.38932743921691</v>
      </c>
      <c r="H116" s="886">
        <v>215.91623036649216</v>
      </c>
      <c r="I116" s="887">
        <v>7.5392670157068071</v>
      </c>
      <c r="J116" s="754">
        <f t="shared" si="16"/>
        <v>223.45549738219896</v>
      </c>
      <c r="K116" s="892">
        <v>12.934782608695652</v>
      </c>
      <c r="L116" s="893">
        <v>4.0652173913043486</v>
      </c>
      <c r="M116" s="758">
        <f t="shared" si="10"/>
        <v>17</v>
      </c>
      <c r="N116" s="892">
        <v>0</v>
      </c>
      <c r="O116" s="893">
        <v>0</v>
      </c>
      <c r="P116" s="758">
        <f t="shared" si="11"/>
        <v>0</v>
      </c>
      <c r="Q116" s="892">
        <v>140.99581589958157</v>
      </c>
      <c r="R116" s="897">
        <v>0.72803347280334729</v>
      </c>
      <c r="S116" s="754">
        <f t="shared" si="12"/>
        <v>141.72384937238493</v>
      </c>
      <c r="T116" s="85">
        <f t="shared" si="13"/>
        <v>1204.5686741938007</v>
      </c>
      <c r="V116" s="763">
        <f t="shared" si="17"/>
        <v>0</v>
      </c>
      <c r="W116" s="901">
        <v>0</v>
      </c>
      <c r="X116" s="902">
        <v>0</v>
      </c>
      <c r="Y116" s="130"/>
      <c r="Z116" s="767">
        <f t="shared" si="18"/>
        <v>0</v>
      </c>
      <c r="AA116" s="904">
        <v>0</v>
      </c>
      <c r="AB116" s="769">
        <f t="shared" si="14"/>
        <v>0</v>
      </c>
      <c r="AD116" s="733" t="str">
        <f t="shared" si="19"/>
        <v>Chipola College</v>
      </c>
      <c r="AE116" s="907">
        <v>0</v>
      </c>
      <c r="AF116" s="907">
        <v>0</v>
      </c>
      <c r="AG116" s="772">
        <f t="shared" si="15"/>
        <v>0</v>
      </c>
      <c r="AI116" s="63" t="s">
        <v>222</v>
      </c>
      <c r="AJ116" s="63"/>
      <c r="AK116" s="63"/>
      <c r="AL116" s="63"/>
      <c r="AM116" s="63"/>
      <c r="AN116" s="63"/>
      <c r="AO116" s="69">
        <f>SUM(AO113:AO115)</f>
        <v>38666.800000000003</v>
      </c>
      <c r="AP116" s="37"/>
      <c r="AR116" s="773"/>
      <c r="AS116" s="773"/>
      <c r="AT116" s="773"/>
      <c r="AU116" s="773"/>
      <c r="AV116" s="773"/>
      <c r="AW116" s="773"/>
      <c r="AX116" s="773"/>
    </row>
    <row r="117" spans="1:54" ht="25.35" customHeight="1">
      <c r="A117" s="733" t="str">
        <f t="shared" si="7"/>
        <v>Daytona State College</v>
      </c>
      <c r="B117" s="879">
        <v>998</v>
      </c>
      <c r="C117" s="97"/>
      <c r="D117" s="754">
        <f t="shared" si="8"/>
        <v>998</v>
      </c>
      <c r="E117" s="879">
        <v>4849.779077813424</v>
      </c>
      <c r="F117" s="882">
        <v>326.46640875636911</v>
      </c>
      <c r="G117" s="754">
        <f t="shared" si="9"/>
        <v>5176.2454865697928</v>
      </c>
      <c r="H117" s="886">
        <v>2011.0259268233583</v>
      </c>
      <c r="I117" s="887">
        <v>132.4659559001696</v>
      </c>
      <c r="J117" s="754">
        <f t="shared" si="16"/>
        <v>2143.4918827235279</v>
      </c>
      <c r="K117" s="892">
        <v>115.23989569752281</v>
      </c>
      <c r="L117" s="893">
        <v>10.760104302477183</v>
      </c>
      <c r="M117" s="758">
        <f t="shared" si="10"/>
        <v>126</v>
      </c>
      <c r="N117" s="892">
        <v>2</v>
      </c>
      <c r="O117" s="893">
        <v>0</v>
      </c>
      <c r="P117" s="758">
        <f t="shared" si="11"/>
        <v>2</v>
      </c>
      <c r="Q117" s="892">
        <v>618.29837667001868</v>
      </c>
      <c r="R117" s="897">
        <v>52.868266053727908</v>
      </c>
      <c r="S117" s="754">
        <f t="shared" si="12"/>
        <v>671.16664272374658</v>
      </c>
      <c r="T117" s="85">
        <f t="shared" si="13"/>
        <v>9116.9040120170685</v>
      </c>
      <c r="V117" s="763">
        <f t="shared" si="17"/>
        <v>3</v>
      </c>
      <c r="W117" s="901">
        <v>3</v>
      </c>
      <c r="X117" s="902">
        <v>6</v>
      </c>
      <c r="Y117" s="130"/>
      <c r="Z117" s="767">
        <f t="shared" si="18"/>
        <v>58.632528448515245</v>
      </c>
      <c r="AA117" s="904">
        <v>662.36747155148475</v>
      </c>
      <c r="AB117" s="769">
        <f t="shared" si="14"/>
        <v>721</v>
      </c>
      <c r="AD117" s="733" t="str">
        <f t="shared" si="19"/>
        <v>Daytona State College</v>
      </c>
      <c r="AE117" s="907">
        <v>610</v>
      </c>
      <c r="AF117" s="907">
        <v>111</v>
      </c>
      <c r="AG117" s="772">
        <f t="shared" si="15"/>
        <v>721</v>
      </c>
      <c r="AP117" s="37"/>
      <c r="AS117" s="63"/>
      <c r="AT117" s="37"/>
      <c r="AU117" s="37"/>
      <c r="AV117" s="37"/>
      <c r="AW117" s="37"/>
    </row>
    <row r="118" spans="1:54" ht="25.35" customHeight="1">
      <c r="A118" s="733" t="str">
        <f t="shared" si="7"/>
        <v>Florida SouthWestern State College</v>
      </c>
      <c r="B118" s="879">
        <v>591</v>
      </c>
      <c r="C118" s="97"/>
      <c r="D118" s="754">
        <f t="shared" si="8"/>
        <v>591</v>
      </c>
      <c r="E118" s="879">
        <v>7596.8864440201578</v>
      </c>
      <c r="F118" s="882">
        <v>258.89527058749883</v>
      </c>
      <c r="G118" s="754">
        <f t="shared" si="9"/>
        <v>7855.7817146076568</v>
      </c>
      <c r="H118" s="886">
        <v>687.87328657953469</v>
      </c>
      <c r="I118" s="887">
        <v>10.532674529805547</v>
      </c>
      <c r="J118" s="754">
        <f t="shared" si="16"/>
        <v>698.4059611093403</v>
      </c>
      <c r="K118" s="892">
        <v>249.11656891495602</v>
      </c>
      <c r="L118" s="893">
        <v>20.883431085043988</v>
      </c>
      <c r="M118" s="758">
        <f t="shared" si="10"/>
        <v>270</v>
      </c>
      <c r="N118" s="892">
        <v>0</v>
      </c>
      <c r="O118" s="893">
        <v>0</v>
      </c>
      <c r="P118" s="758">
        <f t="shared" si="11"/>
        <v>0</v>
      </c>
      <c r="Q118" s="892">
        <v>27</v>
      </c>
      <c r="R118" s="897">
        <v>1</v>
      </c>
      <c r="S118" s="754">
        <f t="shared" si="12"/>
        <v>28</v>
      </c>
      <c r="T118" s="85">
        <f t="shared" si="13"/>
        <v>9443.1876757169957</v>
      </c>
      <c r="V118" s="763">
        <f t="shared" si="17"/>
        <v>0</v>
      </c>
      <c r="W118" s="901">
        <v>0</v>
      </c>
      <c r="X118" s="902">
        <v>0</v>
      </c>
      <c r="Y118" s="130"/>
      <c r="Z118" s="767">
        <f t="shared" si="18"/>
        <v>0</v>
      </c>
      <c r="AA118" s="904">
        <v>0</v>
      </c>
      <c r="AB118" s="769">
        <f t="shared" si="14"/>
        <v>0</v>
      </c>
      <c r="AD118" s="733" t="str">
        <f t="shared" si="19"/>
        <v>Florida SouthWestern State College</v>
      </c>
      <c r="AE118" s="907">
        <v>0</v>
      </c>
      <c r="AF118" s="907">
        <v>0</v>
      </c>
      <c r="AG118" s="772">
        <f t="shared" si="15"/>
        <v>0</v>
      </c>
      <c r="AI118" s="63" t="s">
        <v>748</v>
      </c>
      <c r="AJ118" s="37"/>
      <c r="AK118" s="37"/>
      <c r="AL118" s="37"/>
      <c r="AM118" s="37"/>
      <c r="AN118" s="37"/>
      <c r="AO118" s="909">
        <v>321884</v>
      </c>
      <c r="AR118" s="63"/>
      <c r="AS118" s="63"/>
      <c r="AT118" s="37"/>
      <c r="AU118" s="37"/>
      <c r="AV118" s="37"/>
      <c r="AW118" s="37"/>
    </row>
    <row r="119" spans="1:54" ht="25.35" customHeight="1">
      <c r="A119" s="733" t="str">
        <f t="shared" si="7"/>
        <v>Florida State College at Jacksonville</v>
      </c>
      <c r="B119" s="879">
        <v>1712</v>
      </c>
      <c r="C119" s="97"/>
      <c r="D119" s="754">
        <f t="shared" si="8"/>
        <v>1712</v>
      </c>
      <c r="E119" s="879">
        <v>8557.8680352201245</v>
      </c>
      <c r="F119" s="882">
        <v>324.48871446540875</v>
      </c>
      <c r="G119" s="754">
        <f t="shared" si="9"/>
        <v>8882.3567496855339</v>
      </c>
      <c r="H119" s="886">
        <v>3267.7988165680476</v>
      </c>
      <c r="I119" s="887">
        <v>90.085721366832914</v>
      </c>
      <c r="J119" s="754">
        <f t="shared" si="16"/>
        <v>3357.8845379348804</v>
      </c>
      <c r="K119" s="892">
        <v>631.65028952447801</v>
      </c>
      <c r="L119" s="893">
        <v>43.349710475522024</v>
      </c>
      <c r="M119" s="758">
        <f t="shared" si="10"/>
        <v>675</v>
      </c>
      <c r="N119" s="892">
        <v>2</v>
      </c>
      <c r="O119" s="893">
        <v>0</v>
      </c>
      <c r="P119" s="758">
        <f t="shared" si="11"/>
        <v>2</v>
      </c>
      <c r="Q119" s="892">
        <v>844.1177413812851</v>
      </c>
      <c r="R119" s="897">
        <v>32.023135952353684</v>
      </c>
      <c r="S119" s="754">
        <f t="shared" si="12"/>
        <v>876.14087733363874</v>
      </c>
      <c r="T119" s="85">
        <f t="shared" si="13"/>
        <v>15505.382164954053</v>
      </c>
      <c r="V119" s="763">
        <f t="shared" si="17"/>
        <v>0</v>
      </c>
      <c r="W119" s="901">
        <v>0</v>
      </c>
      <c r="X119" s="902">
        <v>0</v>
      </c>
      <c r="Y119" s="130"/>
      <c r="Z119" s="767">
        <f t="shared" si="18"/>
        <v>162.08348030570255</v>
      </c>
      <c r="AA119" s="904">
        <v>319.91651969429745</v>
      </c>
      <c r="AB119" s="769">
        <f t="shared" si="14"/>
        <v>482</v>
      </c>
      <c r="AD119" s="733" t="str">
        <f t="shared" si="19"/>
        <v>Florida State College at Jacksonville</v>
      </c>
      <c r="AE119" s="907">
        <v>441</v>
      </c>
      <c r="AF119" s="907">
        <v>41</v>
      </c>
      <c r="AG119" s="772">
        <f t="shared" si="15"/>
        <v>482</v>
      </c>
      <c r="AM119" s="37"/>
      <c r="AN119" s="37"/>
      <c r="AO119" s="68">
        <f>AO116</f>
        <v>38666.800000000003</v>
      </c>
      <c r="AP119" s="37"/>
      <c r="AQ119" s="63"/>
      <c r="AR119" s="63"/>
      <c r="AS119" s="63"/>
      <c r="AT119" s="37"/>
      <c r="AU119" s="37"/>
      <c r="AV119" s="37"/>
      <c r="AW119" s="37"/>
    </row>
    <row r="120" spans="1:54" ht="25.35" customHeight="1">
      <c r="A120" s="733" t="str">
        <f t="shared" si="7"/>
        <v>Florida Keys Community College</v>
      </c>
      <c r="B120" s="879">
        <v>13</v>
      </c>
      <c r="C120" s="97"/>
      <c r="D120" s="754">
        <f t="shared" si="8"/>
        <v>13</v>
      </c>
      <c r="E120" s="879">
        <v>325.11223263638544</v>
      </c>
      <c r="F120" s="882">
        <v>33.369863013698627</v>
      </c>
      <c r="G120" s="754">
        <f t="shared" si="9"/>
        <v>358.48209565008409</v>
      </c>
      <c r="H120" s="886">
        <v>183.1171875</v>
      </c>
      <c r="I120" s="887">
        <v>22.546874999999996</v>
      </c>
      <c r="J120" s="754">
        <f t="shared" si="16"/>
        <v>205.6640625</v>
      </c>
      <c r="K120" s="892">
        <v>14.097297297297297</v>
      </c>
      <c r="L120" s="893">
        <v>1.9027027027027028</v>
      </c>
      <c r="M120" s="758">
        <f t="shared" si="10"/>
        <v>16</v>
      </c>
      <c r="N120" s="892">
        <v>0</v>
      </c>
      <c r="O120" s="893">
        <v>0</v>
      </c>
      <c r="P120" s="758">
        <f t="shared" si="11"/>
        <v>0</v>
      </c>
      <c r="Q120" s="892">
        <v>62</v>
      </c>
      <c r="R120" s="897">
        <v>0</v>
      </c>
      <c r="S120" s="754">
        <f t="shared" si="12"/>
        <v>62</v>
      </c>
      <c r="T120" s="85">
        <f t="shared" si="13"/>
        <v>655.14615815008415</v>
      </c>
      <c r="V120" s="763">
        <f t="shared" si="17"/>
        <v>0</v>
      </c>
      <c r="W120" s="901">
        <v>0</v>
      </c>
      <c r="X120" s="902">
        <v>0</v>
      </c>
      <c r="Y120" s="130"/>
      <c r="Z120" s="767">
        <f t="shared" si="18"/>
        <v>0</v>
      </c>
      <c r="AA120" s="904">
        <v>0</v>
      </c>
      <c r="AB120" s="769">
        <f t="shared" si="14"/>
        <v>0</v>
      </c>
      <c r="AD120" s="733" t="str">
        <f t="shared" si="19"/>
        <v>Florida Keys Community College</v>
      </c>
      <c r="AE120" s="907">
        <v>0</v>
      </c>
      <c r="AF120" s="907">
        <v>0</v>
      </c>
      <c r="AG120" s="772">
        <f t="shared" si="15"/>
        <v>0</v>
      </c>
      <c r="AI120" s="1304" t="s">
        <v>749</v>
      </c>
      <c r="AJ120" s="1304"/>
      <c r="AK120" s="1304"/>
      <c r="AL120" s="1304"/>
      <c r="AM120" s="1304"/>
      <c r="AN120" s="1304"/>
      <c r="AO120" s="741">
        <f>AO118-AO119</f>
        <v>283217.2</v>
      </c>
      <c r="AP120" s="37"/>
      <c r="AQ120" s="37"/>
      <c r="AR120" s="37"/>
      <c r="AS120" s="37"/>
      <c r="AT120" s="37"/>
      <c r="AU120" s="37"/>
    </row>
    <row r="121" spans="1:54" ht="25.35" customHeight="1">
      <c r="A121" s="733" t="str">
        <f t="shared" si="7"/>
        <v>Gulf Coast State College</v>
      </c>
      <c r="B121" s="879">
        <v>134</v>
      </c>
      <c r="C121" s="97"/>
      <c r="D121" s="754">
        <f t="shared" si="8"/>
        <v>134</v>
      </c>
      <c r="E121" s="879">
        <v>1928.8712924336942</v>
      </c>
      <c r="F121" s="882">
        <v>83.46297217650887</v>
      </c>
      <c r="G121" s="754">
        <f t="shared" si="9"/>
        <v>2012.334264610203</v>
      </c>
      <c r="H121" s="886">
        <v>578.08515007898893</v>
      </c>
      <c r="I121" s="887">
        <v>17.084834123222748</v>
      </c>
      <c r="J121" s="754">
        <f t="shared" si="16"/>
        <v>595.16998420221171</v>
      </c>
      <c r="K121" s="892">
        <v>49.052795031055901</v>
      </c>
      <c r="L121" s="893">
        <v>4.9472049689440993</v>
      </c>
      <c r="M121" s="758">
        <f t="shared" si="10"/>
        <v>54</v>
      </c>
      <c r="N121" s="892">
        <v>8.3883495145631066</v>
      </c>
      <c r="O121" s="893">
        <v>0.61165048543689315</v>
      </c>
      <c r="P121" s="758">
        <f t="shared" si="11"/>
        <v>9</v>
      </c>
      <c r="Q121" s="892">
        <v>125.59322033898304</v>
      </c>
      <c r="R121" s="897">
        <v>4.406779661016949</v>
      </c>
      <c r="S121" s="754">
        <f t="shared" si="12"/>
        <v>130</v>
      </c>
      <c r="T121" s="85">
        <f t="shared" si="13"/>
        <v>2934.5042488124145</v>
      </c>
      <c r="V121" s="763">
        <f t="shared" si="17"/>
        <v>0</v>
      </c>
      <c r="W121" s="901">
        <v>0</v>
      </c>
      <c r="X121" s="902">
        <v>0</v>
      </c>
      <c r="Y121" s="130"/>
      <c r="Z121" s="767">
        <f t="shared" si="18"/>
        <v>0</v>
      </c>
      <c r="AA121" s="904">
        <v>0</v>
      </c>
      <c r="AB121" s="769">
        <f t="shared" si="14"/>
        <v>0</v>
      </c>
      <c r="AD121" s="733" t="str">
        <f t="shared" si="19"/>
        <v>Gulf Coast State College</v>
      </c>
      <c r="AE121" s="907">
        <v>0</v>
      </c>
      <c r="AF121" s="907">
        <v>0</v>
      </c>
      <c r="AG121" s="772">
        <f t="shared" si="15"/>
        <v>0</v>
      </c>
      <c r="AP121" s="37"/>
      <c r="AQ121" s="37"/>
      <c r="AR121" s="37"/>
      <c r="AS121" s="37"/>
      <c r="AT121" s="37"/>
      <c r="AU121" s="37"/>
    </row>
    <row r="122" spans="1:54" ht="25.35" customHeight="1">
      <c r="A122" s="733" t="str">
        <f t="shared" si="7"/>
        <v>Hillsborough Community College</v>
      </c>
      <c r="B122" s="879">
        <v>0</v>
      </c>
      <c r="C122" s="97"/>
      <c r="D122" s="754">
        <f t="shared" si="8"/>
        <v>0</v>
      </c>
      <c r="E122" s="879">
        <v>11573.417290151425</v>
      </c>
      <c r="F122" s="882">
        <v>447.70642065100753</v>
      </c>
      <c r="G122" s="754">
        <f t="shared" si="9"/>
        <v>12021.123710802432</v>
      </c>
      <c r="H122" s="886">
        <v>3146.896411292792</v>
      </c>
      <c r="I122" s="887">
        <v>97.406607875558805</v>
      </c>
      <c r="J122" s="754">
        <f t="shared" si="16"/>
        <v>3244.3030191683506</v>
      </c>
      <c r="K122" s="892">
        <v>956.76809598741147</v>
      </c>
      <c r="L122" s="893">
        <v>45.231904012588522</v>
      </c>
      <c r="M122" s="758">
        <f t="shared" si="10"/>
        <v>1002</v>
      </c>
      <c r="N122" s="892">
        <v>53.773109243697476</v>
      </c>
      <c r="O122" s="893">
        <v>0.22689075630252101</v>
      </c>
      <c r="P122" s="758">
        <f t="shared" si="11"/>
        <v>54</v>
      </c>
      <c r="Q122" s="892">
        <v>445.7872860635697</v>
      </c>
      <c r="R122" s="897">
        <v>5.2127139364303181</v>
      </c>
      <c r="S122" s="754">
        <f t="shared" si="12"/>
        <v>451</v>
      </c>
      <c r="T122" s="85">
        <f t="shared" si="13"/>
        <v>16772.426729970783</v>
      </c>
      <c r="V122" s="763">
        <f t="shared" si="17"/>
        <v>0</v>
      </c>
      <c r="W122" s="901">
        <v>0</v>
      </c>
      <c r="X122" s="902">
        <v>0</v>
      </c>
      <c r="Y122" s="130"/>
      <c r="Z122" s="767">
        <f t="shared" si="18"/>
        <v>21.031446540880502</v>
      </c>
      <c r="AA122" s="904">
        <v>42.968553459119498</v>
      </c>
      <c r="AB122" s="769">
        <f t="shared" si="14"/>
        <v>64</v>
      </c>
      <c r="AD122" s="733" t="str">
        <f t="shared" si="19"/>
        <v>Hillsborough Community College</v>
      </c>
      <c r="AE122" s="907">
        <v>48</v>
      </c>
      <c r="AF122" s="907">
        <v>16</v>
      </c>
      <c r="AG122" s="772">
        <f t="shared" si="15"/>
        <v>64</v>
      </c>
      <c r="AI122" s="1304" t="s">
        <v>750</v>
      </c>
      <c r="AJ122" s="1304"/>
      <c r="AK122" s="1304"/>
      <c r="AL122" s="1304"/>
      <c r="AM122" s="1304"/>
      <c r="AN122" s="1304"/>
      <c r="AO122" s="742">
        <f>AO116+AO120</f>
        <v>321884</v>
      </c>
      <c r="AP122" s="37"/>
      <c r="AQ122" s="37"/>
      <c r="AR122" s="37"/>
      <c r="AS122" s="37"/>
      <c r="AT122" s="37"/>
      <c r="AU122" s="37"/>
    </row>
    <row r="123" spans="1:54" ht="25.35" customHeight="1">
      <c r="A123" s="733" t="str">
        <f t="shared" si="7"/>
        <v>Indian River State College</v>
      </c>
      <c r="B123" s="879">
        <v>1541</v>
      </c>
      <c r="C123" s="97"/>
      <c r="D123" s="754">
        <f t="shared" si="8"/>
        <v>1541</v>
      </c>
      <c r="E123" s="879">
        <v>5025.6967859052656</v>
      </c>
      <c r="F123" s="882">
        <v>103.50405279896428</v>
      </c>
      <c r="G123" s="754">
        <f t="shared" si="9"/>
        <v>5129.2008387042297</v>
      </c>
      <c r="H123" s="886">
        <v>2250.3245558874391</v>
      </c>
      <c r="I123" s="887">
        <v>28.483886181418011</v>
      </c>
      <c r="J123" s="754">
        <f t="shared" si="16"/>
        <v>2278.8084420688569</v>
      </c>
      <c r="K123" s="892">
        <v>100.6332827516439</v>
      </c>
      <c r="L123" s="893">
        <v>3.3667172483560952</v>
      </c>
      <c r="M123" s="758">
        <f t="shared" si="10"/>
        <v>104</v>
      </c>
      <c r="N123" s="892">
        <v>0</v>
      </c>
      <c r="O123" s="893">
        <v>0</v>
      </c>
      <c r="P123" s="758">
        <f t="shared" si="11"/>
        <v>0</v>
      </c>
      <c r="Q123" s="892">
        <v>607.7579795475674</v>
      </c>
      <c r="R123" s="897">
        <v>6.0985435388906106</v>
      </c>
      <c r="S123" s="754">
        <f t="shared" si="12"/>
        <v>613.85652308645797</v>
      </c>
      <c r="T123" s="85">
        <f t="shared" si="13"/>
        <v>9666.8658038595458</v>
      </c>
      <c r="V123" s="763">
        <f t="shared" si="17"/>
        <v>0</v>
      </c>
      <c r="W123" s="901">
        <v>0</v>
      </c>
      <c r="X123" s="902">
        <v>0</v>
      </c>
      <c r="Y123" s="130"/>
      <c r="Z123" s="767">
        <f t="shared" si="18"/>
        <v>620.39090546469879</v>
      </c>
      <c r="AA123" s="904">
        <v>159.60909453530115</v>
      </c>
      <c r="AB123" s="769">
        <f t="shared" si="14"/>
        <v>780</v>
      </c>
      <c r="AD123" s="733" t="str">
        <f t="shared" si="19"/>
        <v>Indian River State College</v>
      </c>
      <c r="AE123" s="907">
        <v>723</v>
      </c>
      <c r="AF123" s="907">
        <v>57</v>
      </c>
      <c r="AG123" s="772">
        <f t="shared" si="15"/>
        <v>780</v>
      </c>
      <c r="AM123" s="37"/>
      <c r="AN123" s="37"/>
      <c r="AO123" s="37"/>
      <c r="AP123" s="37"/>
      <c r="AQ123" s="37"/>
      <c r="AR123" s="37"/>
      <c r="AS123" s="37"/>
      <c r="AT123" s="37"/>
      <c r="AU123" s="37"/>
    </row>
    <row r="124" spans="1:54" ht="25.35" customHeight="1">
      <c r="A124" s="733" t="str">
        <f t="shared" si="7"/>
        <v>Florida Gateway College</v>
      </c>
      <c r="B124" s="879">
        <v>85</v>
      </c>
      <c r="C124" s="97"/>
      <c r="D124" s="754">
        <f t="shared" si="8"/>
        <v>85</v>
      </c>
      <c r="E124" s="879">
        <v>971.84935171846064</v>
      </c>
      <c r="F124" s="882">
        <v>9.6192632228853672</v>
      </c>
      <c r="G124" s="754">
        <f t="shared" si="9"/>
        <v>981.468614941346</v>
      </c>
      <c r="H124" s="886">
        <v>480.25568181818187</v>
      </c>
      <c r="I124" s="887">
        <v>6.8837412587412592</v>
      </c>
      <c r="J124" s="754">
        <f t="shared" si="16"/>
        <v>487.13942307692315</v>
      </c>
      <c r="K124" s="892">
        <v>60.488255033557046</v>
      </c>
      <c r="L124" s="893">
        <v>0.51174496644295298</v>
      </c>
      <c r="M124" s="758">
        <f t="shared" si="10"/>
        <v>61</v>
      </c>
      <c r="N124" s="892">
        <v>12.783333333333333</v>
      </c>
      <c r="O124" s="893">
        <v>0.21666666666666667</v>
      </c>
      <c r="P124" s="758">
        <f t="shared" si="11"/>
        <v>13</v>
      </c>
      <c r="Q124" s="892">
        <v>280.07059654076954</v>
      </c>
      <c r="R124" s="897">
        <v>1.30780091775503</v>
      </c>
      <c r="S124" s="754">
        <f t="shared" si="12"/>
        <v>281.37839745852455</v>
      </c>
      <c r="T124" s="85">
        <f t="shared" si="13"/>
        <v>1908.9864354767938</v>
      </c>
      <c r="V124" s="763">
        <f t="shared" si="17"/>
        <v>0</v>
      </c>
      <c r="W124" s="901">
        <v>0</v>
      </c>
      <c r="X124" s="902">
        <v>0</v>
      </c>
      <c r="Y124" s="130"/>
      <c r="Z124" s="767">
        <f t="shared" si="18"/>
        <v>0</v>
      </c>
      <c r="AA124" s="904">
        <v>0</v>
      </c>
      <c r="AB124" s="769">
        <f t="shared" si="14"/>
        <v>0</v>
      </c>
      <c r="AD124" s="733" t="str">
        <f t="shared" si="19"/>
        <v>Florida Gateway College</v>
      </c>
      <c r="AE124" s="907">
        <v>0</v>
      </c>
      <c r="AF124" s="907">
        <v>0</v>
      </c>
      <c r="AG124" s="772">
        <f t="shared" si="15"/>
        <v>0</v>
      </c>
    </row>
    <row r="125" spans="1:54" ht="25.35" customHeight="1">
      <c r="A125" s="733" t="str">
        <f t="shared" si="7"/>
        <v>Lake-Sumter State College</v>
      </c>
      <c r="B125" s="879">
        <v>55</v>
      </c>
      <c r="C125" s="97"/>
      <c r="D125" s="754">
        <f t="shared" si="8"/>
        <v>55</v>
      </c>
      <c r="E125" s="879">
        <v>1998.7945075757575</v>
      </c>
      <c r="F125" s="882">
        <v>21.1875</v>
      </c>
      <c r="G125" s="754">
        <f t="shared" si="9"/>
        <v>2019.9820075757575</v>
      </c>
      <c r="H125" s="886">
        <v>471.07520993063162</v>
      </c>
      <c r="I125" s="887">
        <v>4.4775465498357061</v>
      </c>
      <c r="J125" s="754">
        <f t="shared" si="16"/>
        <v>475.55275648046734</v>
      </c>
      <c r="K125" s="892">
        <v>85.125850340136054</v>
      </c>
      <c r="L125" s="893">
        <v>1.8741496598639453</v>
      </c>
      <c r="M125" s="758">
        <f t="shared" si="10"/>
        <v>87</v>
      </c>
      <c r="N125" s="892">
        <v>0</v>
      </c>
      <c r="O125" s="893">
        <v>0</v>
      </c>
      <c r="P125" s="758">
        <f t="shared" si="11"/>
        <v>0</v>
      </c>
      <c r="Q125" s="892">
        <v>0</v>
      </c>
      <c r="R125" s="897">
        <v>0</v>
      </c>
      <c r="S125" s="754">
        <f t="shared" si="12"/>
        <v>0</v>
      </c>
      <c r="T125" s="85">
        <f t="shared" si="13"/>
        <v>2637.534764056225</v>
      </c>
      <c r="V125" s="763">
        <f t="shared" si="17"/>
        <v>0</v>
      </c>
      <c r="W125" s="901">
        <v>0</v>
      </c>
      <c r="X125" s="902">
        <v>0</v>
      </c>
      <c r="Y125" s="130"/>
      <c r="Z125" s="767">
        <f t="shared" si="18"/>
        <v>0</v>
      </c>
      <c r="AA125" s="904">
        <v>0</v>
      </c>
      <c r="AB125" s="769">
        <f t="shared" si="14"/>
        <v>0</v>
      </c>
      <c r="AD125" s="733" t="str">
        <f t="shared" si="19"/>
        <v>Lake-Sumter State College</v>
      </c>
      <c r="AE125" s="907">
        <v>0</v>
      </c>
      <c r="AF125" s="907">
        <v>0</v>
      </c>
      <c r="AG125" s="772">
        <f t="shared" si="15"/>
        <v>0</v>
      </c>
    </row>
    <row r="126" spans="1:54" ht="25.35" customHeight="1">
      <c r="A126" s="733" t="str">
        <f t="shared" si="7"/>
        <v>State College of Florida, Manatee-Sarasota</v>
      </c>
      <c r="B126" s="879">
        <v>440</v>
      </c>
      <c r="C126" s="97"/>
      <c r="D126" s="754">
        <f t="shared" si="8"/>
        <v>440</v>
      </c>
      <c r="E126" s="879">
        <v>4520.2806235687858</v>
      </c>
      <c r="F126" s="882">
        <v>196.11396864541132</v>
      </c>
      <c r="G126" s="754">
        <f t="shared" si="9"/>
        <v>4716.3945922141975</v>
      </c>
      <c r="H126" s="886">
        <v>540.25936073059358</v>
      </c>
      <c r="I126" s="887">
        <v>15.137899543378996</v>
      </c>
      <c r="J126" s="754">
        <f t="shared" si="16"/>
        <v>555.39726027397262</v>
      </c>
      <c r="K126" s="892">
        <v>175.0561797752809</v>
      </c>
      <c r="L126" s="893">
        <v>14.943820224719103</v>
      </c>
      <c r="M126" s="758">
        <f t="shared" si="10"/>
        <v>190</v>
      </c>
      <c r="N126" s="892">
        <v>23</v>
      </c>
      <c r="O126" s="893">
        <v>0</v>
      </c>
      <c r="P126" s="758">
        <f t="shared" si="11"/>
        <v>23</v>
      </c>
      <c r="Q126" s="892">
        <v>0</v>
      </c>
      <c r="R126" s="897">
        <v>0</v>
      </c>
      <c r="S126" s="754">
        <f t="shared" si="12"/>
        <v>0</v>
      </c>
      <c r="T126" s="85">
        <f t="shared" si="13"/>
        <v>5924.7918524881698</v>
      </c>
      <c r="V126" s="763">
        <f t="shared" si="17"/>
        <v>0</v>
      </c>
      <c r="W126" s="901">
        <v>0</v>
      </c>
      <c r="X126" s="902">
        <v>0</v>
      </c>
      <c r="Y126" s="130"/>
      <c r="Z126" s="767">
        <f t="shared" si="18"/>
        <v>0</v>
      </c>
      <c r="AA126" s="904">
        <v>0</v>
      </c>
      <c r="AB126" s="769">
        <f t="shared" si="14"/>
        <v>0</v>
      </c>
      <c r="AD126" s="733" t="str">
        <f t="shared" si="19"/>
        <v>State College of Florida, Manatee-Sarasota</v>
      </c>
      <c r="AE126" s="907">
        <v>0</v>
      </c>
      <c r="AF126" s="907">
        <v>0</v>
      </c>
      <c r="AG126" s="772">
        <f t="shared" si="15"/>
        <v>0</v>
      </c>
    </row>
    <row r="127" spans="1:54" ht="25.35" customHeight="1">
      <c r="A127" s="733" t="str">
        <f t="shared" si="7"/>
        <v>Miami Dade College</v>
      </c>
      <c r="B127" s="879">
        <v>1919</v>
      </c>
      <c r="C127" s="97"/>
      <c r="D127" s="754">
        <f t="shared" si="8"/>
        <v>1919</v>
      </c>
      <c r="E127" s="879">
        <v>31812.35421458905</v>
      </c>
      <c r="F127" s="882">
        <v>1419.3308966646023</v>
      </c>
      <c r="G127" s="754">
        <f t="shared" si="9"/>
        <v>33231.685111253653</v>
      </c>
      <c r="H127" s="886">
        <v>3681.1779310344828</v>
      </c>
      <c r="I127" s="887">
        <v>170.54971786833855</v>
      </c>
      <c r="J127" s="754">
        <f t="shared" si="16"/>
        <v>3851.7276489028213</v>
      </c>
      <c r="K127" s="892">
        <v>2497.0796373136623</v>
      </c>
      <c r="L127" s="893">
        <v>140.9203626863378</v>
      </c>
      <c r="M127" s="758">
        <f t="shared" si="10"/>
        <v>2638</v>
      </c>
      <c r="N127" s="892">
        <v>12.771929824561404</v>
      </c>
      <c r="O127" s="893">
        <v>0.22807017543859648</v>
      </c>
      <c r="P127" s="758">
        <f t="shared" si="11"/>
        <v>13</v>
      </c>
      <c r="Q127" s="892">
        <v>1137.8298443370907</v>
      </c>
      <c r="R127" s="897">
        <v>20.216854535695116</v>
      </c>
      <c r="S127" s="754">
        <f t="shared" si="12"/>
        <v>1158.0466988727858</v>
      </c>
      <c r="T127" s="85">
        <f t="shared" si="13"/>
        <v>42811.459459029262</v>
      </c>
      <c r="V127" s="763">
        <f t="shared" si="17"/>
        <v>0</v>
      </c>
      <c r="W127" s="901">
        <v>1</v>
      </c>
      <c r="X127" s="902">
        <v>1</v>
      </c>
      <c r="Y127" s="130"/>
      <c r="Z127" s="767">
        <f t="shared" si="18"/>
        <v>4.8239307268436278</v>
      </c>
      <c r="AA127" s="904">
        <v>1527.1760692731564</v>
      </c>
      <c r="AB127" s="769">
        <f t="shared" si="14"/>
        <v>1532</v>
      </c>
      <c r="AD127" s="733" t="str">
        <f t="shared" si="19"/>
        <v>Miami Dade College</v>
      </c>
      <c r="AE127" s="907">
        <v>1485</v>
      </c>
      <c r="AF127" s="907">
        <v>47</v>
      </c>
      <c r="AG127" s="772">
        <f t="shared" si="15"/>
        <v>1532</v>
      </c>
    </row>
    <row r="128" spans="1:54" ht="25.35" customHeight="1">
      <c r="A128" s="733" t="str">
        <f t="shared" si="7"/>
        <v>North Florida Community College</v>
      </c>
      <c r="B128" s="879">
        <v>18</v>
      </c>
      <c r="C128" s="97"/>
      <c r="D128" s="754">
        <f t="shared" si="8"/>
        <v>18</v>
      </c>
      <c r="E128" s="879">
        <v>371.85145937906674</v>
      </c>
      <c r="F128" s="882">
        <v>6.8350994608663322</v>
      </c>
      <c r="G128" s="754">
        <f t="shared" si="9"/>
        <v>378.68655883993307</v>
      </c>
      <c r="H128" s="886">
        <v>114.57345225603358</v>
      </c>
      <c r="I128" s="887">
        <v>1.3746065057712489</v>
      </c>
      <c r="J128" s="754">
        <f t="shared" si="16"/>
        <v>115.94805876180483</v>
      </c>
      <c r="K128" s="892">
        <v>10.698630136986301</v>
      </c>
      <c r="L128" s="893">
        <v>0.30136986301369867</v>
      </c>
      <c r="M128" s="758">
        <f t="shared" si="10"/>
        <v>11</v>
      </c>
      <c r="N128" s="892">
        <v>0</v>
      </c>
      <c r="O128" s="893">
        <v>0</v>
      </c>
      <c r="P128" s="758">
        <f t="shared" si="11"/>
        <v>0</v>
      </c>
      <c r="Q128" s="892">
        <v>104.45421577515866</v>
      </c>
      <c r="R128" s="897">
        <v>3.162284678150499</v>
      </c>
      <c r="S128" s="754">
        <f t="shared" si="12"/>
        <v>107.61650045330916</v>
      </c>
      <c r="T128" s="85">
        <f t="shared" si="13"/>
        <v>631.25111805504707</v>
      </c>
      <c r="V128" s="763">
        <f t="shared" si="17"/>
        <v>0</v>
      </c>
      <c r="W128" s="901">
        <v>0</v>
      </c>
      <c r="X128" s="902">
        <v>0</v>
      </c>
      <c r="Y128" s="130"/>
      <c r="Z128" s="767">
        <f t="shared" si="18"/>
        <v>0</v>
      </c>
      <c r="AA128" s="904">
        <v>0</v>
      </c>
      <c r="AB128" s="769">
        <f t="shared" si="14"/>
        <v>0</v>
      </c>
      <c r="AD128" s="733" t="str">
        <f t="shared" si="19"/>
        <v>North Florida Community College</v>
      </c>
      <c r="AE128" s="907">
        <v>0</v>
      </c>
      <c r="AF128" s="907">
        <v>0</v>
      </c>
      <c r="AG128" s="772">
        <f t="shared" si="15"/>
        <v>0</v>
      </c>
    </row>
    <row r="129" spans="1:48" ht="25.35" customHeight="1">
      <c r="A129" s="733" t="str">
        <f t="shared" si="7"/>
        <v>Northwest Florida State College</v>
      </c>
      <c r="B129" s="879">
        <v>330</v>
      </c>
      <c r="C129" s="97"/>
      <c r="D129" s="754">
        <f t="shared" si="8"/>
        <v>330</v>
      </c>
      <c r="E129" s="879">
        <v>2040.6294067067929</v>
      </c>
      <c r="F129" s="882">
        <v>59.989681857265694</v>
      </c>
      <c r="G129" s="754">
        <f t="shared" si="9"/>
        <v>2100.6190885640585</v>
      </c>
      <c r="H129" s="886">
        <v>530.5229482691559</v>
      </c>
      <c r="I129" s="887">
        <v>9.4640217814080128</v>
      </c>
      <c r="J129" s="754">
        <f t="shared" si="16"/>
        <v>539.98697005056397</v>
      </c>
      <c r="K129" s="892">
        <v>87.660751565761998</v>
      </c>
      <c r="L129" s="893">
        <v>5.3392484342379953</v>
      </c>
      <c r="M129" s="758">
        <f t="shared" si="10"/>
        <v>93</v>
      </c>
      <c r="N129" s="892">
        <v>0</v>
      </c>
      <c r="O129" s="893">
        <v>0</v>
      </c>
      <c r="P129" s="758">
        <f t="shared" si="11"/>
        <v>0</v>
      </c>
      <c r="Q129" s="892">
        <v>170.3</v>
      </c>
      <c r="R129" s="897">
        <v>3.6999999999999997</v>
      </c>
      <c r="S129" s="754">
        <f t="shared" si="12"/>
        <v>174</v>
      </c>
      <c r="T129" s="85">
        <f t="shared" si="13"/>
        <v>3237.6060586146223</v>
      </c>
      <c r="V129" s="763">
        <f t="shared" si="17"/>
        <v>0</v>
      </c>
      <c r="W129" s="901">
        <v>0</v>
      </c>
      <c r="X129" s="902">
        <v>0</v>
      </c>
      <c r="Y129" s="130"/>
      <c r="Z129" s="767">
        <f t="shared" si="18"/>
        <v>126.29612034837687</v>
      </c>
      <c r="AA129" s="904">
        <v>0.70387965162311961</v>
      </c>
      <c r="AB129" s="769">
        <f t="shared" si="14"/>
        <v>127</v>
      </c>
      <c r="AD129" s="733" t="str">
        <f t="shared" si="19"/>
        <v>Northwest Florida State College</v>
      </c>
      <c r="AE129" s="907">
        <v>94</v>
      </c>
      <c r="AF129" s="907">
        <v>33</v>
      </c>
      <c r="AG129" s="772">
        <f t="shared" si="15"/>
        <v>127</v>
      </c>
    </row>
    <row r="130" spans="1:48" ht="25.35" customHeight="1">
      <c r="A130" s="733" t="str">
        <f t="shared" si="7"/>
        <v>Palm Beach State College</v>
      </c>
      <c r="B130" s="879">
        <v>834</v>
      </c>
      <c r="C130" s="97"/>
      <c r="D130" s="754">
        <f t="shared" si="8"/>
        <v>834</v>
      </c>
      <c r="E130" s="879">
        <v>15189.839901492627</v>
      </c>
      <c r="F130" s="882">
        <v>503.20842117908518</v>
      </c>
      <c r="G130" s="754">
        <f t="shared" si="9"/>
        <v>15693.048322671712</v>
      </c>
      <c r="H130" s="886">
        <v>1522.3594401041667</v>
      </c>
      <c r="I130" s="887">
        <v>33.494140625</v>
      </c>
      <c r="J130" s="754">
        <f t="shared" si="16"/>
        <v>1555.8535807291667</v>
      </c>
      <c r="K130" s="892">
        <v>700.31644159821803</v>
      </c>
      <c r="L130" s="893">
        <v>38.683558401781994</v>
      </c>
      <c r="M130" s="758">
        <f t="shared" si="10"/>
        <v>739</v>
      </c>
      <c r="N130" s="892">
        <v>33</v>
      </c>
      <c r="O130" s="893">
        <v>0</v>
      </c>
      <c r="P130" s="758">
        <f t="shared" si="11"/>
        <v>33</v>
      </c>
      <c r="Q130" s="892">
        <v>896.32734113712377</v>
      </c>
      <c r="R130" s="897">
        <v>9.5848662207357851</v>
      </c>
      <c r="S130" s="754">
        <f t="shared" si="12"/>
        <v>905.91220735785953</v>
      </c>
      <c r="T130" s="85">
        <f t="shared" si="13"/>
        <v>19760.814110758736</v>
      </c>
      <c r="V130" s="763">
        <f t="shared" si="17"/>
        <v>0</v>
      </c>
      <c r="W130" s="901">
        <v>0</v>
      </c>
      <c r="X130" s="902">
        <v>0</v>
      </c>
      <c r="Y130" s="130"/>
      <c r="Z130" s="767">
        <f t="shared" si="18"/>
        <v>0</v>
      </c>
      <c r="AA130" s="904">
        <v>0</v>
      </c>
      <c r="AB130" s="769">
        <f t="shared" si="14"/>
        <v>0</v>
      </c>
      <c r="AD130" s="733" t="str">
        <f t="shared" si="19"/>
        <v>Palm Beach State College</v>
      </c>
      <c r="AE130" s="907">
        <v>0</v>
      </c>
      <c r="AF130" s="907">
        <v>0</v>
      </c>
      <c r="AG130" s="772">
        <f t="shared" si="15"/>
        <v>0</v>
      </c>
    </row>
    <row r="131" spans="1:48" ht="25.35" customHeight="1">
      <c r="A131" s="733" t="str">
        <f t="shared" si="7"/>
        <v>Pasco-Hernando State College</v>
      </c>
      <c r="B131" s="879">
        <v>371</v>
      </c>
      <c r="C131" s="97"/>
      <c r="D131" s="754">
        <f t="shared" si="8"/>
        <v>371</v>
      </c>
      <c r="E131" s="879">
        <v>3567.9913647289236</v>
      </c>
      <c r="F131" s="882">
        <v>28.493990919611857</v>
      </c>
      <c r="G131" s="754">
        <f t="shared" si="9"/>
        <v>3596.4853556485355</v>
      </c>
      <c r="H131" s="886">
        <v>1884.3940046928124</v>
      </c>
      <c r="I131" s="887">
        <v>16.393717377771388</v>
      </c>
      <c r="J131" s="754">
        <f t="shared" si="16"/>
        <v>1900.7877220705836</v>
      </c>
      <c r="K131" s="892">
        <v>304.88786127167629</v>
      </c>
      <c r="L131" s="893">
        <v>6.1121387283236999</v>
      </c>
      <c r="M131" s="758">
        <f t="shared" si="10"/>
        <v>311</v>
      </c>
      <c r="N131" s="892">
        <v>10.615</v>
      </c>
      <c r="O131" s="893">
        <v>0.38499999999999995</v>
      </c>
      <c r="P131" s="758">
        <f t="shared" si="11"/>
        <v>11</v>
      </c>
      <c r="Q131" s="892">
        <v>333.69443626729463</v>
      </c>
      <c r="R131" s="897">
        <v>2.6022961436561673</v>
      </c>
      <c r="S131" s="754">
        <f t="shared" si="12"/>
        <v>336.29673241095082</v>
      </c>
      <c r="T131" s="85">
        <f t="shared" si="13"/>
        <v>6526.5698101300695</v>
      </c>
      <c r="V131" s="763">
        <f t="shared" si="17"/>
        <v>0</v>
      </c>
      <c r="W131" s="901">
        <v>0</v>
      </c>
      <c r="X131" s="902">
        <v>0</v>
      </c>
      <c r="Y131" s="130"/>
      <c r="Z131" s="767">
        <f t="shared" si="18"/>
        <v>0</v>
      </c>
      <c r="AA131" s="904">
        <v>0</v>
      </c>
      <c r="AB131" s="769">
        <f t="shared" si="14"/>
        <v>0</v>
      </c>
      <c r="AD131" s="733" t="str">
        <f t="shared" si="19"/>
        <v>Pasco-Hernando State College</v>
      </c>
      <c r="AE131" s="907">
        <v>0</v>
      </c>
      <c r="AF131" s="907">
        <v>0</v>
      </c>
      <c r="AG131" s="772">
        <f t="shared" si="15"/>
        <v>0</v>
      </c>
    </row>
    <row r="132" spans="1:48" ht="25.35" customHeight="1">
      <c r="A132" s="733" t="str">
        <f t="shared" si="7"/>
        <v>Pensacola State College</v>
      </c>
      <c r="B132" s="879">
        <v>408</v>
      </c>
      <c r="C132" s="97"/>
      <c r="D132" s="754">
        <f t="shared" si="8"/>
        <v>408</v>
      </c>
      <c r="E132" s="879">
        <v>3611.7920598103906</v>
      </c>
      <c r="F132" s="882">
        <v>68.766185511293259</v>
      </c>
      <c r="G132" s="754">
        <f t="shared" si="9"/>
        <v>3680.5582453216839</v>
      </c>
      <c r="H132" s="886">
        <v>1535.6474212993971</v>
      </c>
      <c r="I132" s="887">
        <v>22.414333556597455</v>
      </c>
      <c r="J132" s="754">
        <f t="shared" si="16"/>
        <v>1558.0617548559946</v>
      </c>
      <c r="K132" s="892">
        <v>220.52690166975881</v>
      </c>
      <c r="L132" s="893">
        <v>9.4730983302411875</v>
      </c>
      <c r="M132" s="758">
        <f t="shared" si="10"/>
        <v>230</v>
      </c>
      <c r="N132" s="892">
        <v>0</v>
      </c>
      <c r="O132" s="893">
        <v>0</v>
      </c>
      <c r="P132" s="758">
        <f t="shared" si="11"/>
        <v>0</v>
      </c>
      <c r="Q132" s="892">
        <v>388.38718014990951</v>
      </c>
      <c r="R132" s="897">
        <v>1.6128198500904629</v>
      </c>
      <c r="S132" s="754">
        <f t="shared" si="12"/>
        <v>390</v>
      </c>
      <c r="T132" s="85">
        <f t="shared" si="13"/>
        <v>6266.6200001776788</v>
      </c>
      <c r="V132" s="763">
        <f t="shared" si="17"/>
        <v>0</v>
      </c>
      <c r="W132" s="901">
        <v>0</v>
      </c>
      <c r="X132" s="902">
        <v>0</v>
      </c>
      <c r="Y132" s="130"/>
      <c r="Z132" s="767">
        <f t="shared" si="18"/>
        <v>283.74184689323721</v>
      </c>
      <c r="AA132" s="904">
        <v>5.2581531067627871</v>
      </c>
      <c r="AB132" s="769">
        <f t="shared" si="14"/>
        <v>289</v>
      </c>
      <c r="AD132" s="733" t="str">
        <f t="shared" si="19"/>
        <v>Pensacola State College</v>
      </c>
      <c r="AE132" s="907">
        <v>106</v>
      </c>
      <c r="AF132" s="907">
        <v>183</v>
      </c>
      <c r="AG132" s="772">
        <f t="shared" si="15"/>
        <v>289</v>
      </c>
    </row>
    <row r="133" spans="1:48" ht="25.35" customHeight="1">
      <c r="A133" s="733" t="str">
        <f t="shared" si="7"/>
        <v>Polk State College</v>
      </c>
      <c r="B133" s="879">
        <v>767</v>
      </c>
      <c r="C133" s="97"/>
      <c r="D133" s="754">
        <f t="shared" si="8"/>
        <v>767</v>
      </c>
      <c r="E133" s="879">
        <v>3305.2920124876264</v>
      </c>
      <c r="F133" s="882">
        <v>53.740577172009438</v>
      </c>
      <c r="G133" s="754">
        <f t="shared" si="9"/>
        <v>3359.032589659636</v>
      </c>
      <c r="H133" s="886">
        <v>1473.1000454456923</v>
      </c>
      <c r="I133" s="887">
        <v>19.125884567941309</v>
      </c>
      <c r="J133" s="754">
        <f t="shared" si="16"/>
        <v>1492.2259300136336</v>
      </c>
      <c r="K133" s="892">
        <v>154.20423892100192</v>
      </c>
      <c r="L133" s="893">
        <v>9.7957610789980745</v>
      </c>
      <c r="M133" s="758">
        <f t="shared" si="10"/>
        <v>164</v>
      </c>
      <c r="N133" s="892">
        <v>64</v>
      </c>
      <c r="O133" s="893">
        <v>0</v>
      </c>
      <c r="P133" s="758">
        <f t="shared" si="11"/>
        <v>64</v>
      </c>
      <c r="Q133" s="892">
        <v>96</v>
      </c>
      <c r="R133" s="897">
        <v>0</v>
      </c>
      <c r="S133" s="754">
        <f t="shared" si="12"/>
        <v>96</v>
      </c>
      <c r="T133" s="85">
        <f t="shared" si="13"/>
        <v>5942.2585196732698</v>
      </c>
      <c r="V133" s="763">
        <f t="shared" si="17"/>
        <v>0</v>
      </c>
      <c r="W133" s="901">
        <v>0</v>
      </c>
      <c r="X133" s="902">
        <v>0</v>
      </c>
      <c r="Y133" s="130"/>
      <c r="Z133" s="767">
        <f t="shared" si="18"/>
        <v>0</v>
      </c>
      <c r="AA133" s="904">
        <v>0</v>
      </c>
      <c r="AB133" s="769">
        <f t="shared" si="14"/>
        <v>0</v>
      </c>
      <c r="AD133" s="733" t="str">
        <f t="shared" si="19"/>
        <v>Polk State College</v>
      </c>
      <c r="AE133" s="907">
        <v>0</v>
      </c>
      <c r="AF133" s="907">
        <v>0</v>
      </c>
      <c r="AG133" s="772">
        <f t="shared" si="15"/>
        <v>0</v>
      </c>
    </row>
    <row r="134" spans="1:48" ht="25.35" customHeight="1">
      <c r="A134" s="733" t="str">
        <f t="shared" si="7"/>
        <v>St. Johns River State College</v>
      </c>
      <c r="B134" s="879">
        <v>212</v>
      </c>
      <c r="C134" s="97"/>
      <c r="D134" s="754">
        <f t="shared" si="8"/>
        <v>212</v>
      </c>
      <c r="E134" s="879">
        <v>2356.6673941510262</v>
      </c>
      <c r="F134" s="882">
        <v>44.620253164556964</v>
      </c>
      <c r="G134" s="754">
        <f t="shared" si="9"/>
        <v>2401.2876473155829</v>
      </c>
      <c r="H134" s="886">
        <v>781.16913248150638</v>
      </c>
      <c r="I134" s="887">
        <v>9.2609280430396783</v>
      </c>
      <c r="J134" s="754">
        <f t="shared" si="16"/>
        <v>790.43006052454609</v>
      </c>
      <c r="K134" s="892">
        <v>57.741530740276033</v>
      </c>
      <c r="L134" s="893">
        <v>2.2584692597239648</v>
      </c>
      <c r="M134" s="758">
        <f t="shared" si="10"/>
        <v>60</v>
      </c>
      <c r="N134" s="892">
        <v>30.780141843971631</v>
      </c>
      <c r="O134" s="893">
        <v>0.21985815602836881</v>
      </c>
      <c r="P134" s="758">
        <f t="shared" si="11"/>
        <v>31</v>
      </c>
      <c r="Q134" s="892">
        <v>119.82190132370638</v>
      </c>
      <c r="R134" s="897">
        <v>2.0890493381468112</v>
      </c>
      <c r="S134" s="754">
        <f t="shared" si="12"/>
        <v>121.91095066185319</v>
      </c>
      <c r="T134" s="85">
        <f t="shared" si="13"/>
        <v>3616.6286585019825</v>
      </c>
      <c r="V134" s="763">
        <f t="shared" si="17"/>
        <v>0</v>
      </c>
      <c r="W134" s="901">
        <v>0</v>
      </c>
      <c r="X134" s="902">
        <v>0</v>
      </c>
      <c r="Y134" s="130"/>
      <c r="Z134" s="767">
        <f t="shared" si="18"/>
        <v>48</v>
      </c>
      <c r="AA134" s="904">
        <v>0</v>
      </c>
      <c r="AB134" s="769">
        <f t="shared" si="14"/>
        <v>48</v>
      </c>
      <c r="AD134" s="733" t="str">
        <f t="shared" si="19"/>
        <v>St. Johns River State College</v>
      </c>
      <c r="AE134" s="907">
        <v>31</v>
      </c>
      <c r="AF134" s="907">
        <v>17</v>
      </c>
      <c r="AG134" s="772">
        <f t="shared" si="15"/>
        <v>48</v>
      </c>
    </row>
    <row r="135" spans="1:48" ht="25.35" customHeight="1">
      <c r="A135" s="733" t="str">
        <f t="shared" si="7"/>
        <v>St. Petersburg College</v>
      </c>
      <c r="B135" s="879">
        <v>2753</v>
      </c>
      <c r="C135" s="97"/>
      <c r="D135" s="754">
        <f t="shared" si="8"/>
        <v>2753</v>
      </c>
      <c r="E135" s="879">
        <v>8574.4101583243191</v>
      </c>
      <c r="F135" s="882">
        <v>309.56828596715508</v>
      </c>
      <c r="G135" s="754">
        <f t="shared" si="9"/>
        <v>8883.9784442914734</v>
      </c>
      <c r="H135" s="886">
        <v>4608.1676003248722</v>
      </c>
      <c r="I135" s="887">
        <v>137.94052354276434</v>
      </c>
      <c r="J135" s="754">
        <f t="shared" si="16"/>
        <v>4746.1081238676361</v>
      </c>
      <c r="K135" s="892">
        <v>647.20391423226363</v>
      </c>
      <c r="L135" s="893">
        <v>42.796085767736365</v>
      </c>
      <c r="M135" s="758">
        <f t="shared" si="10"/>
        <v>690</v>
      </c>
      <c r="N135" s="892">
        <v>0</v>
      </c>
      <c r="O135" s="893">
        <v>0</v>
      </c>
      <c r="P135" s="758">
        <f t="shared" si="11"/>
        <v>0</v>
      </c>
      <c r="Q135" s="892">
        <v>180.16213389121339</v>
      </c>
      <c r="R135" s="897">
        <v>9.8378661087866117</v>
      </c>
      <c r="S135" s="754">
        <f t="shared" si="12"/>
        <v>190</v>
      </c>
      <c r="T135" s="85">
        <f t="shared" si="13"/>
        <v>17263.086568159109</v>
      </c>
      <c r="V135" s="763">
        <f t="shared" si="17"/>
        <v>0</v>
      </c>
      <c r="W135" s="901">
        <v>0</v>
      </c>
      <c r="X135" s="902">
        <v>0</v>
      </c>
      <c r="Y135" s="130"/>
      <c r="Z135" s="767">
        <f t="shared" si="18"/>
        <v>0</v>
      </c>
      <c r="AA135" s="904">
        <v>0</v>
      </c>
      <c r="AB135" s="769">
        <f t="shared" si="14"/>
        <v>0</v>
      </c>
      <c r="AD135" s="733" t="str">
        <f t="shared" si="19"/>
        <v>St. Petersburg College</v>
      </c>
      <c r="AE135" s="907">
        <v>0</v>
      </c>
      <c r="AF135" s="907">
        <v>0</v>
      </c>
      <c r="AG135" s="772">
        <f t="shared" si="15"/>
        <v>0</v>
      </c>
    </row>
    <row r="136" spans="1:48" ht="25.35" customHeight="1">
      <c r="A136" s="733" t="str">
        <f t="shared" si="7"/>
        <v>Santa Fe College</v>
      </c>
      <c r="B136" s="879">
        <v>475</v>
      </c>
      <c r="C136" s="97"/>
      <c r="D136" s="754">
        <f t="shared" si="8"/>
        <v>475</v>
      </c>
      <c r="E136" s="879">
        <v>6012.4971816515799</v>
      </c>
      <c r="F136" s="882">
        <v>464.50792747264956</v>
      </c>
      <c r="G136" s="754">
        <f t="shared" si="9"/>
        <v>6477.0051091242294</v>
      </c>
      <c r="H136" s="886">
        <v>2200.3531701409911</v>
      </c>
      <c r="I136" s="887">
        <v>106.95454545454545</v>
      </c>
      <c r="J136" s="754">
        <f t="shared" si="16"/>
        <v>2307.3077155955366</v>
      </c>
      <c r="K136" s="892">
        <v>292.49250936329588</v>
      </c>
      <c r="L136" s="893">
        <v>78.507490636704119</v>
      </c>
      <c r="M136" s="758">
        <f t="shared" si="10"/>
        <v>371</v>
      </c>
      <c r="N136" s="892">
        <v>10.24390243902439</v>
      </c>
      <c r="O136" s="893">
        <v>1.75609756097561</v>
      </c>
      <c r="P136" s="758">
        <f t="shared" si="11"/>
        <v>12</v>
      </c>
      <c r="Q136" s="892">
        <v>240.99593165174937</v>
      </c>
      <c r="R136" s="897">
        <v>4.6037428803905609</v>
      </c>
      <c r="S136" s="754">
        <f t="shared" si="12"/>
        <v>245.59967453213994</v>
      </c>
      <c r="T136" s="85">
        <f t="shared" si="13"/>
        <v>9887.9124992519064</v>
      </c>
      <c r="V136" s="763">
        <f t="shared" si="17"/>
        <v>0</v>
      </c>
      <c r="W136" s="901">
        <v>0</v>
      </c>
      <c r="X136" s="902">
        <v>0</v>
      </c>
      <c r="Y136" s="130"/>
      <c r="Z136" s="767">
        <f t="shared" si="18"/>
        <v>27.736961451247168</v>
      </c>
      <c r="AA136" s="904">
        <v>104.26303854875283</v>
      </c>
      <c r="AB136" s="769">
        <f t="shared" si="14"/>
        <v>132</v>
      </c>
      <c r="AD136" s="733" t="str">
        <f t="shared" si="19"/>
        <v>Santa Fe College</v>
      </c>
      <c r="AE136" s="907">
        <v>128</v>
      </c>
      <c r="AF136" s="907">
        <v>4</v>
      </c>
      <c r="AG136" s="772">
        <f t="shared" si="15"/>
        <v>132</v>
      </c>
    </row>
    <row r="137" spans="1:48" ht="25.35" customHeight="1">
      <c r="A137" s="733" t="str">
        <f t="shared" si="7"/>
        <v>Seminole State College of Florida</v>
      </c>
      <c r="B137" s="879">
        <v>972</v>
      </c>
      <c r="C137" s="97"/>
      <c r="D137" s="754">
        <f t="shared" si="8"/>
        <v>972</v>
      </c>
      <c r="E137" s="879">
        <v>6538.8666903712128</v>
      </c>
      <c r="F137" s="882">
        <v>176.23773289716968</v>
      </c>
      <c r="G137" s="754">
        <f t="shared" si="9"/>
        <v>6715.1044232683826</v>
      </c>
      <c r="H137" s="886">
        <v>2573.6376304155615</v>
      </c>
      <c r="I137" s="887">
        <v>118.41828470380194</v>
      </c>
      <c r="J137" s="754">
        <f t="shared" si="16"/>
        <v>2692.0559151193634</v>
      </c>
      <c r="K137" s="892">
        <v>267.76497102382484</v>
      </c>
      <c r="L137" s="893">
        <v>23.235028976175144</v>
      </c>
      <c r="M137" s="758">
        <f t="shared" si="10"/>
        <v>291</v>
      </c>
      <c r="N137" s="892">
        <v>66.861491628614914</v>
      </c>
      <c r="O137" s="893">
        <v>1.1385083713850837</v>
      </c>
      <c r="P137" s="758">
        <f t="shared" si="11"/>
        <v>68</v>
      </c>
      <c r="Q137" s="892">
        <v>202.98562628336757</v>
      </c>
      <c r="R137" s="897">
        <v>27.014373716632445</v>
      </c>
      <c r="S137" s="754">
        <f t="shared" si="12"/>
        <v>230</v>
      </c>
      <c r="T137" s="85">
        <f t="shared" si="13"/>
        <v>10968.160338387746</v>
      </c>
      <c r="V137" s="763">
        <f t="shared" si="17"/>
        <v>0</v>
      </c>
      <c r="W137" s="901">
        <v>0</v>
      </c>
      <c r="X137" s="902">
        <v>0</v>
      </c>
      <c r="Y137" s="130"/>
      <c r="Z137" s="767">
        <f t="shared" si="18"/>
        <v>255.75912690747532</v>
      </c>
      <c r="AA137" s="904">
        <v>259.24087309252468</v>
      </c>
      <c r="AB137" s="769">
        <f t="shared" si="14"/>
        <v>515</v>
      </c>
      <c r="AD137" s="733" t="str">
        <f t="shared" si="19"/>
        <v>Seminole State College of Florida</v>
      </c>
      <c r="AE137" s="907">
        <v>351</v>
      </c>
      <c r="AF137" s="907">
        <v>164</v>
      </c>
      <c r="AG137" s="772">
        <f t="shared" si="15"/>
        <v>515</v>
      </c>
    </row>
    <row r="138" spans="1:48" ht="25.35" customHeight="1">
      <c r="A138" s="733" t="str">
        <f t="shared" si="7"/>
        <v>South Florida State College</v>
      </c>
      <c r="B138" s="879">
        <v>117</v>
      </c>
      <c r="C138" s="97"/>
      <c r="D138" s="754">
        <f t="shared" si="8"/>
        <v>117</v>
      </c>
      <c r="E138" s="879">
        <v>1181.4526715486845</v>
      </c>
      <c r="F138" s="882">
        <v>13.474369406021157</v>
      </c>
      <c r="G138" s="754">
        <f t="shared" si="9"/>
        <v>1194.9270409547057</v>
      </c>
      <c r="H138" s="886">
        <v>3</v>
      </c>
      <c r="I138" s="887">
        <v>0</v>
      </c>
      <c r="J138" s="754">
        <f t="shared" si="16"/>
        <v>3</v>
      </c>
      <c r="K138" s="892">
        <v>30.4</v>
      </c>
      <c r="L138" s="893">
        <v>0.6</v>
      </c>
      <c r="M138" s="758">
        <f t="shared" si="10"/>
        <v>31</v>
      </c>
      <c r="N138" s="892">
        <v>0</v>
      </c>
      <c r="O138" s="893">
        <v>0</v>
      </c>
      <c r="P138" s="758">
        <f t="shared" si="11"/>
        <v>0</v>
      </c>
      <c r="Q138" s="892">
        <v>240.17168863779034</v>
      </c>
      <c r="R138" s="897">
        <v>3.9538606403013179</v>
      </c>
      <c r="S138" s="754">
        <f t="shared" si="12"/>
        <v>244.12554927809165</v>
      </c>
      <c r="T138" s="85">
        <f t="shared" si="13"/>
        <v>1590.0525902327975</v>
      </c>
      <c r="V138" s="763">
        <f t="shared" si="17"/>
        <v>0</v>
      </c>
      <c r="W138" s="901">
        <v>0</v>
      </c>
      <c r="X138" s="902">
        <v>0</v>
      </c>
      <c r="Y138" s="130"/>
      <c r="Z138" s="767">
        <f t="shared" si="18"/>
        <v>165.86307396205663</v>
      </c>
      <c r="AA138" s="904">
        <v>166.13692603794337</v>
      </c>
      <c r="AB138" s="769">
        <f t="shared" si="14"/>
        <v>332</v>
      </c>
      <c r="AD138" s="733" t="str">
        <f t="shared" si="19"/>
        <v>South Florida State College</v>
      </c>
      <c r="AE138" s="907">
        <v>314</v>
      </c>
      <c r="AF138" s="907">
        <v>18</v>
      </c>
      <c r="AG138" s="772">
        <f t="shared" si="15"/>
        <v>332</v>
      </c>
    </row>
    <row r="139" spans="1:48" ht="25.35" customHeight="1">
      <c r="A139" s="733" t="str">
        <f t="shared" si="7"/>
        <v>Tallahassee Community College</v>
      </c>
      <c r="B139" s="879">
        <v>17</v>
      </c>
      <c r="C139" s="97"/>
      <c r="D139" s="754">
        <f t="shared" si="8"/>
        <v>17</v>
      </c>
      <c r="E139" s="879">
        <v>6794.3154886285511</v>
      </c>
      <c r="F139" s="882">
        <v>345.56985318899393</v>
      </c>
      <c r="G139" s="754">
        <f t="shared" si="9"/>
        <v>7139.8853418175449</v>
      </c>
      <c r="H139" s="886">
        <v>1032.9677972560974</v>
      </c>
      <c r="I139" s="887">
        <v>31.413681402439025</v>
      </c>
      <c r="J139" s="754">
        <f t="shared" si="16"/>
        <v>1064.3814786585365</v>
      </c>
      <c r="K139" s="892">
        <v>201.10888686684865</v>
      </c>
      <c r="L139" s="893">
        <v>30.89111313315135</v>
      </c>
      <c r="M139" s="758">
        <f t="shared" si="10"/>
        <v>232</v>
      </c>
      <c r="N139" s="892">
        <v>0</v>
      </c>
      <c r="O139" s="893">
        <v>0</v>
      </c>
      <c r="P139" s="758">
        <f t="shared" si="11"/>
        <v>0</v>
      </c>
      <c r="Q139" s="892">
        <v>342.40092969203954</v>
      </c>
      <c r="R139" s="897">
        <v>1.5990703079604884</v>
      </c>
      <c r="S139" s="754">
        <f t="shared" si="12"/>
        <v>344</v>
      </c>
      <c r="T139" s="85">
        <f t="shared" si="13"/>
        <v>8797.2668204760812</v>
      </c>
      <c r="V139" s="763">
        <f t="shared" si="17"/>
        <v>0</v>
      </c>
      <c r="W139" s="901">
        <v>0</v>
      </c>
      <c r="X139" s="902">
        <v>0</v>
      </c>
      <c r="Y139" s="130"/>
      <c r="Z139" s="767">
        <f t="shared" si="18"/>
        <v>7.021367521367516</v>
      </c>
      <c r="AA139" s="904">
        <v>45.978632478632484</v>
      </c>
      <c r="AB139" s="769">
        <f t="shared" si="14"/>
        <v>53</v>
      </c>
      <c r="AD139" s="733" t="str">
        <f t="shared" si="19"/>
        <v>Tallahassee Community College</v>
      </c>
      <c r="AE139" s="907">
        <v>48</v>
      </c>
      <c r="AF139" s="907">
        <v>5</v>
      </c>
      <c r="AG139" s="772">
        <f t="shared" si="15"/>
        <v>53</v>
      </c>
    </row>
    <row r="140" spans="1:48" ht="25.35" customHeight="1" thickBot="1">
      <c r="A140" s="734" t="str">
        <f t="shared" si="7"/>
        <v>Valencia College</v>
      </c>
      <c r="B140" s="880">
        <v>458</v>
      </c>
      <c r="C140" s="92"/>
      <c r="D140" s="755">
        <f t="shared" si="8"/>
        <v>458</v>
      </c>
      <c r="E140" s="880">
        <v>19216.157186617264</v>
      </c>
      <c r="F140" s="883">
        <v>1310.9947448549101</v>
      </c>
      <c r="G140" s="755">
        <f t="shared" si="9"/>
        <v>20527.151931472174</v>
      </c>
      <c r="H140" s="888">
        <v>7257.3261303869203</v>
      </c>
      <c r="I140" s="889">
        <v>413.08190973213192</v>
      </c>
      <c r="J140" s="757">
        <f t="shared" si="16"/>
        <v>7670.4080401190522</v>
      </c>
      <c r="K140" s="894">
        <v>1067.5561280824438</v>
      </c>
      <c r="L140" s="895">
        <v>152.44387191755615</v>
      </c>
      <c r="M140" s="759">
        <f t="shared" si="10"/>
        <v>1220</v>
      </c>
      <c r="N140" s="894">
        <v>76.537537537537531</v>
      </c>
      <c r="O140" s="895">
        <v>0.46246246246246236</v>
      </c>
      <c r="P140" s="759">
        <f t="shared" si="11"/>
        <v>77</v>
      </c>
      <c r="Q140" s="894">
        <v>293.01487603305787</v>
      </c>
      <c r="R140" s="898">
        <v>8.9851239669421492</v>
      </c>
      <c r="S140" s="755">
        <f t="shared" si="12"/>
        <v>302</v>
      </c>
      <c r="T140" s="86">
        <f t="shared" si="13"/>
        <v>30254.559971591225</v>
      </c>
      <c r="V140" s="764">
        <f t="shared" si="17"/>
        <v>0</v>
      </c>
      <c r="W140" s="899">
        <v>0</v>
      </c>
      <c r="X140" s="900">
        <v>0</v>
      </c>
      <c r="Y140" s="130"/>
      <c r="Z140" s="768">
        <f t="shared" si="18"/>
        <v>0</v>
      </c>
      <c r="AA140" s="905">
        <v>0</v>
      </c>
      <c r="AB140" s="769">
        <f t="shared" si="14"/>
        <v>0</v>
      </c>
      <c r="AD140" s="734" t="str">
        <f t="shared" si="19"/>
        <v>Valencia College</v>
      </c>
      <c r="AE140" s="908">
        <v>0</v>
      </c>
      <c r="AF140" s="908">
        <v>0</v>
      </c>
      <c r="AG140" s="755">
        <f t="shared" si="15"/>
        <v>0</v>
      </c>
    </row>
    <row r="141" spans="1:48" ht="25.35" customHeight="1" thickBot="1">
      <c r="A141" s="735" t="s">
        <v>2</v>
      </c>
      <c r="B141" s="736">
        <f t="shared" ref="B141" si="20">SUM(B113:B140)</f>
        <v>17842</v>
      </c>
      <c r="C141" s="114"/>
      <c r="D141" s="756">
        <f t="shared" ref="D141:T141" si="21">SUM(D113:D140)</f>
        <v>17842</v>
      </c>
      <c r="E141" s="736">
        <f t="shared" si="21"/>
        <v>181633.38560182907</v>
      </c>
      <c r="F141" s="737">
        <f t="shared" si="21"/>
        <v>7522.6759951655768</v>
      </c>
      <c r="G141" s="756">
        <f t="shared" si="21"/>
        <v>189156.06159699467</v>
      </c>
      <c r="H141" s="777">
        <f t="shared" si="21"/>
        <v>53193.871475754218</v>
      </c>
      <c r="I141" s="737">
        <f t="shared" si="21"/>
        <v>1868.0856120059245</v>
      </c>
      <c r="J141" s="756">
        <f t="shared" si="21"/>
        <v>55061.957087760144</v>
      </c>
      <c r="K141" s="777">
        <f t="shared" si="21"/>
        <v>10876.833509557811</v>
      </c>
      <c r="L141" s="779">
        <f t="shared" si="21"/>
        <v>893.16649044218889</v>
      </c>
      <c r="M141" s="760">
        <f t="shared" si="21"/>
        <v>11770</v>
      </c>
      <c r="N141" s="777">
        <f t="shared" si="21"/>
        <v>432.8301378310573</v>
      </c>
      <c r="O141" s="779">
        <f t="shared" si="21"/>
        <v>6.1698621689427773</v>
      </c>
      <c r="P141" s="760">
        <f t="shared" si="21"/>
        <v>439</v>
      </c>
      <c r="Q141" s="776">
        <f t="shared" si="21"/>
        <v>8724.145510857019</v>
      </c>
      <c r="R141" s="778">
        <f t="shared" si="21"/>
        <v>224.07462552275894</v>
      </c>
      <c r="S141" s="761">
        <f t="shared" si="21"/>
        <v>8948.2201363797758</v>
      </c>
      <c r="T141" s="115">
        <f t="shared" si="21"/>
        <v>283217.23882113455</v>
      </c>
      <c r="U141" s="116"/>
      <c r="V141" s="765">
        <f t="shared" ref="V141:AB141" si="22">SUM(V113:V140)</f>
        <v>3</v>
      </c>
      <c r="W141" s="777">
        <f t="shared" si="22"/>
        <v>4</v>
      </c>
      <c r="X141" s="775">
        <f t="shared" si="22"/>
        <v>7</v>
      </c>
      <c r="Y141" s="117"/>
      <c r="Z141" s="765">
        <f t="shared" si="22"/>
        <v>1787.9377918277305</v>
      </c>
      <c r="AA141" s="776">
        <f t="shared" si="22"/>
        <v>3320.062208172269</v>
      </c>
      <c r="AB141" s="770">
        <f t="shared" si="22"/>
        <v>5108</v>
      </c>
      <c r="AC141" s="116"/>
      <c r="AD141" s="735" t="s">
        <v>2</v>
      </c>
      <c r="AE141" s="775">
        <f>SUM(AE113:AE140)</f>
        <v>4395</v>
      </c>
      <c r="AF141" s="775">
        <f>SUM(AF113:AF140)</f>
        <v>713</v>
      </c>
      <c r="AG141" s="756">
        <f>SUM(AG113:AG140)</f>
        <v>5108</v>
      </c>
      <c r="AH141" s="116"/>
      <c r="AI141" s="116"/>
      <c r="AJ141" s="116"/>
      <c r="AK141" s="116"/>
      <c r="AL141" s="116"/>
      <c r="AM141" s="116"/>
      <c r="AN141" s="116"/>
      <c r="AO141" s="116"/>
      <c r="AP141" s="116"/>
      <c r="AQ141" s="116"/>
      <c r="AR141" s="116"/>
    </row>
    <row r="142" spans="1:48" ht="14.1" customHeight="1">
      <c r="A142" s="724"/>
      <c r="B142" s="725"/>
      <c r="C142" s="725"/>
      <c r="D142" s="725"/>
      <c r="E142" s="725"/>
      <c r="F142" s="725"/>
      <c r="G142" s="725"/>
      <c r="H142" s="725"/>
      <c r="I142" s="725"/>
      <c r="J142" s="725"/>
      <c r="K142" s="725"/>
      <c r="L142" s="725"/>
      <c r="M142" s="725"/>
      <c r="N142" s="725"/>
      <c r="O142" s="725"/>
      <c r="P142" s="725"/>
      <c r="Q142" s="725"/>
      <c r="R142" s="725"/>
      <c r="S142" s="725"/>
      <c r="T142" s="725"/>
      <c r="U142" s="730"/>
      <c r="V142" s="727"/>
      <c r="W142" s="727"/>
      <c r="X142" s="727"/>
      <c r="Y142" s="727"/>
      <c r="Z142" s="727"/>
      <c r="AA142" s="727"/>
      <c r="AB142" s="727"/>
      <c r="AC142" s="730"/>
      <c r="AD142" s="724"/>
      <c r="AE142" s="118"/>
      <c r="AF142" s="118"/>
      <c r="AG142" s="118"/>
      <c r="AH142" s="726"/>
      <c r="AI142" s="726"/>
      <c r="AJ142" s="726"/>
      <c r="AK142" s="726"/>
      <c r="AL142" s="726"/>
      <c r="AM142" s="726"/>
      <c r="AN142" s="726"/>
      <c r="AO142" s="726"/>
      <c r="AP142" s="726"/>
      <c r="AQ142" s="726"/>
      <c r="AR142" s="726"/>
      <c r="AS142" s="37"/>
      <c r="AT142" s="37"/>
      <c r="AU142" s="37"/>
      <c r="AV142" s="37"/>
    </row>
    <row r="143" spans="1:48">
      <c r="A143" s="29" t="s">
        <v>737</v>
      </c>
      <c r="B143" s="50"/>
      <c r="C143" s="50"/>
      <c r="D143" s="50"/>
      <c r="E143" s="50"/>
      <c r="F143" s="50"/>
      <c r="G143" s="50"/>
      <c r="H143" s="50"/>
      <c r="I143" s="50"/>
      <c r="J143" s="50"/>
      <c r="K143" s="50"/>
      <c r="L143" s="50"/>
      <c r="M143" s="50"/>
      <c r="N143" s="50"/>
      <c r="O143" s="50"/>
      <c r="P143" s="50"/>
      <c r="Q143" s="50"/>
      <c r="R143" s="50"/>
      <c r="S143" s="50"/>
      <c r="T143" s="50"/>
      <c r="U143" s="28"/>
      <c r="V143" s="83"/>
      <c r="W143" s="83"/>
      <c r="X143" s="83"/>
      <c r="Y143" s="83"/>
      <c r="Z143" s="83"/>
      <c r="AA143" s="83"/>
      <c r="AB143" s="83"/>
      <c r="AC143" s="33"/>
    </row>
    <row r="144" spans="1:48">
      <c r="A144" s="29" t="s">
        <v>732</v>
      </c>
      <c r="E144" s="50"/>
      <c r="F144" s="50"/>
      <c r="G144" s="50"/>
      <c r="H144" s="50"/>
      <c r="I144" s="50"/>
      <c r="J144" s="50"/>
      <c r="K144" s="50"/>
      <c r="L144" s="50"/>
      <c r="M144" s="50"/>
      <c r="N144" s="50"/>
      <c r="O144" s="50"/>
      <c r="P144" s="50"/>
      <c r="Q144" s="50"/>
      <c r="R144" s="50"/>
      <c r="S144" s="50"/>
      <c r="T144" s="50"/>
      <c r="U144" s="28"/>
      <c r="V144" s="83"/>
      <c r="W144" s="83"/>
      <c r="X144" s="83"/>
      <c r="Y144" s="83"/>
      <c r="Z144" s="107"/>
      <c r="AA144" s="83"/>
      <c r="AB144" s="83"/>
      <c r="AC144" s="33"/>
    </row>
    <row r="145" spans="1:5">
      <c r="A145" s="1342" t="s">
        <v>631</v>
      </c>
      <c r="B145" s="1342"/>
      <c r="C145" s="1342"/>
      <c r="D145" s="1342"/>
      <c r="E145" s="132"/>
    </row>
    <row r="146" spans="1:5">
      <c r="A146" s="1341" t="s">
        <v>630</v>
      </c>
      <c r="B146" s="1341"/>
      <c r="C146" s="1341"/>
      <c r="D146" s="1341"/>
    </row>
    <row r="147" spans="1:5">
      <c r="A147" s="1322" t="s">
        <v>644</v>
      </c>
      <c r="B147" s="1322"/>
      <c r="C147" s="1322"/>
      <c r="D147" s="1322"/>
      <c r="E147" s="1322"/>
    </row>
    <row r="149" spans="1:5" ht="54.6" customHeight="1"/>
    <row r="179" spans="1:6">
      <c r="A179" s="50"/>
      <c r="B179" s="33"/>
      <c r="C179" s="33"/>
      <c r="D179" s="33"/>
      <c r="E179" s="33"/>
      <c r="F179" s="50"/>
    </row>
  </sheetData>
  <sheetProtection algorithmName="SHA-512" hashValue="DYL87aPT3Ub0pibBejTjOvJCpOki2yCawqaQrL3uj4MD7CdKj/wo4uyk5YeEW/4/VrmF1beEmbv4qlOIh7FDfg==" saltValue="E2M/kcnGyOb1VD+2YY0Twg==" spinCount="100000" sheet="1" objects="1" scenarios="1"/>
  <mergeCells count="37">
    <mergeCell ref="A36:D36"/>
    <mergeCell ref="A1:D1"/>
    <mergeCell ref="B108:D108"/>
    <mergeCell ref="E108:S108"/>
    <mergeCell ref="A106:G106"/>
    <mergeCell ref="A2:D2"/>
    <mergeCell ref="A103:R103"/>
    <mergeCell ref="A102:R102"/>
    <mergeCell ref="A105:R105"/>
    <mergeCell ref="A147:E147"/>
    <mergeCell ref="B5:D5"/>
    <mergeCell ref="Z111:AB111"/>
    <mergeCell ref="E111:G111"/>
    <mergeCell ref="H111:J111"/>
    <mergeCell ref="K111:M111"/>
    <mergeCell ref="N111:P111"/>
    <mergeCell ref="Q111:S111"/>
    <mergeCell ref="V111:X111"/>
    <mergeCell ref="B40:E40"/>
    <mergeCell ref="T109:T110"/>
    <mergeCell ref="A62:B62"/>
    <mergeCell ref="A146:D146"/>
    <mergeCell ref="A145:D145"/>
    <mergeCell ref="B69:E69"/>
    <mergeCell ref="A37:D37"/>
    <mergeCell ref="AI120:AN120"/>
    <mergeCell ref="AI122:AN122"/>
    <mergeCell ref="B110:D110"/>
    <mergeCell ref="AI115:AN115"/>
    <mergeCell ref="F110:P110"/>
    <mergeCell ref="Q110:S110"/>
    <mergeCell ref="T111:T112"/>
    <mergeCell ref="AI113:AN113"/>
    <mergeCell ref="AI114:AN114"/>
    <mergeCell ref="Z110:AB110"/>
    <mergeCell ref="B111:D111"/>
    <mergeCell ref="AI111:AO111"/>
  </mergeCells>
  <printOptions horizontalCentered="1"/>
  <pageMargins left="0.95" right="0.7" top="0.75" bottom="0.75" header="0.3" footer="0.3"/>
  <pageSetup scale="21" fitToWidth="0" orientation="landscape" r:id="rId1"/>
  <rowBreaks count="2" manualBreakCount="2">
    <brk id="60" max="32" man="1"/>
    <brk id="100" max="32" man="1"/>
  </rowBreak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codeName="Sheet6">
    <tabColor rgb="FF92D050"/>
  </sheetPr>
  <dimension ref="A1:BA755"/>
  <sheetViews>
    <sheetView showGridLines="0" defaultGridColor="0" colorId="22" zoomScale="55" zoomScaleNormal="80" workbookViewId="0">
      <selection activeCell="I5" sqref="I5"/>
    </sheetView>
  </sheetViews>
  <sheetFormatPr defaultColWidth="9.7109375" defaultRowHeight="21"/>
  <cols>
    <col min="1" max="1" width="5.140625" style="50" customWidth="1"/>
    <col min="2" max="2" width="1.7109375" style="50" customWidth="1"/>
    <col min="3" max="3" width="112.7109375" style="50" customWidth="1"/>
    <col min="4" max="4" width="37.7109375" style="50" customWidth="1"/>
    <col min="5" max="5" width="34.28515625" style="50" customWidth="1"/>
    <col min="6" max="6" width="22.28515625" style="50" customWidth="1"/>
    <col min="7" max="7" width="18.7109375" style="50" customWidth="1"/>
    <col min="8" max="8" width="1.7109375" style="50" customWidth="1"/>
    <col min="9" max="9" width="63.7109375" style="50" customWidth="1"/>
    <col min="10" max="11" width="18.140625" style="50" customWidth="1"/>
    <col min="12" max="12" width="22.7109375" style="50" customWidth="1"/>
    <col min="13" max="13" width="3.28515625" style="50" customWidth="1"/>
    <col min="14" max="14" width="32" style="50" customWidth="1"/>
    <col min="15" max="15" width="47" style="50" customWidth="1"/>
    <col min="16" max="16" width="31.28515625" style="50" customWidth="1"/>
    <col min="17" max="17" width="2.85546875" style="50" customWidth="1"/>
    <col min="18" max="18" width="48.140625" style="50" customWidth="1"/>
    <col min="19" max="19" width="28.7109375" style="50" customWidth="1"/>
    <col min="20" max="20" width="5.140625" style="50" customWidth="1"/>
    <col min="21" max="21" width="70" style="50" customWidth="1"/>
    <col min="22" max="22" width="26.140625" style="50" customWidth="1"/>
    <col min="23" max="23" width="22.28515625" style="50" customWidth="1"/>
    <col min="24" max="24" width="24.28515625" style="50" customWidth="1"/>
    <col min="25" max="25" width="21.140625" style="50" customWidth="1"/>
    <col min="26" max="26" width="17.28515625" style="50" customWidth="1"/>
    <col min="27" max="16384" width="9.7109375" style="50"/>
  </cols>
  <sheetData>
    <row r="1" spans="1:53">
      <c r="A1" s="1211" t="s">
        <v>259</v>
      </c>
      <c r="B1" s="1211"/>
      <c r="C1" s="1211"/>
      <c r="D1" s="1211"/>
      <c r="E1" s="1211"/>
      <c r="F1" s="1211"/>
      <c r="G1" s="1211"/>
      <c r="H1" s="158"/>
      <c r="I1" s="158"/>
    </row>
    <row r="2" spans="1:53" ht="20.100000000000001" customHeight="1">
      <c r="A2" s="1211" t="s">
        <v>761</v>
      </c>
      <c r="B2" s="1211"/>
      <c r="C2" s="1211"/>
      <c r="D2" s="1211"/>
      <c r="E2" s="1211"/>
      <c r="F2" s="1211"/>
      <c r="G2" s="1211"/>
      <c r="AB2" s="29"/>
      <c r="AC2" s="29"/>
      <c r="AD2" s="29"/>
      <c r="AE2" s="29"/>
      <c r="AF2" s="29"/>
      <c r="AG2" s="29"/>
      <c r="AH2" s="33"/>
      <c r="AI2" s="33"/>
      <c r="AJ2" s="33"/>
      <c r="AK2" s="33"/>
      <c r="AL2" s="33"/>
      <c r="AM2" s="33"/>
      <c r="AN2" s="33"/>
      <c r="AO2" s="33"/>
      <c r="AP2" s="33"/>
      <c r="AQ2" s="33"/>
      <c r="AR2" s="33"/>
      <c r="AS2" s="33"/>
      <c r="AT2" s="33"/>
      <c r="AU2" s="33"/>
      <c r="AV2" s="33"/>
      <c r="AW2" s="33"/>
      <c r="AX2" s="33"/>
      <c r="AY2" s="33"/>
      <c r="AZ2" s="33"/>
      <c r="BA2" s="33"/>
    </row>
    <row r="3" spans="1:53" ht="20.100000000000001" customHeight="1">
      <c r="A3" s="1211"/>
      <c r="B3" s="1211"/>
      <c r="C3" s="1211"/>
      <c r="D3" s="1211"/>
      <c r="E3" s="1211"/>
      <c r="F3" s="1211"/>
      <c r="G3" s="1211"/>
      <c r="H3" s="160"/>
      <c r="AB3" s="29"/>
      <c r="AC3" s="29"/>
      <c r="AD3" s="29"/>
      <c r="AE3" s="29"/>
      <c r="AF3" s="29"/>
      <c r="AG3" s="29"/>
      <c r="AH3" s="33"/>
      <c r="AI3" s="33"/>
      <c r="AJ3" s="33"/>
      <c r="AK3" s="33"/>
      <c r="AL3" s="33"/>
      <c r="AM3" s="33"/>
      <c r="AN3" s="33"/>
      <c r="AO3" s="33"/>
      <c r="AP3" s="33"/>
      <c r="AQ3" s="33"/>
      <c r="AR3" s="33"/>
      <c r="AS3" s="33"/>
      <c r="AT3" s="33"/>
      <c r="AU3" s="33"/>
      <c r="AV3" s="33"/>
      <c r="AW3" s="33"/>
      <c r="AX3" s="33"/>
      <c r="AY3" s="33"/>
      <c r="AZ3" s="33"/>
      <c r="BA3" s="33"/>
    </row>
    <row r="4" spans="1:53" ht="28.35" customHeight="1">
      <c r="A4" s="1212" t="s">
        <v>723</v>
      </c>
      <c r="B4" s="1212"/>
      <c r="C4" s="1212"/>
      <c r="D4" s="1212"/>
      <c r="E4" s="1212"/>
      <c r="F4" s="1212"/>
      <c r="G4" s="1212"/>
      <c r="H4" s="159"/>
      <c r="I4" s="159"/>
      <c r="AB4" s="29"/>
      <c r="AC4" s="29"/>
      <c r="AD4" s="29"/>
      <c r="AE4" s="29"/>
      <c r="AF4" s="29"/>
      <c r="AG4" s="29"/>
      <c r="AH4" s="33"/>
      <c r="AI4" s="33"/>
      <c r="AJ4" s="33"/>
      <c r="AK4" s="33"/>
      <c r="AL4" s="33"/>
      <c r="AM4" s="33"/>
      <c r="AN4" s="33"/>
      <c r="AO4" s="33"/>
      <c r="AP4" s="33"/>
      <c r="AQ4" s="33"/>
      <c r="AR4" s="33"/>
      <c r="AS4" s="33"/>
      <c r="AT4" s="33"/>
      <c r="AU4" s="33"/>
      <c r="AV4" s="33"/>
      <c r="AW4" s="33"/>
      <c r="AX4" s="33"/>
      <c r="AY4" s="33"/>
      <c r="AZ4" s="33"/>
      <c r="BA4" s="33"/>
    </row>
    <row r="5" spans="1:53" ht="20.100000000000001" customHeight="1">
      <c r="A5" s="1213"/>
      <c r="B5" s="1213"/>
      <c r="C5" s="1213"/>
      <c r="D5" s="1214"/>
      <c r="E5" s="1214"/>
      <c r="F5" s="1214"/>
      <c r="G5" s="1215"/>
      <c r="H5" s="160"/>
      <c r="AB5" s="29"/>
      <c r="AC5" s="29"/>
      <c r="AD5" s="29"/>
      <c r="AE5" s="29"/>
      <c r="AF5" s="29"/>
      <c r="AG5" s="29"/>
      <c r="AH5" s="33"/>
      <c r="AI5" s="33"/>
      <c r="AJ5" s="33"/>
      <c r="AK5" s="33"/>
      <c r="AL5" s="33"/>
      <c r="AM5" s="33"/>
      <c r="AN5" s="33"/>
      <c r="AO5" s="33"/>
      <c r="AP5" s="33"/>
      <c r="AQ5" s="33"/>
      <c r="AR5" s="33"/>
      <c r="AS5" s="33"/>
      <c r="AT5" s="33"/>
      <c r="AU5" s="33"/>
      <c r="AV5" s="33"/>
      <c r="AW5" s="33"/>
      <c r="AX5" s="33"/>
      <c r="AY5" s="33"/>
      <c r="AZ5" s="33"/>
      <c r="BA5" s="33"/>
    </row>
    <row r="6" spans="1:53" ht="20.100000000000001" customHeight="1">
      <c r="A6" s="1213"/>
      <c r="B6" s="1213"/>
      <c r="C6" s="1213"/>
      <c r="D6" s="1213"/>
      <c r="E6" s="1213"/>
      <c r="F6" s="1213"/>
      <c r="G6" s="1216"/>
      <c r="AB6" s="29"/>
      <c r="AC6" s="29"/>
      <c r="AD6" s="29"/>
      <c r="AE6" s="29"/>
      <c r="AF6" s="29"/>
      <c r="AG6" s="29"/>
      <c r="AH6" s="28"/>
      <c r="AI6" s="28"/>
      <c r="AJ6" s="33"/>
      <c r="AK6" s="33"/>
      <c r="AL6" s="33"/>
      <c r="AM6" s="33"/>
      <c r="AN6" s="33"/>
      <c r="AO6" s="33"/>
      <c r="AP6" s="33"/>
      <c r="AQ6" s="33"/>
      <c r="AR6" s="33"/>
      <c r="AS6" s="33"/>
      <c r="AT6" s="33"/>
      <c r="AU6" s="33"/>
      <c r="AV6" s="33"/>
      <c r="AW6" s="33"/>
      <c r="AX6" s="33"/>
      <c r="AY6" s="33"/>
      <c r="AZ6" s="33"/>
      <c r="BA6" s="33"/>
    </row>
    <row r="7" spans="1:53" ht="23.1" customHeight="1" thickBot="1">
      <c r="A7" s="1217" t="s">
        <v>587</v>
      </c>
      <c r="B7" s="1213"/>
      <c r="C7" s="1218" t="s">
        <v>3</v>
      </c>
      <c r="D7" s="1219" t="s">
        <v>690</v>
      </c>
      <c r="E7" s="1219"/>
      <c r="F7" s="1219"/>
      <c r="G7" s="1216"/>
      <c r="H7" s="160"/>
      <c r="AB7" s="29"/>
      <c r="AC7" s="29"/>
      <c r="AD7" s="29"/>
      <c r="AE7" s="29"/>
      <c r="AF7" s="29"/>
      <c r="AG7" s="29"/>
      <c r="AH7" s="28"/>
      <c r="AI7" s="28"/>
      <c r="AJ7" s="33"/>
      <c r="AK7" s="33"/>
      <c r="AL7" s="33"/>
      <c r="AM7" s="33"/>
      <c r="AN7" s="33"/>
      <c r="AO7" s="33"/>
      <c r="AP7" s="33"/>
      <c r="AQ7" s="33"/>
      <c r="AR7" s="33"/>
      <c r="AS7" s="33"/>
      <c r="AT7" s="33"/>
      <c r="AU7" s="33"/>
      <c r="AV7" s="33"/>
      <c r="AW7" s="33"/>
      <c r="AX7" s="33"/>
      <c r="AY7" s="33"/>
      <c r="AZ7" s="33"/>
      <c r="BA7" s="33"/>
    </row>
    <row r="8" spans="1:53" ht="20.100000000000001" customHeight="1">
      <c r="A8" s="1216"/>
      <c r="B8" s="1216"/>
      <c r="C8" s="1216"/>
      <c r="D8" s="1216"/>
      <c r="E8" s="1216"/>
      <c r="F8" s="1216"/>
      <c r="G8" s="1216"/>
      <c r="H8" s="160"/>
      <c r="AB8" s="29"/>
      <c r="AC8" s="29"/>
      <c r="AD8" s="29"/>
      <c r="AE8" s="29"/>
      <c r="AF8" s="29"/>
      <c r="AG8" s="29"/>
      <c r="AH8" s="28"/>
      <c r="AI8" s="28"/>
      <c r="AJ8" s="33"/>
      <c r="AK8" s="33"/>
      <c r="AL8" s="33"/>
      <c r="AM8" s="33"/>
      <c r="AN8" s="33"/>
      <c r="AO8" s="33"/>
      <c r="AP8" s="33"/>
      <c r="AQ8" s="33"/>
      <c r="AR8" s="33"/>
      <c r="AS8" s="33"/>
      <c r="AT8" s="33"/>
      <c r="AU8" s="33"/>
      <c r="AV8" s="33"/>
      <c r="AW8" s="33"/>
      <c r="AX8" s="33"/>
      <c r="AY8" s="33"/>
      <c r="AZ8" s="33"/>
      <c r="BA8" s="33"/>
    </row>
    <row r="9" spans="1:53" ht="20.100000000000001" customHeight="1">
      <c r="A9" s="160"/>
      <c r="B9" s="160"/>
      <c r="C9" s="160"/>
      <c r="D9" s="160"/>
      <c r="E9" s="160"/>
      <c r="F9" s="160"/>
      <c r="G9" s="160"/>
      <c r="H9" s="160"/>
      <c r="AB9" s="29"/>
      <c r="AC9" s="29"/>
      <c r="AD9" s="29"/>
      <c r="AE9" s="29"/>
      <c r="AF9" s="29"/>
      <c r="AG9" s="29"/>
      <c r="AH9" s="28"/>
      <c r="AI9" s="28"/>
      <c r="AJ9" s="33"/>
      <c r="AK9" s="33"/>
      <c r="AL9" s="33"/>
      <c r="AM9" s="33"/>
      <c r="AN9" s="33"/>
      <c r="AO9" s="33"/>
      <c r="AP9" s="33"/>
      <c r="AQ9" s="33"/>
      <c r="AR9" s="33"/>
      <c r="AS9" s="33"/>
      <c r="AT9" s="33"/>
      <c r="AU9" s="33"/>
      <c r="AV9" s="33"/>
      <c r="AW9" s="33"/>
      <c r="AX9" s="33"/>
      <c r="AY9" s="33"/>
      <c r="AZ9" s="33"/>
      <c r="BA9" s="33"/>
    </row>
    <row r="10" spans="1:53" ht="89.1" customHeight="1">
      <c r="A10" s="818" t="s">
        <v>4</v>
      </c>
      <c r="B10" s="161"/>
      <c r="C10" s="1220" t="s">
        <v>762</v>
      </c>
      <c r="D10" s="1220"/>
      <c r="E10" s="1220"/>
      <c r="F10" s="1220"/>
      <c r="G10" s="1220"/>
      <c r="H10" s="163"/>
      <c r="I10" s="1066"/>
      <c r="AB10" s="29"/>
      <c r="AC10" s="29"/>
      <c r="AD10" s="29"/>
      <c r="AE10" s="29"/>
      <c r="AF10" s="29"/>
      <c r="AG10" s="29"/>
      <c r="AH10" s="33"/>
      <c r="AI10" s="33"/>
      <c r="AJ10" s="33"/>
      <c r="AK10" s="33"/>
      <c r="AL10" s="33"/>
      <c r="AM10" s="33"/>
      <c r="AN10" s="33"/>
      <c r="AO10" s="33"/>
      <c r="AP10" s="33"/>
      <c r="AQ10" s="33"/>
      <c r="AR10" s="33"/>
      <c r="AS10" s="33"/>
      <c r="AT10" s="33"/>
      <c r="AU10" s="33"/>
      <c r="AV10" s="33"/>
      <c r="AW10" s="33"/>
      <c r="AX10" s="33"/>
      <c r="AY10" s="33"/>
      <c r="AZ10" s="33"/>
      <c r="BA10" s="33"/>
    </row>
    <row r="11" spans="1:53" ht="20.65" customHeight="1">
      <c r="A11" s="161"/>
      <c r="B11" s="161"/>
      <c r="C11" s="815"/>
      <c r="D11" s="815"/>
      <c r="E11" s="815"/>
      <c r="F11" s="160"/>
      <c r="G11" s="160"/>
      <c r="H11" s="163"/>
      <c r="AB11" s="29"/>
      <c r="AC11" s="29"/>
      <c r="AD11" s="29"/>
      <c r="AE11" s="29"/>
      <c r="AF11" s="29"/>
      <c r="AG11" s="29"/>
      <c r="AH11" s="33"/>
      <c r="AI11" s="33"/>
      <c r="AJ11" s="33"/>
      <c r="AK11" s="33"/>
      <c r="AL11" s="33"/>
      <c r="AM11" s="33"/>
      <c r="AN11" s="33"/>
      <c r="AO11" s="33"/>
      <c r="AP11" s="33"/>
      <c r="AQ11" s="33"/>
      <c r="AR11" s="33"/>
      <c r="AS11" s="33"/>
      <c r="AT11" s="33"/>
      <c r="AU11" s="33"/>
      <c r="AV11" s="33"/>
      <c r="AW11" s="33"/>
      <c r="AX11" s="33"/>
      <c r="AY11" s="33"/>
      <c r="AZ11" s="33"/>
      <c r="BA11" s="33"/>
    </row>
    <row r="12" spans="1:53" ht="20.100000000000001" customHeight="1">
      <c r="A12" s="164"/>
      <c r="B12" s="164"/>
      <c r="C12" s="1112" t="s">
        <v>581</v>
      </c>
      <c r="D12" s="1112"/>
      <c r="E12" s="1112"/>
      <c r="F12" s="166"/>
      <c r="G12" s="166"/>
      <c r="H12" s="166"/>
      <c r="AB12" s="29"/>
      <c r="AC12" s="29"/>
      <c r="AD12" s="29"/>
      <c r="AE12" s="29"/>
      <c r="AF12" s="29"/>
      <c r="AG12" s="29"/>
      <c r="AH12" s="33"/>
      <c r="AI12" s="33"/>
      <c r="AJ12" s="33"/>
      <c r="AK12" s="33"/>
      <c r="AL12" s="33"/>
      <c r="AM12" s="33"/>
      <c r="AN12" s="33"/>
      <c r="AO12" s="33"/>
      <c r="AP12" s="33"/>
      <c r="AQ12" s="33"/>
      <c r="AR12" s="33"/>
      <c r="AS12" s="33"/>
      <c r="AT12" s="33"/>
      <c r="AU12" s="33"/>
      <c r="AV12" s="33"/>
      <c r="AW12" s="33"/>
      <c r="AX12" s="33"/>
      <c r="AY12" s="33"/>
      <c r="AZ12" s="33"/>
      <c r="BA12" s="33"/>
    </row>
    <row r="13" spans="1:53" ht="20.100000000000001" customHeight="1">
      <c r="C13" s="162"/>
      <c r="H13" s="166"/>
      <c r="AB13" s="29"/>
      <c r="AC13" s="29"/>
      <c r="AD13" s="29"/>
      <c r="AE13" s="29"/>
      <c r="AF13" s="29"/>
      <c r="AG13" s="29"/>
      <c r="AH13" s="33"/>
      <c r="AI13" s="33"/>
      <c r="AJ13" s="33"/>
      <c r="AK13" s="33"/>
      <c r="AL13" s="33"/>
      <c r="AM13" s="33"/>
      <c r="AN13" s="33"/>
      <c r="AO13" s="33"/>
      <c r="AP13" s="33"/>
      <c r="AQ13" s="33"/>
      <c r="AR13" s="33"/>
      <c r="AS13" s="33"/>
      <c r="AT13" s="33"/>
      <c r="AU13" s="33"/>
      <c r="AV13" s="33"/>
      <c r="AW13" s="33"/>
      <c r="AX13" s="33"/>
      <c r="AY13" s="33"/>
      <c r="AZ13" s="33"/>
      <c r="BA13" s="33"/>
    </row>
    <row r="14" spans="1:53" ht="20.100000000000001" customHeight="1">
      <c r="C14" s="162"/>
      <c r="AB14" s="29"/>
      <c r="AC14" s="29"/>
      <c r="AD14" s="29"/>
      <c r="AE14" s="29"/>
      <c r="AF14" s="29"/>
      <c r="AG14" s="29"/>
      <c r="AH14" s="33"/>
      <c r="AI14" s="33"/>
      <c r="AJ14" s="33"/>
      <c r="AK14" s="33"/>
      <c r="AL14" s="33"/>
      <c r="AM14" s="33"/>
      <c r="AN14" s="33"/>
      <c r="AO14" s="33"/>
      <c r="AP14" s="33"/>
      <c r="AQ14" s="33"/>
      <c r="AR14" s="33"/>
      <c r="AS14" s="33"/>
      <c r="AT14" s="33"/>
      <c r="AU14" s="33"/>
      <c r="AV14" s="33"/>
      <c r="AW14" s="33"/>
      <c r="AX14" s="33"/>
      <c r="AY14" s="33"/>
      <c r="AZ14" s="33"/>
      <c r="BA14" s="33"/>
    </row>
    <row r="15" spans="1:53" ht="20.100000000000001" customHeight="1">
      <c r="A15" s="161" t="s">
        <v>5</v>
      </c>
      <c r="B15" s="161"/>
      <c r="C15" s="1101" t="s">
        <v>588</v>
      </c>
      <c r="D15" s="1101"/>
      <c r="E15" s="1101"/>
      <c r="AB15" s="29"/>
      <c r="AC15" s="29"/>
      <c r="AD15" s="29"/>
      <c r="AE15" s="29"/>
      <c r="AF15" s="29"/>
      <c r="AG15" s="29"/>
      <c r="AH15" s="33"/>
      <c r="AI15" s="33"/>
      <c r="AJ15" s="33"/>
      <c r="AK15" s="33"/>
      <c r="AL15" s="33"/>
      <c r="AM15" s="33"/>
      <c r="AN15" s="33"/>
      <c r="AO15" s="33"/>
      <c r="AP15" s="33"/>
      <c r="AQ15" s="33"/>
      <c r="AR15" s="33"/>
      <c r="AS15" s="33"/>
      <c r="AT15" s="33"/>
      <c r="AU15" s="33"/>
      <c r="AV15" s="33"/>
      <c r="AW15" s="33"/>
      <c r="AX15" s="33"/>
      <c r="AY15" s="33"/>
      <c r="AZ15" s="33"/>
      <c r="BA15" s="33"/>
    </row>
    <row r="16" spans="1:53" ht="20.100000000000001" customHeight="1">
      <c r="A16" s="1101"/>
      <c r="B16" s="1101"/>
      <c r="D16" s="160"/>
      <c r="E16" s="160"/>
      <c r="H16" s="160"/>
      <c r="AB16" s="29"/>
      <c r="AC16" s="29"/>
      <c r="AD16" s="29"/>
      <c r="AE16" s="29"/>
      <c r="AF16" s="29"/>
      <c r="AG16" s="29"/>
      <c r="AH16" s="33"/>
      <c r="AI16" s="33"/>
      <c r="AJ16" s="33"/>
      <c r="AK16" s="33"/>
      <c r="AL16" s="33"/>
      <c r="AM16" s="33"/>
      <c r="AN16" s="33"/>
      <c r="AO16" s="33"/>
      <c r="AP16" s="33"/>
      <c r="AQ16" s="33"/>
      <c r="AR16" s="33"/>
      <c r="AS16" s="33"/>
      <c r="AT16" s="33"/>
      <c r="AU16" s="33"/>
      <c r="AV16" s="33"/>
      <c r="AW16" s="33"/>
      <c r="AX16" s="33"/>
      <c r="AY16" s="33"/>
      <c r="AZ16" s="33"/>
      <c r="BA16" s="33"/>
    </row>
    <row r="17" spans="1:53" ht="27" customHeight="1">
      <c r="C17" s="1106">
        <f>IF(+'EXHIBIT A'!E44&gt;=0.0499,+'EXHIBIT A'!E44,"PERCENTAGE DOES NOT MEET STATUTORY GUIDELINES")</f>
        <v>0.10041193405296292</v>
      </c>
      <c r="D17" s="1106"/>
      <c r="E17" s="1106"/>
      <c r="F17" s="1106"/>
      <c r="G17" s="1106"/>
      <c r="H17" s="160"/>
      <c r="AB17" s="29"/>
      <c r="AC17" s="29"/>
      <c r="AD17" s="29"/>
      <c r="AE17" s="29"/>
      <c r="AF17" s="29"/>
      <c r="AG17" s="29"/>
      <c r="AH17" s="33"/>
      <c r="AI17" s="33"/>
      <c r="AJ17" s="33"/>
      <c r="AK17" s="33"/>
      <c r="AL17" s="33"/>
      <c r="AM17" s="33"/>
      <c r="AN17" s="33"/>
      <c r="AO17" s="33"/>
      <c r="AP17" s="33"/>
      <c r="AQ17" s="33"/>
      <c r="AR17" s="33"/>
      <c r="AS17" s="33"/>
      <c r="AT17" s="33"/>
      <c r="AU17" s="33"/>
      <c r="AV17" s="33"/>
      <c r="AW17" s="33"/>
      <c r="AX17" s="33"/>
      <c r="AY17" s="33"/>
      <c r="AZ17" s="33"/>
      <c r="BA17" s="33"/>
    </row>
    <row r="18" spans="1:53" ht="20.100000000000001" customHeight="1">
      <c r="A18" s="1101"/>
      <c r="B18" s="1358"/>
      <c r="C18" s="1359" t="s">
        <v>726</v>
      </c>
      <c r="D18" s="1359"/>
      <c r="E18" s="1359"/>
      <c r="F18" s="1359"/>
      <c r="G18" s="1359"/>
      <c r="H18" s="160"/>
      <c r="AB18" s="29"/>
      <c r="AC18" s="29"/>
      <c r="AD18" s="29"/>
      <c r="AE18" s="29"/>
      <c r="AF18" s="29"/>
      <c r="AG18" s="29"/>
      <c r="AH18" s="33"/>
      <c r="AI18" s="33"/>
      <c r="AJ18" s="33"/>
      <c r="AK18" s="33"/>
      <c r="AL18" s="33"/>
      <c r="AM18" s="33"/>
      <c r="AN18" s="33"/>
      <c r="AO18" s="33"/>
      <c r="AP18" s="33"/>
      <c r="AQ18" s="33"/>
      <c r="AR18" s="33"/>
      <c r="AS18" s="33"/>
      <c r="AT18" s="33"/>
      <c r="AU18" s="33"/>
      <c r="AV18" s="33"/>
      <c r="AW18" s="33"/>
      <c r="AX18" s="33"/>
      <c r="AY18" s="33"/>
      <c r="AZ18" s="33"/>
      <c r="BA18" s="33"/>
    </row>
    <row r="19" spans="1:53" ht="20.100000000000001" customHeight="1">
      <c r="A19" s="1101"/>
      <c r="B19" s="1101"/>
      <c r="C19" s="158"/>
      <c r="D19" s="158"/>
      <c r="E19" s="158"/>
      <c r="F19" s="160"/>
      <c r="G19" s="160"/>
      <c r="H19" s="160"/>
      <c r="AB19" s="29"/>
      <c r="AC19" s="29"/>
      <c r="AD19" s="29"/>
      <c r="AE19" s="29"/>
      <c r="AF19" s="29"/>
      <c r="AG19" s="29"/>
      <c r="AH19" s="33"/>
      <c r="AI19" s="33"/>
      <c r="AJ19" s="33"/>
      <c r="AK19" s="33"/>
      <c r="AL19" s="33"/>
      <c r="AM19" s="33"/>
      <c r="AN19" s="33"/>
      <c r="AO19" s="33"/>
      <c r="AP19" s="33"/>
      <c r="AQ19" s="33"/>
      <c r="AR19" s="33"/>
      <c r="AS19" s="33"/>
      <c r="AT19" s="33"/>
      <c r="AU19" s="33"/>
      <c r="AV19" s="33"/>
      <c r="AW19" s="33"/>
      <c r="AX19" s="33"/>
      <c r="AY19" s="33"/>
      <c r="AZ19" s="33"/>
      <c r="BA19" s="33"/>
    </row>
    <row r="20" spans="1:53" ht="20.100000000000001" customHeight="1">
      <c r="AB20" s="29"/>
      <c r="AC20" s="29"/>
      <c r="AD20" s="29"/>
      <c r="AE20" s="29"/>
      <c r="AF20" s="29"/>
      <c r="AG20" s="29"/>
      <c r="AH20" s="33"/>
      <c r="AI20" s="33"/>
      <c r="AJ20" s="33"/>
      <c r="AK20" s="33"/>
      <c r="AL20" s="33"/>
      <c r="AM20" s="33"/>
      <c r="AN20" s="33"/>
      <c r="AO20" s="33"/>
      <c r="AP20" s="33"/>
      <c r="AQ20" s="33"/>
      <c r="AR20" s="33"/>
      <c r="AS20" s="33"/>
      <c r="AT20" s="33"/>
      <c r="AU20" s="33"/>
      <c r="AV20" s="33"/>
      <c r="AW20" s="33"/>
      <c r="AX20" s="33"/>
      <c r="AY20" s="33"/>
      <c r="AZ20" s="33"/>
      <c r="BA20" s="33"/>
    </row>
    <row r="21" spans="1:53" ht="20.100000000000001" customHeight="1">
      <c r="A21" s="161" t="s">
        <v>6</v>
      </c>
      <c r="B21" s="161"/>
      <c r="C21" s="1113" t="s">
        <v>613</v>
      </c>
      <c r="D21" s="1113"/>
      <c r="E21" s="1113"/>
      <c r="F21" s="49"/>
      <c r="G21" s="49"/>
      <c r="H21" s="160"/>
      <c r="AB21" s="29"/>
      <c r="AC21" s="29"/>
      <c r="AD21" s="29"/>
      <c r="AE21" s="29"/>
      <c r="AF21" s="29"/>
      <c r="AG21" s="29"/>
      <c r="AH21" s="33"/>
      <c r="AI21" s="33"/>
      <c r="AJ21" s="33"/>
      <c r="AK21" s="33"/>
      <c r="AL21" s="33"/>
      <c r="AM21" s="33"/>
      <c r="AN21" s="33"/>
      <c r="AO21" s="33"/>
      <c r="AP21" s="33"/>
      <c r="AQ21" s="33"/>
      <c r="AR21" s="33"/>
      <c r="AS21" s="33"/>
      <c r="AT21" s="33"/>
      <c r="AU21" s="33"/>
      <c r="AV21" s="33"/>
      <c r="AW21" s="33"/>
      <c r="AX21" s="33"/>
      <c r="AY21" s="33"/>
      <c r="AZ21" s="33"/>
      <c r="BA21" s="33"/>
    </row>
    <row r="22" spans="1:53" ht="20.100000000000001" customHeight="1">
      <c r="C22" s="49"/>
      <c r="D22" s="49"/>
      <c r="E22" s="49"/>
      <c r="F22" s="49"/>
      <c r="G22" s="49"/>
      <c r="H22" s="160"/>
      <c r="AB22" s="29"/>
      <c r="AC22" s="29"/>
      <c r="AD22" s="29"/>
      <c r="AE22" s="29"/>
      <c r="AF22" s="29"/>
      <c r="AG22" s="29"/>
      <c r="AH22" s="33"/>
      <c r="AI22" s="33"/>
      <c r="AJ22" s="33"/>
      <c r="AK22" s="33"/>
      <c r="AL22" s="33"/>
      <c r="AM22" s="33"/>
      <c r="AN22" s="33"/>
      <c r="AO22" s="33"/>
      <c r="AP22" s="33"/>
      <c r="AQ22" s="33"/>
      <c r="AR22" s="33"/>
      <c r="AS22" s="33"/>
      <c r="AT22" s="33"/>
      <c r="AU22" s="33"/>
      <c r="AV22" s="33"/>
      <c r="AW22" s="33"/>
      <c r="AX22" s="33"/>
      <c r="AY22" s="33"/>
      <c r="AZ22" s="33"/>
      <c r="BA22" s="33"/>
    </row>
    <row r="23" spans="1:53" ht="20.100000000000001" customHeight="1">
      <c r="C23" s="168" t="s">
        <v>612</v>
      </c>
      <c r="H23" s="160"/>
      <c r="AB23" s="29"/>
      <c r="AC23" s="29"/>
      <c r="AD23" s="29"/>
      <c r="AE23" s="29"/>
      <c r="AF23" s="29"/>
      <c r="AG23" s="29"/>
      <c r="AH23" s="33"/>
      <c r="AI23" s="33"/>
      <c r="AJ23" s="33"/>
      <c r="AK23" s="33"/>
      <c r="AL23" s="33"/>
      <c r="AM23" s="33"/>
      <c r="AN23" s="33"/>
      <c r="AO23" s="33"/>
      <c r="AP23" s="33"/>
      <c r="AQ23" s="33"/>
      <c r="AR23" s="33"/>
      <c r="AS23" s="33"/>
      <c r="AT23" s="33"/>
      <c r="AU23" s="33"/>
      <c r="AV23" s="33"/>
      <c r="AW23" s="33"/>
      <c r="AX23" s="33"/>
      <c r="AY23" s="33"/>
      <c r="AZ23" s="33"/>
      <c r="BA23" s="33"/>
    </row>
    <row r="24" spans="1:53" ht="20.100000000000001" customHeight="1">
      <c r="A24" s="169"/>
      <c r="B24" s="169"/>
      <c r="C24" s="168" t="s">
        <v>636</v>
      </c>
      <c r="D24" s="168"/>
      <c r="E24" s="160"/>
      <c r="F24" s="160"/>
      <c r="G24" s="160"/>
      <c r="H24" s="160"/>
      <c r="AB24" s="29"/>
      <c r="AC24" s="29"/>
      <c r="AD24" s="29"/>
      <c r="AE24" s="29"/>
      <c r="AF24" s="29"/>
      <c r="AG24" s="29"/>
      <c r="AH24" s="33"/>
      <c r="AI24" s="33"/>
      <c r="AJ24" s="33"/>
      <c r="AK24" s="33"/>
      <c r="AL24" s="33"/>
      <c r="AM24" s="33"/>
      <c r="AN24" s="33"/>
      <c r="AO24" s="33"/>
      <c r="AP24" s="33"/>
      <c r="AQ24" s="33"/>
      <c r="AR24" s="33"/>
      <c r="AS24" s="33"/>
      <c r="AT24" s="33"/>
      <c r="AU24" s="33"/>
      <c r="AV24" s="33"/>
      <c r="AW24" s="33"/>
      <c r="AX24" s="33"/>
      <c r="AY24" s="33"/>
      <c r="AZ24" s="33"/>
      <c r="BA24" s="33"/>
    </row>
    <row r="25" spans="1:53" ht="20.100000000000001" customHeight="1">
      <c r="A25" s="170"/>
      <c r="B25" s="170"/>
      <c r="C25" s="168" t="s">
        <v>634</v>
      </c>
      <c r="D25" s="168"/>
      <c r="E25" s="171"/>
      <c r="F25" s="168"/>
      <c r="G25" s="160"/>
      <c r="H25" s="160"/>
      <c r="AB25" s="29"/>
      <c r="AC25" s="29"/>
      <c r="AD25" s="29"/>
      <c r="AE25" s="29"/>
      <c r="AF25" s="29"/>
      <c r="AG25" s="29"/>
      <c r="AH25" s="33"/>
      <c r="AI25" s="33"/>
      <c r="AJ25" s="33"/>
      <c r="AK25" s="33"/>
      <c r="AL25" s="33"/>
      <c r="AM25" s="33"/>
      <c r="AN25" s="33"/>
      <c r="AO25" s="33"/>
      <c r="AP25" s="33"/>
      <c r="AQ25" s="33"/>
      <c r="AR25" s="33"/>
      <c r="AS25" s="33"/>
      <c r="AT25" s="33"/>
      <c r="AU25" s="33"/>
      <c r="AV25" s="33"/>
      <c r="AW25" s="33"/>
      <c r="AX25" s="33"/>
      <c r="AY25" s="33"/>
      <c r="AZ25" s="33"/>
      <c r="BA25" s="33"/>
    </row>
    <row r="26" spans="1:53" ht="20.100000000000001" customHeight="1">
      <c r="A26" s="170"/>
      <c r="B26" s="170"/>
      <c r="C26" s="168" t="s">
        <v>647</v>
      </c>
      <c r="D26" s="168"/>
      <c r="E26" s="171"/>
      <c r="F26" s="168"/>
      <c r="G26" s="160"/>
      <c r="H26" s="160"/>
      <c r="AB26" s="29"/>
      <c r="AC26" s="29"/>
      <c r="AD26" s="29"/>
      <c r="AE26" s="29"/>
      <c r="AF26" s="29"/>
      <c r="AG26" s="29"/>
      <c r="AH26" s="33"/>
      <c r="AI26" s="33"/>
      <c r="AJ26" s="33"/>
      <c r="AK26" s="33"/>
      <c r="AL26" s="33"/>
      <c r="AM26" s="33"/>
      <c r="AN26" s="33"/>
      <c r="AO26" s="33"/>
      <c r="AP26" s="33"/>
      <c r="AQ26" s="33"/>
      <c r="AR26" s="33"/>
      <c r="AS26" s="33"/>
      <c r="AT26" s="33"/>
      <c r="AU26" s="33"/>
      <c r="AV26" s="33"/>
      <c r="AW26" s="33"/>
      <c r="AX26" s="33"/>
      <c r="AY26" s="33"/>
      <c r="AZ26" s="33"/>
      <c r="BA26" s="33"/>
    </row>
    <row r="27" spans="1:53" ht="20.100000000000001" customHeight="1">
      <c r="A27" s="170"/>
      <c r="B27" s="170"/>
      <c r="C27" s="168" t="s">
        <v>648</v>
      </c>
      <c r="D27" s="168"/>
      <c r="E27" s="168"/>
      <c r="F27" s="168"/>
      <c r="G27" s="160"/>
      <c r="H27" s="160"/>
      <c r="AB27" s="29"/>
      <c r="AC27" s="29"/>
      <c r="AD27" s="29"/>
      <c r="AE27" s="29"/>
      <c r="AF27" s="29"/>
      <c r="AG27" s="29"/>
      <c r="AH27" s="33"/>
      <c r="AI27" s="33"/>
      <c r="AJ27" s="33"/>
      <c r="AK27" s="33"/>
      <c r="AL27" s="33"/>
      <c r="AM27" s="33"/>
      <c r="AN27" s="33"/>
      <c r="AO27" s="33"/>
      <c r="AP27" s="33"/>
      <c r="AQ27" s="33"/>
      <c r="AR27" s="33"/>
      <c r="AS27" s="33"/>
      <c r="AT27" s="33"/>
      <c r="AU27" s="33"/>
      <c r="AV27" s="33"/>
      <c r="AW27" s="33"/>
      <c r="AX27" s="33"/>
      <c r="AY27" s="33"/>
      <c r="AZ27" s="33"/>
      <c r="BA27" s="33"/>
    </row>
    <row r="28" spans="1:53" ht="20.100000000000001" customHeight="1">
      <c r="A28" s="172"/>
      <c r="B28" s="172"/>
      <c r="C28" s="168" t="s">
        <v>635</v>
      </c>
      <c r="D28" s="33"/>
      <c r="E28" s="33"/>
      <c r="F28" s="33"/>
      <c r="H28" s="160"/>
      <c r="AB28" s="29"/>
      <c r="AC28" s="29"/>
      <c r="AD28" s="29"/>
      <c r="AE28" s="29"/>
      <c r="AF28" s="29"/>
      <c r="AG28" s="29"/>
      <c r="AH28" s="33"/>
      <c r="AI28" s="33"/>
      <c r="AJ28" s="33"/>
      <c r="AK28" s="33"/>
      <c r="AL28" s="33"/>
      <c r="AM28" s="33"/>
      <c r="AN28" s="33"/>
      <c r="AO28" s="33"/>
      <c r="AP28" s="33"/>
      <c r="AQ28" s="33"/>
      <c r="AR28" s="33"/>
      <c r="AS28" s="33"/>
      <c r="AT28" s="33"/>
      <c r="AU28" s="33"/>
      <c r="AV28" s="33"/>
      <c r="AW28" s="33"/>
      <c r="AX28" s="33"/>
      <c r="AY28" s="33"/>
      <c r="AZ28" s="33"/>
      <c r="BA28" s="33"/>
    </row>
    <row r="29" spans="1:53" ht="20.100000000000001" customHeight="1">
      <c r="A29" s="172"/>
      <c r="B29" s="172"/>
      <c r="C29" s="33" t="s">
        <v>649</v>
      </c>
      <c r="D29" s="168"/>
      <c r="E29" s="168"/>
      <c r="F29" s="168"/>
      <c r="G29" s="160"/>
      <c r="H29" s="160"/>
      <c r="AB29" s="29"/>
      <c r="AC29" s="29"/>
      <c r="AD29" s="29"/>
      <c r="AE29" s="29"/>
      <c r="AF29" s="29"/>
      <c r="AG29" s="29"/>
      <c r="AH29" s="33"/>
      <c r="AI29" s="33"/>
      <c r="AJ29" s="33"/>
      <c r="AK29" s="33"/>
      <c r="AL29" s="33"/>
      <c r="AM29" s="33"/>
      <c r="AN29" s="33"/>
      <c r="AO29" s="33"/>
      <c r="AP29" s="33"/>
      <c r="AQ29" s="33"/>
      <c r="AR29" s="33"/>
      <c r="AS29" s="33"/>
      <c r="AT29" s="33"/>
      <c r="AU29" s="33"/>
      <c r="AV29" s="33"/>
      <c r="AW29" s="33"/>
      <c r="AX29" s="33"/>
      <c r="AY29" s="33"/>
      <c r="AZ29" s="33"/>
      <c r="BA29" s="33"/>
    </row>
    <row r="30" spans="1:53" ht="20.100000000000001" customHeight="1">
      <c r="A30" s="172"/>
      <c r="B30" s="172"/>
      <c r="C30" s="33"/>
      <c r="D30" s="168"/>
      <c r="E30" s="168"/>
      <c r="F30" s="168"/>
      <c r="G30" s="160"/>
      <c r="H30" s="160"/>
      <c r="AB30" s="29"/>
      <c r="AC30" s="29"/>
      <c r="AD30" s="29"/>
      <c r="AE30" s="29"/>
      <c r="AF30" s="29"/>
      <c r="AG30" s="29"/>
      <c r="AH30" s="33"/>
      <c r="AI30" s="33"/>
      <c r="AJ30" s="33"/>
      <c r="AK30" s="33"/>
      <c r="AL30" s="33"/>
      <c r="AM30" s="33"/>
      <c r="AN30" s="33"/>
      <c r="AO30" s="33"/>
      <c r="AP30" s="33"/>
      <c r="AQ30" s="33"/>
      <c r="AR30" s="33"/>
      <c r="AS30" s="33"/>
      <c r="AT30" s="33"/>
      <c r="AU30" s="33"/>
      <c r="AV30" s="33"/>
      <c r="AW30" s="33"/>
      <c r="AX30" s="33"/>
      <c r="AY30" s="33"/>
      <c r="AZ30" s="33"/>
      <c r="BA30" s="33"/>
    </row>
    <row r="31" spans="1:53" ht="20.100000000000001" customHeight="1">
      <c r="A31" s="172"/>
      <c r="B31" s="172"/>
      <c r="D31" s="168"/>
      <c r="E31" s="168"/>
      <c r="F31" s="168"/>
      <c r="G31" s="160"/>
      <c r="H31" s="160"/>
      <c r="AB31" s="29"/>
      <c r="AC31" s="29"/>
      <c r="AD31" s="29"/>
      <c r="AE31" s="29"/>
      <c r="AF31" s="29"/>
      <c r="AG31" s="29"/>
      <c r="AH31" s="33"/>
      <c r="AI31" s="33"/>
      <c r="AJ31" s="33"/>
      <c r="AK31" s="33"/>
      <c r="AL31" s="33"/>
      <c r="AM31" s="33"/>
      <c r="AN31" s="33"/>
      <c r="AO31" s="33"/>
      <c r="AP31" s="33"/>
      <c r="AQ31" s="33"/>
      <c r="AR31" s="33"/>
      <c r="AS31" s="33"/>
      <c r="AT31" s="33"/>
      <c r="AU31" s="33"/>
      <c r="AV31" s="33"/>
      <c r="AW31" s="33"/>
      <c r="AX31" s="33"/>
      <c r="AY31" s="33"/>
      <c r="AZ31" s="33"/>
      <c r="BA31" s="33"/>
    </row>
    <row r="32" spans="1:53" ht="20.100000000000001" customHeight="1">
      <c r="A32" s="173" t="s">
        <v>212</v>
      </c>
      <c r="B32" s="173"/>
      <c r="C32" s="167" t="s">
        <v>580</v>
      </c>
      <c r="D32" s="160"/>
      <c r="E32" s="168"/>
      <c r="F32" s="168"/>
      <c r="G32" s="160"/>
      <c r="H32" s="160"/>
      <c r="AB32" s="29"/>
      <c r="AC32" s="29"/>
      <c r="AD32" s="29"/>
      <c r="AE32" s="29"/>
      <c r="AF32" s="29"/>
      <c r="AG32" s="29"/>
      <c r="AH32" s="33"/>
      <c r="AI32" s="33"/>
      <c r="AJ32" s="33"/>
      <c r="AK32" s="33"/>
      <c r="AL32" s="33"/>
      <c r="AM32" s="33"/>
      <c r="AN32" s="33"/>
      <c r="AO32" s="33"/>
      <c r="AP32" s="33"/>
      <c r="AQ32" s="33"/>
      <c r="AR32" s="33"/>
      <c r="AS32" s="33"/>
      <c r="AT32" s="33"/>
      <c r="AU32" s="33"/>
      <c r="AV32" s="33"/>
      <c r="AW32" s="33"/>
      <c r="AX32" s="33"/>
      <c r="AY32" s="33"/>
      <c r="AZ32" s="33"/>
      <c r="BA32" s="33"/>
    </row>
    <row r="33" spans="1:53" ht="20.100000000000001" customHeight="1">
      <c r="A33" s="174"/>
      <c r="B33" s="174"/>
      <c r="C33" s="175"/>
      <c r="D33" s="160"/>
      <c r="E33" s="168"/>
      <c r="F33" s="168"/>
      <c r="G33" s="160"/>
      <c r="H33" s="160"/>
      <c r="AB33" s="29"/>
      <c r="AC33" s="29"/>
      <c r="AD33" s="29"/>
      <c r="AE33" s="29"/>
      <c r="AF33" s="29"/>
      <c r="AG33" s="29"/>
      <c r="AH33" s="33"/>
      <c r="AI33" s="33"/>
      <c r="AJ33" s="33"/>
      <c r="AK33" s="33"/>
      <c r="AL33" s="33"/>
      <c r="AM33" s="33"/>
      <c r="AN33" s="33"/>
      <c r="AO33" s="33"/>
      <c r="AP33" s="33"/>
      <c r="AQ33" s="33"/>
      <c r="AR33" s="33"/>
      <c r="AS33" s="33"/>
      <c r="AT33" s="33"/>
      <c r="AU33" s="33"/>
      <c r="AV33" s="33"/>
      <c r="AW33" s="33"/>
      <c r="AX33" s="33"/>
      <c r="AY33" s="33"/>
      <c r="AZ33" s="33"/>
      <c r="BA33" s="33"/>
    </row>
    <row r="34" spans="1:53" ht="20.100000000000001" customHeight="1">
      <c r="A34" s="174"/>
      <c r="B34" s="174"/>
      <c r="C34" s="783" t="str">
        <f>IF(+'EXHIBIT C'!H46+'EXHIBIT C(2)'!E30='EXHIBIT D'!G44,"Equal","Not Equal")</f>
        <v>Equal</v>
      </c>
      <c r="D34" s="160"/>
      <c r="E34" s="160"/>
      <c r="F34" s="160"/>
      <c r="G34" s="160"/>
      <c r="H34" s="160"/>
      <c r="AB34" s="29"/>
      <c r="AC34" s="29"/>
      <c r="AD34" s="29"/>
      <c r="AE34" s="29"/>
      <c r="AF34" s="29"/>
      <c r="AG34" s="29"/>
      <c r="AH34" s="33"/>
      <c r="AI34" s="33"/>
      <c r="AJ34" s="33"/>
      <c r="AK34" s="33"/>
      <c r="AL34" s="33"/>
      <c r="AM34" s="33"/>
      <c r="AN34" s="33"/>
      <c r="AO34" s="33"/>
      <c r="AP34" s="33"/>
      <c r="AQ34" s="33"/>
      <c r="AR34" s="33"/>
      <c r="AS34" s="33"/>
      <c r="AT34" s="33"/>
      <c r="AU34" s="33"/>
      <c r="AV34" s="33"/>
      <c r="AW34" s="33"/>
      <c r="AX34" s="33"/>
      <c r="AY34" s="33"/>
      <c r="AZ34" s="33"/>
      <c r="BA34" s="33"/>
    </row>
    <row r="35" spans="1:53" ht="20.100000000000001" customHeight="1">
      <c r="A35" s="174"/>
      <c r="B35" s="174"/>
      <c r="C35" s="176"/>
      <c r="D35" s="160"/>
      <c r="E35" s="160"/>
      <c r="F35" s="160"/>
      <c r="G35" s="160"/>
      <c r="H35" s="160"/>
      <c r="AB35" s="29"/>
      <c r="AC35" s="29"/>
      <c r="AD35" s="29"/>
      <c r="AE35" s="29"/>
      <c r="AF35" s="29"/>
      <c r="AG35" s="29"/>
      <c r="AH35" s="33"/>
      <c r="AI35" s="33"/>
      <c r="AJ35" s="33"/>
      <c r="AK35" s="33"/>
      <c r="AL35" s="33"/>
      <c r="AM35" s="33"/>
      <c r="AN35" s="33"/>
      <c r="AO35" s="33"/>
      <c r="AP35" s="33"/>
      <c r="AQ35" s="33"/>
      <c r="AR35" s="33"/>
      <c r="AS35" s="33"/>
      <c r="AT35" s="33"/>
      <c r="AU35" s="33"/>
      <c r="AV35" s="33"/>
      <c r="AW35" s="33"/>
      <c r="AX35" s="33"/>
      <c r="AY35" s="33"/>
      <c r="AZ35" s="33"/>
      <c r="BA35" s="33"/>
    </row>
    <row r="36" spans="1:53" ht="20.100000000000001" customHeight="1">
      <c r="E36" s="160"/>
      <c r="F36" s="160"/>
      <c r="G36" s="160"/>
      <c r="H36" s="160"/>
      <c r="AB36" s="29"/>
      <c r="AC36" s="29"/>
      <c r="AD36" s="29"/>
      <c r="AE36" s="29"/>
      <c r="AF36" s="29"/>
      <c r="AG36" s="29"/>
      <c r="AH36" s="33"/>
      <c r="AI36" s="33"/>
      <c r="AJ36" s="33"/>
      <c r="AK36" s="33"/>
      <c r="AL36" s="33"/>
      <c r="AM36" s="33"/>
      <c r="AN36" s="33"/>
      <c r="AO36" s="33"/>
      <c r="AP36" s="33"/>
      <c r="AQ36" s="33"/>
      <c r="AR36" s="33"/>
      <c r="AS36" s="33"/>
      <c r="AT36" s="33"/>
      <c r="AU36" s="33"/>
      <c r="AV36" s="33"/>
      <c r="AW36" s="33"/>
      <c r="AX36" s="33"/>
      <c r="AY36" s="33"/>
      <c r="AZ36" s="33"/>
      <c r="BA36" s="33"/>
    </row>
    <row r="37" spans="1:53" ht="20.100000000000001" customHeight="1">
      <c r="A37" s="161" t="s">
        <v>231</v>
      </c>
      <c r="B37" s="161"/>
      <c r="C37" s="167" t="s">
        <v>589</v>
      </c>
      <c r="D37" s="160"/>
      <c r="E37" s="160"/>
      <c r="F37" s="177"/>
      <c r="G37" s="160"/>
      <c r="H37" s="160"/>
      <c r="AB37" s="29"/>
      <c r="AC37" s="29"/>
      <c r="AD37" s="29"/>
      <c r="AE37" s="29"/>
      <c r="AF37" s="29"/>
      <c r="AG37" s="29"/>
      <c r="AH37" s="33"/>
      <c r="AI37" s="33"/>
      <c r="AJ37" s="33"/>
      <c r="AK37" s="33"/>
      <c r="AL37" s="33"/>
      <c r="AM37" s="33"/>
      <c r="AN37" s="33"/>
      <c r="AO37" s="33"/>
      <c r="AP37" s="33"/>
      <c r="AQ37" s="33"/>
      <c r="AR37" s="33"/>
      <c r="AS37" s="33"/>
      <c r="AT37" s="33"/>
      <c r="AU37" s="33"/>
      <c r="AV37" s="33"/>
      <c r="AW37" s="33"/>
      <c r="AX37" s="33"/>
      <c r="AY37" s="33"/>
      <c r="AZ37" s="33"/>
      <c r="BA37" s="33"/>
    </row>
    <row r="38" spans="1:53" ht="20.100000000000001" customHeight="1">
      <c r="C38" s="167" t="s">
        <v>585</v>
      </c>
      <c r="D38" s="160"/>
      <c r="E38" s="160"/>
      <c r="F38" s="178"/>
      <c r="G38" s="160"/>
      <c r="H38" s="160"/>
      <c r="AB38" s="29"/>
      <c r="AC38" s="29"/>
      <c r="AD38" s="29"/>
      <c r="AE38" s="29"/>
      <c r="AF38" s="29"/>
      <c r="AG38" s="29"/>
      <c r="AH38" s="33"/>
      <c r="AI38" s="33"/>
      <c r="AJ38" s="33"/>
      <c r="AK38" s="33"/>
      <c r="AL38" s="33"/>
      <c r="AM38" s="33"/>
      <c r="AN38" s="33"/>
      <c r="AO38" s="33"/>
      <c r="AP38" s="33"/>
      <c r="AQ38" s="33"/>
      <c r="AR38" s="33"/>
      <c r="AS38" s="33"/>
      <c r="AT38" s="33"/>
      <c r="AU38" s="33"/>
      <c r="AV38" s="33"/>
      <c r="AW38" s="33"/>
      <c r="AX38" s="33"/>
      <c r="AY38" s="33"/>
      <c r="AZ38" s="33"/>
      <c r="BA38" s="33"/>
    </row>
    <row r="39" spans="1:53" ht="20.100000000000001" customHeight="1" thickBot="1">
      <c r="G39" s="160"/>
      <c r="H39" s="160"/>
      <c r="AB39" s="29"/>
      <c r="AC39" s="29"/>
      <c r="AD39" s="29"/>
      <c r="AE39" s="29"/>
      <c r="AF39" s="29"/>
      <c r="AG39" s="29"/>
      <c r="AH39" s="33"/>
      <c r="AI39" s="33"/>
      <c r="AJ39" s="33"/>
      <c r="AK39" s="33"/>
      <c r="AL39" s="33"/>
      <c r="AM39" s="33"/>
      <c r="AN39" s="33"/>
      <c r="AO39" s="33"/>
      <c r="AP39" s="33"/>
      <c r="AQ39" s="33"/>
      <c r="AR39" s="33"/>
      <c r="AS39" s="33"/>
      <c r="AT39" s="33"/>
      <c r="AU39" s="33"/>
      <c r="AV39" s="33"/>
      <c r="AW39" s="33"/>
      <c r="AX39" s="33"/>
      <c r="AY39" s="33"/>
      <c r="AZ39" s="33"/>
      <c r="BA39" s="33"/>
    </row>
    <row r="40" spans="1:53" ht="20.100000000000001" customHeight="1">
      <c r="C40" s="179"/>
      <c r="D40" s="180" t="s">
        <v>741</v>
      </c>
      <c r="E40" s="180" t="str">
        <f>D40</f>
        <v>2019-20</v>
      </c>
      <c r="F40" s="181"/>
      <c r="G40" s="182"/>
      <c r="H40" s="160"/>
      <c r="AB40" s="29"/>
      <c r="AC40" s="29"/>
      <c r="AD40" s="29"/>
      <c r="AE40" s="29"/>
      <c r="AF40" s="29"/>
      <c r="AG40" s="29"/>
      <c r="AH40" s="33"/>
      <c r="AI40" s="33"/>
      <c r="AJ40" s="33"/>
      <c r="AK40" s="33"/>
      <c r="AL40" s="33"/>
      <c r="AM40" s="33"/>
      <c r="AN40" s="33"/>
      <c r="AO40" s="33"/>
      <c r="AP40" s="33"/>
      <c r="AQ40" s="33"/>
      <c r="AR40" s="33"/>
      <c r="AS40" s="33"/>
      <c r="AT40" s="33"/>
      <c r="AU40" s="33"/>
      <c r="AV40" s="33"/>
      <c r="AW40" s="33"/>
      <c r="AX40" s="33"/>
      <c r="AY40" s="33"/>
      <c r="AZ40" s="33"/>
      <c r="BA40" s="33"/>
    </row>
    <row r="41" spans="1:53" ht="20.100000000000001" customHeight="1">
      <c r="C41" s="183"/>
      <c r="D41" s="184" t="s">
        <v>582</v>
      </c>
      <c r="E41" s="185" t="s">
        <v>229</v>
      </c>
      <c r="F41" s="185"/>
      <c r="G41" s="186" t="s">
        <v>218</v>
      </c>
      <c r="H41" s="160"/>
      <c r="AB41" s="33"/>
      <c r="AC41" s="33"/>
      <c r="AD41" s="33"/>
      <c r="AE41" s="33"/>
      <c r="AF41" s="33"/>
      <c r="AG41" s="33"/>
      <c r="AH41" s="33"/>
      <c r="AI41" s="33"/>
      <c r="AJ41" s="33"/>
      <c r="AK41" s="33"/>
      <c r="AL41" s="33"/>
      <c r="AM41" s="33"/>
      <c r="AN41" s="33"/>
      <c r="AO41" s="33"/>
      <c r="AP41" s="33"/>
      <c r="AQ41" s="33"/>
      <c r="AR41" s="33"/>
      <c r="AS41" s="33"/>
      <c r="AT41" s="33"/>
      <c r="AU41" s="33"/>
      <c r="AV41" s="33"/>
      <c r="AW41" s="33"/>
      <c r="AX41" s="33"/>
      <c r="AY41" s="33"/>
      <c r="AZ41" s="33"/>
      <c r="BA41" s="33"/>
    </row>
    <row r="42" spans="1:53" ht="20.100000000000001" customHeight="1">
      <c r="C42" s="187"/>
      <c r="D42" s="184" t="s">
        <v>225</v>
      </c>
      <c r="E42" s="185" t="s">
        <v>228</v>
      </c>
      <c r="F42" s="185" t="s">
        <v>217</v>
      </c>
      <c r="G42" s="186" t="s">
        <v>223</v>
      </c>
      <c r="H42" s="160"/>
      <c r="AB42" s="29"/>
      <c r="AC42" s="29"/>
      <c r="AD42" s="29"/>
      <c r="AE42" s="29"/>
      <c r="AF42" s="29"/>
      <c r="AG42" s="29"/>
      <c r="AH42" s="33"/>
      <c r="AI42" s="33"/>
      <c r="AJ42" s="33"/>
      <c r="AK42" s="33"/>
      <c r="AL42" s="33"/>
      <c r="AM42" s="33"/>
      <c r="AN42" s="33"/>
      <c r="AO42" s="33"/>
      <c r="AP42" s="33"/>
      <c r="AQ42" s="33"/>
      <c r="AR42" s="33"/>
      <c r="AS42" s="33"/>
      <c r="AT42" s="33"/>
      <c r="AU42" s="33"/>
      <c r="AV42" s="33"/>
      <c r="AW42" s="33"/>
      <c r="AX42" s="33"/>
      <c r="AY42" s="33"/>
      <c r="AZ42" s="33"/>
      <c r="BA42" s="33"/>
    </row>
    <row r="43" spans="1:53" ht="20.100000000000001" customHeight="1" thickBot="1">
      <c r="C43" s="183" t="s">
        <v>221</v>
      </c>
      <c r="D43" s="184" t="s">
        <v>226</v>
      </c>
      <c r="E43" s="185" t="s">
        <v>220</v>
      </c>
      <c r="F43" s="185" t="s">
        <v>218</v>
      </c>
      <c r="G43" s="188" t="s">
        <v>224</v>
      </c>
      <c r="H43" s="160"/>
      <c r="AB43" s="29"/>
      <c r="AC43" s="29"/>
      <c r="AD43" s="29"/>
      <c r="AE43" s="29"/>
      <c r="AF43" s="29"/>
      <c r="AG43" s="29"/>
      <c r="AH43" s="33"/>
      <c r="AI43" s="33"/>
      <c r="AJ43" s="33"/>
      <c r="AK43" s="33"/>
      <c r="AL43" s="33"/>
      <c r="AM43" s="33"/>
      <c r="AN43" s="33"/>
      <c r="AO43" s="33"/>
      <c r="AP43" s="33"/>
      <c r="AQ43" s="33"/>
      <c r="AR43" s="33"/>
      <c r="AS43" s="33"/>
      <c r="AT43" s="33"/>
      <c r="AU43" s="33"/>
      <c r="AV43" s="33"/>
      <c r="AW43" s="33"/>
      <c r="AX43" s="33"/>
      <c r="AY43" s="33"/>
      <c r="AZ43" s="33"/>
      <c r="BA43" s="33"/>
    </row>
    <row r="44" spans="1:53" ht="20.100000000000001" customHeight="1">
      <c r="C44" s="189" t="s">
        <v>337</v>
      </c>
      <c r="D44" s="190">
        <f>VLOOKUP($D$7,VLOOKUP!$A$113:$S$141,2)*30+D68</f>
        <v>540</v>
      </c>
      <c r="E44" s="191">
        <f>+'EXHIBIT C'!F10</f>
        <v>540</v>
      </c>
      <c r="F44" s="192">
        <f t="shared" ref="F44:F50" si="0">IF(D44=0,"0",(E44/D44-1))</f>
        <v>0</v>
      </c>
      <c r="G44" s="193" t="str">
        <f t="shared" ref="G44:G50" si="1">IF(OR(F44&gt;3%, F44&lt;-3%),"YES","NO")</f>
        <v>NO</v>
      </c>
      <c r="H44" s="160"/>
      <c r="AB44" s="29"/>
      <c r="AC44" s="29"/>
      <c r="AD44" s="29"/>
      <c r="AE44" s="29"/>
      <c r="AF44" s="29"/>
      <c r="AG44" s="29"/>
      <c r="AH44" s="33"/>
      <c r="AI44" s="33"/>
      <c r="AJ44" s="33"/>
      <c r="AK44" s="33"/>
      <c r="AL44" s="33"/>
      <c r="AM44" s="33"/>
      <c r="AN44" s="33"/>
      <c r="AO44" s="33"/>
      <c r="AP44" s="33"/>
      <c r="AQ44" s="33"/>
      <c r="AR44" s="33"/>
      <c r="AS44" s="33"/>
      <c r="AT44" s="33"/>
      <c r="AU44" s="33"/>
      <c r="AV44" s="33"/>
      <c r="AW44" s="33"/>
      <c r="AX44" s="33"/>
      <c r="AY44" s="33"/>
      <c r="AZ44" s="33"/>
      <c r="BA44" s="33"/>
    </row>
    <row r="45" spans="1:53" ht="20.100000000000001" customHeight="1">
      <c r="C45" s="194" t="s">
        <v>338</v>
      </c>
      <c r="D45" s="195">
        <f>VLOOKUP($D$7,VLOOKUP!$A$113:$S$141,5)*30+D69</f>
        <v>11360.596765197992</v>
      </c>
      <c r="E45" s="196">
        <f>+'EXHIBIT C'!F11</f>
        <v>11361</v>
      </c>
      <c r="F45" s="197">
        <f t="shared" si="0"/>
        <v>3.5494156719328984E-5</v>
      </c>
      <c r="G45" s="198" t="str">
        <f t="shared" si="1"/>
        <v>NO</v>
      </c>
      <c r="H45" s="160"/>
      <c r="AB45" s="29"/>
      <c r="AC45" s="29"/>
      <c r="AD45" s="29"/>
      <c r="AE45" s="29"/>
      <c r="AF45" s="29"/>
      <c r="AG45" s="29"/>
      <c r="AH45" s="33"/>
      <c r="AI45" s="33"/>
      <c r="AJ45" s="33"/>
      <c r="AK45" s="33"/>
      <c r="AL45" s="33"/>
      <c r="AM45" s="33"/>
      <c r="AN45" s="33"/>
      <c r="AO45" s="33"/>
      <c r="AP45" s="33"/>
      <c r="AQ45" s="33"/>
      <c r="AR45" s="33"/>
      <c r="AS45" s="33"/>
      <c r="AT45" s="33"/>
      <c r="AU45" s="33"/>
      <c r="AV45" s="33"/>
      <c r="AW45" s="33"/>
      <c r="AX45" s="33"/>
      <c r="AY45" s="33"/>
      <c r="AZ45" s="33"/>
      <c r="BA45" s="33"/>
    </row>
    <row r="46" spans="1:53" ht="20.100000000000001" customHeight="1">
      <c r="C46" s="199" t="s">
        <v>27</v>
      </c>
      <c r="D46" s="200">
        <f>VLOOKUP($D$7,VLOOKUP!$A$113:$S$141,8)*30</f>
        <v>3437.2035676810074</v>
      </c>
      <c r="E46" s="201">
        <f>+'EXHIBIT C'!F12</f>
        <v>3437</v>
      </c>
      <c r="F46" s="197">
        <f t="shared" si="0"/>
        <v>-5.9224796262080659E-5</v>
      </c>
      <c r="G46" s="198" t="str">
        <f t="shared" si="1"/>
        <v>NO</v>
      </c>
      <c r="H46" s="160"/>
      <c r="AB46" s="29"/>
      <c r="AC46" s="29"/>
      <c r="AD46" s="29"/>
      <c r="AE46" s="29"/>
      <c r="AF46" s="29"/>
      <c r="AG46" s="29"/>
      <c r="AH46" s="33"/>
      <c r="AI46" s="33"/>
      <c r="AJ46" s="33"/>
      <c r="AK46" s="33"/>
      <c r="AL46" s="33"/>
      <c r="AM46" s="33"/>
      <c r="AN46" s="33"/>
      <c r="AO46" s="33"/>
      <c r="AP46" s="33"/>
      <c r="AQ46" s="33"/>
      <c r="AR46" s="33"/>
      <c r="AS46" s="33"/>
      <c r="AT46" s="33"/>
      <c r="AU46" s="33"/>
      <c r="AV46" s="33"/>
      <c r="AW46" s="33"/>
      <c r="AX46" s="33"/>
      <c r="AY46" s="33"/>
      <c r="AZ46" s="33"/>
      <c r="BA46" s="33"/>
    </row>
    <row r="47" spans="1:53" ht="20.100000000000001" customHeight="1">
      <c r="C47" s="199" t="s">
        <v>527</v>
      </c>
      <c r="D47" s="200">
        <f>VLOOKUP($D$7,VLOOKUP!$A$113:$S$141,17)*30</f>
        <v>3133.6264732547597</v>
      </c>
      <c r="E47" s="201">
        <f>+'EXHIBIT C'!F13</f>
        <v>3200</v>
      </c>
      <c r="F47" s="197">
        <f t="shared" si="0"/>
        <v>2.1181058850419099E-2</v>
      </c>
      <c r="G47" s="198" t="str">
        <f t="shared" si="1"/>
        <v>NO</v>
      </c>
      <c r="H47" s="160"/>
      <c r="AB47" s="29"/>
      <c r="AC47" s="29"/>
      <c r="AD47" s="29"/>
      <c r="AE47" s="29"/>
      <c r="AF47" s="29"/>
      <c r="AG47" s="29"/>
      <c r="AH47" s="33"/>
      <c r="AI47" s="33"/>
      <c r="AJ47" s="33"/>
      <c r="AK47" s="33"/>
      <c r="AL47" s="33"/>
      <c r="AM47" s="33"/>
      <c r="AN47" s="33"/>
      <c r="AO47" s="33"/>
      <c r="AP47" s="33"/>
      <c r="AQ47" s="33"/>
      <c r="AR47" s="33"/>
      <c r="AS47" s="33"/>
      <c r="AT47" s="33"/>
      <c r="AU47" s="33"/>
      <c r="AV47" s="33"/>
      <c r="AW47" s="33"/>
      <c r="AX47" s="33"/>
      <c r="AY47" s="33"/>
      <c r="AZ47" s="33"/>
      <c r="BA47" s="33"/>
    </row>
    <row r="48" spans="1:53" ht="20.100000000000001" customHeight="1">
      <c r="C48" s="199" t="s">
        <v>462</v>
      </c>
      <c r="D48" s="200">
        <f>VLOOKUP($D$7,VLOOKUP!$A$113:$S$141,11)*30</f>
        <v>320.95890410958901</v>
      </c>
      <c r="E48" s="201">
        <f>+'EXHIBIT C'!F14</f>
        <v>321</v>
      </c>
      <c r="F48" s="197">
        <f t="shared" si="0"/>
        <v>1.2804097311147622E-4</v>
      </c>
      <c r="G48" s="198" t="str">
        <f t="shared" si="1"/>
        <v>NO</v>
      </c>
      <c r="H48" s="160"/>
      <c r="AB48" s="29"/>
      <c r="AC48" s="29"/>
      <c r="AD48" s="29"/>
      <c r="AE48" s="29"/>
      <c r="AF48" s="29"/>
      <c r="AG48" s="29"/>
      <c r="AH48" s="33"/>
      <c r="AI48" s="33"/>
      <c r="AJ48" s="33"/>
      <c r="AK48" s="33"/>
      <c r="AL48" s="33"/>
      <c r="AM48" s="33"/>
      <c r="AN48" s="33"/>
      <c r="AO48" s="33"/>
      <c r="AP48" s="33"/>
      <c r="AQ48" s="33"/>
      <c r="AR48" s="33"/>
      <c r="AS48" s="33"/>
      <c r="AT48" s="33"/>
      <c r="AU48" s="33"/>
      <c r="AV48" s="33"/>
      <c r="AW48" s="33"/>
      <c r="AX48" s="33"/>
      <c r="AY48" s="33"/>
      <c r="AZ48" s="33"/>
      <c r="BA48" s="33"/>
    </row>
    <row r="49" spans="3:53" ht="20.100000000000001" customHeight="1" thickBot="1">
      <c r="C49" s="202" t="s">
        <v>246</v>
      </c>
      <c r="D49" s="203">
        <f>VLOOKUP($D$7,VLOOKUP!$A$113:$S$141,14)*30</f>
        <v>0</v>
      </c>
      <c r="E49" s="204">
        <f>+'EXHIBIT C'!F15</f>
        <v>0</v>
      </c>
      <c r="F49" s="205" t="str">
        <f t="shared" si="0"/>
        <v>0</v>
      </c>
      <c r="G49" s="206" t="str">
        <f t="shared" si="1"/>
        <v>NO</v>
      </c>
      <c r="H49" s="160"/>
      <c r="AB49" s="29"/>
      <c r="AC49" s="29"/>
      <c r="AD49" s="29"/>
      <c r="AE49" s="29"/>
      <c r="AF49" s="29"/>
      <c r="AG49" s="29"/>
      <c r="AH49" s="33"/>
      <c r="AI49" s="33"/>
      <c r="AJ49" s="33"/>
      <c r="AK49" s="33"/>
      <c r="AL49" s="33"/>
      <c r="AM49" s="33"/>
      <c r="AN49" s="33"/>
      <c r="AO49" s="33"/>
      <c r="AP49" s="33"/>
      <c r="AQ49" s="33"/>
      <c r="AR49" s="33"/>
      <c r="AS49" s="33"/>
      <c r="AT49" s="33"/>
      <c r="AU49" s="33"/>
      <c r="AV49" s="33"/>
      <c r="AW49" s="33"/>
      <c r="AX49" s="33"/>
      <c r="AY49" s="33"/>
      <c r="AZ49" s="33"/>
      <c r="BA49" s="33"/>
    </row>
    <row r="50" spans="3:53" ht="20.100000000000001" customHeight="1" thickBot="1">
      <c r="C50" s="207" t="s">
        <v>2</v>
      </c>
      <c r="D50" s="208">
        <f>SUM(D44:D49)</f>
        <v>18792.38571024335</v>
      </c>
      <c r="E50" s="209">
        <f>+'EXHIBIT C'!F17</f>
        <v>18859</v>
      </c>
      <c r="F50" s="210">
        <f t="shared" si="0"/>
        <v>3.5447489628919193E-3</v>
      </c>
      <c r="G50" s="211" t="str">
        <f t="shared" si="1"/>
        <v>NO</v>
      </c>
      <c r="H50" s="160"/>
      <c r="AB50" s="29"/>
      <c r="AC50" s="29"/>
      <c r="AD50" s="29"/>
      <c r="AE50" s="29"/>
      <c r="AF50" s="29"/>
      <c r="AG50" s="29"/>
      <c r="AH50" s="33"/>
      <c r="AI50" s="33"/>
      <c r="AJ50" s="33"/>
      <c r="AK50" s="33"/>
      <c r="AL50" s="33"/>
      <c r="AM50" s="33"/>
      <c r="AN50" s="33"/>
      <c r="AO50" s="33"/>
      <c r="AP50" s="33"/>
      <c r="AQ50" s="33"/>
      <c r="AR50" s="33"/>
      <c r="AS50" s="33"/>
      <c r="AT50" s="33"/>
      <c r="AU50" s="33"/>
      <c r="AV50" s="33"/>
      <c r="AW50" s="33"/>
      <c r="AX50" s="33"/>
      <c r="AY50" s="33"/>
      <c r="AZ50" s="33"/>
      <c r="BA50" s="33"/>
    </row>
    <row r="51" spans="3:53" ht="40.35" customHeight="1" thickBot="1">
      <c r="C51" s="1221" t="s">
        <v>590</v>
      </c>
      <c r="D51" s="1222"/>
      <c r="E51" s="1222"/>
      <c r="F51" s="1222"/>
      <c r="G51" s="1223"/>
      <c r="H51" s="160"/>
      <c r="AB51" s="29"/>
      <c r="AC51" s="29"/>
      <c r="AD51" s="29"/>
      <c r="AE51" s="29"/>
      <c r="AF51" s="29"/>
      <c r="AG51" s="29"/>
      <c r="AH51" s="33"/>
      <c r="AI51" s="33"/>
      <c r="AJ51" s="33"/>
      <c r="AK51" s="33"/>
      <c r="AL51" s="33"/>
      <c r="AM51" s="33"/>
      <c r="AN51" s="33"/>
      <c r="AO51" s="33"/>
      <c r="AP51" s="33"/>
      <c r="AQ51" s="33"/>
      <c r="AR51" s="33"/>
      <c r="AS51" s="33"/>
      <c r="AT51" s="33"/>
      <c r="AU51" s="33"/>
      <c r="AV51" s="33"/>
      <c r="AW51" s="33"/>
      <c r="AX51" s="33"/>
      <c r="AY51" s="33"/>
      <c r="AZ51" s="33"/>
      <c r="BA51" s="33"/>
    </row>
    <row r="52" spans="3:53" ht="24.6" customHeight="1" thickBot="1">
      <c r="C52" s="1094" t="s">
        <v>461</v>
      </c>
      <c r="D52" s="1095"/>
      <c r="E52" s="1095"/>
      <c r="F52" s="1095"/>
      <c r="G52" s="1096"/>
      <c r="H52" s="212"/>
      <c r="AB52" s="29"/>
      <c r="AC52" s="29"/>
      <c r="AD52" s="29"/>
      <c r="AE52" s="29"/>
      <c r="AF52" s="29"/>
      <c r="AG52" s="29"/>
      <c r="AH52" s="33"/>
      <c r="AI52" s="33"/>
      <c r="AJ52" s="33"/>
      <c r="AK52" s="33"/>
      <c r="AL52" s="33"/>
      <c r="AM52" s="33"/>
      <c r="AN52" s="33"/>
      <c r="AO52" s="33"/>
      <c r="AP52" s="33"/>
      <c r="AQ52" s="33"/>
      <c r="AR52" s="33"/>
      <c r="AS52" s="33"/>
      <c r="AT52" s="33"/>
      <c r="AU52" s="33"/>
      <c r="AV52" s="33"/>
      <c r="AW52" s="33"/>
      <c r="AX52" s="33"/>
      <c r="AY52" s="33"/>
      <c r="AZ52" s="33"/>
      <c r="BA52" s="33"/>
    </row>
    <row r="53" spans="3:53" ht="20.100000000000001" customHeight="1">
      <c r="C53" s="1070"/>
      <c r="D53" s="1071"/>
      <c r="E53" s="1071"/>
      <c r="F53" s="1071"/>
      <c r="G53" s="1072"/>
      <c r="H53" s="212"/>
      <c r="AB53" s="29"/>
      <c r="AC53" s="29"/>
      <c r="AD53" s="29"/>
      <c r="AE53" s="29"/>
      <c r="AF53" s="29"/>
      <c r="AG53" s="29"/>
      <c r="AH53" s="33"/>
      <c r="AI53" s="33"/>
      <c r="AJ53" s="33"/>
      <c r="AK53" s="33"/>
      <c r="AL53" s="33"/>
      <c r="AM53" s="33"/>
      <c r="AN53" s="33"/>
      <c r="AO53" s="33"/>
      <c r="AP53" s="33"/>
      <c r="AQ53" s="33"/>
      <c r="AR53" s="33"/>
      <c r="AS53" s="33"/>
      <c r="AT53" s="33"/>
      <c r="AU53" s="33"/>
      <c r="AV53" s="33"/>
      <c r="AW53" s="33"/>
      <c r="AX53" s="33"/>
      <c r="AY53" s="33"/>
      <c r="AZ53" s="33"/>
      <c r="BA53" s="33"/>
    </row>
    <row r="54" spans="3:53" ht="20.100000000000001" customHeight="1">
      <c r="C54" s="1073"/>
      <c r="D54" s="1074"/>
      <c r="E54" s="1074"/>
      <c r="F54" s="1074"/>
      <c r="G54" s="1075"/>
      <c r="H54" s="212"/>
      <c r="AB54" s="29"/>
      <c r="AC54" s="29"/>
      <c r="AD54" s="29"/>
      <c r="AE54" s="29"/>
      <c r="AF54" s="29"/>
      <c r="AG54" s="29"/>
      <c r="AH54" s="33"/>
      <c r="AI54" s="33"/>
      <c r="AJ54" s="33"/>
      <c r="AK54" s="33"/>
      <c r="AL54" s="33"/>
      <c r="AM54" s="33"/>
      <c r="AN54" s="33"/>
      <c r="AO54" s="33"/>
      <c r="AP54" s="33"/>
      <c r="AQ54" s="33"/>
      <c r="AR54" s="33"/>
      <c r="AS54" s="33"/>
      <c r="AT54" s="33"/>
      <c r="AU54" s="33"/>
      <c r="AV54" s="33"/>
      <c r="AW54" s="33"/>
      <c r="AX54" s="33"/>
      <c r="AY54" s="33"/>
      <c r="AZ54" s="33"/>
      <c r="BA54" s="33"/>
    </row>
    <row r="55" spans="3:53" ht="20.100000000000001" customHeight="1">
      <c r="C55" s="1073"/>
      <c r="D55" s="1074"/>
      <c r="E55" s="1074"/>
      <c r="F55" s="1074"/>
      <c r="G55" s="1075"/>
      <c r="H55" s="212"/>
      <c r="AB55" s="29"/>
      <c r="AC55" s="29"/>
      <c r="AD55" s="29"/>
      <c r="AE55" s="29"/>
      <c r="AF55" s="29"/>
      <c r="AG55" s="29"/>
      <c r="AH55" s="33"/>
      <c r="AI55" s="33"/>
      <c r="AJ55" s="33"/>
      <c r="AK55" s="33"/>
      <c r="AL55" s="33"/>
      <c r="AM55" s="33"/>
      <c r="AN55" s="33"/>
      <c r="AO55" s="33"/>
      <c r="AP55" s="33"/>
      <c r="AQ55" s="33"/>
      <c r="AR55" s="33"/>
      <c r="AS55" s="33"/>
      <c r="AT55" s="33"/>
      <c r="AU55" s="33"/>
      <c r="AV55" s="33"/>
      <c r="AW55" s="33"/>
      <c r="AX55" s="33"/>
      <c r="AY55" s="33"/>
      <c r="AZ55" s="33"/>
      <c r="BA55" s="33"/>
    </row>
    <row r="56" spans="3:53" ht="20.100000000000001" customHeight="1">
      <c r="C56" s="1073"/>
      <c r="D56" s="1074"/>
      <c r="E56" s="1074"/>
      <c r="F56" s="1074"/>
      <c r="G56" s="1075"/>
      <c r="H56" s="212"/>
      <c r="AB56" s="29"/>
      <c r="AC56" s="29"/>
      <c r="AD56" s="29"/>
      <c r="AE56" s="29"/>
      <c r="AF56" s="29"/>
      <c r="AG56" s="29"/>
      <c r="AH56" s="33"/>
      <c r="AI56" s="33"/>
      <c r="AJ56" s="33"/>
      <c r="AK56" s="33"/>
      <c r="AL56" s="33"/>
      <c r="AM56" s="33"/>
      <c r="AN56" s="33"/>
      <c r="AO56" s="33"/>
      <c r="AP56" s="33"/>
      <c r="AQ56" s="33"/>
      <c r="AR56" s="33"/>
      <c r="AS56" s="33"/>
      <c r="AT56" s="33"/>
      <c r="AU56" s="33"/>
      <c r="AV56" s="33"/>
      <c r="AW56" s="33"/>
      <c r="AX56" s="33"/>
      <c r="AY56" s="33"/>
      <c r="AZ56" s="33"/>
      <c r="BA56" s="33"/>
    </row>
    <row r="57" spans="3:53" ht="20.100000000000001" customHeight="1">
      <c r="C57" s="1073"/>
      <c r="D57" s="1074"/>
      <c r="E57" s="1074"/>
      <c r="F57" s="1074"/>
      <c r="G57" s="1075"/>
      <c r="H57" s="212"/>
      <c r="AB57" s="29"/>
      <c r="AC57" s="29"/>
      <c r="AD57" s="29"/>
      <c r="AE57" s="29"/>
      <c r="AF57" s="29"/>
      <c r="AG57" s="29"/>
      <c r="AH57" s="33"/>
      <c r="AI57" s="33"/>
      <c r="AJ57" s="33"/>
      <c r="AK57" s="33"/>
      <c r="AL57" s="33"/>
      <c r="AM57" s="33"/>
      <c r="AN57" s="33"/>
      <c r="AO57" s="33"/>
      <c r="AP57" s="33"/>
      <c r="AQ57" s="33"/>
      <c r="AR57" s="33"/>
      <c r="AS57" s="33"/>
      <c r="AT57" s="33"/>
      <c r="AU57" s="33"/>
      <c r="AV57" s="33"/>
      <c r="AW57" s="33"/>
      <c r="AX57" s="33"/>
      <c r="AY57" s="33"/>
      <c r="AZ57" s="33"/>
      <c r="BA57" s="33"/>
    </row>
    <row r="58" spans="3:53" ht="20.100000000000001" customHeight="1">
      <c r="C58" s="1073"/>
      <c r="D58" s="1074"/>
      <c r="E58" s="1074"/>
      <c r="F58" s="1074"/>
      <c r="G58" s="1075"/>
      <c r="H58" s="212"/>
      <c r="AB58" s="29"/>
      <c r="AC58" s="29"/>
      <c r="AD58" s="29"/>
      <c r="AE58" s="29"/>
      <c r="AF58" s="29"/>
      <c r="AG58" s="29"/>
      <c r="AH58" s="33"/>
      <c r="AI58" s="33"/>
      <c r="AJ58" s="33"/>
      <c r="AK58" s="33"/>
      <c r="AL58" s="33"/>
      <c r="AM58" s="33"/>
      <c r="AN58" s="33"/>
      <c r="AO58" s="33"/>
      <c r="AP58" s="33"/>
      <c r="AQ58" s="33"/>
      <c r="AR58" s="33"/>
      <c r="AS58" s="33"/>
      <c r="AT58" s="33"/>
      <c r="AU58" s="33"/>
      <c r="AV58" s="33"/>
      <c r="AW58" s="33"/>
      <c r="AX58" s="33"/>
      <c r="AY58" s="33"/>
      <c r="AZ58" s="33"/>
      <c r="BA58" s="33"/>
    </row>
    <row r="59" spans="3:53" ht="20.100000000000001" customHeight="1">
      <c r="C59" s="1073"/>
      <c r="D59" s="1074"/>
      <c r="E59" s="1074"/>
      <c r="F59" s="1074"/>
      <c r="G59" s="1075"/>
      <c r="H59" s="212"/>
      <c r="AB59" s="29"/>
      <c r="AC59" s="29"/>
      <c r="AD59" s="29"/>
      <c r="AE59" s="29"/>
      <c r="AF59" s="29"/>
      <c r="AG59" s="29"/>
      <c r="AH59" s="33"/>
      <c r="AI59" s="33"/>
      <c r="AJ59" s="33"/>
      <c r="AK59" s="33"/>
      <c r="AL59" s="33"/>
      <c r="AM59" s="33"/>
      <c r="AN59" s="33"/>
      <c r="AO59" s="33"/>
      <c r="AP59" s="33"/>
      <c r="AQ59" s="33"/>
      <c r="AR59" s="33"/>
      <c r="AS59" s="33"/>
      <c r="AT59" s="33"/>
      <c r="AU59" s="33"/>
      <c r="AV59" s="33"/>
      <c r="AW59" s="33"/>
      <c r="AX59" s="33"/>
      <c r="AY59" s="33"/>
      <c r="AZ59" s="33"/>
      <c r="BA59" s="33"/>
    </row>
    <row r="60" spans="3:53" ht="20.100000000000001" customHeight="1">
      <c r="C60" s="1073"/>
      <c r="D60" s="1074"/>
      <c r="E60" s="1074"/>
      <c r="F60" s="1074"/>
      <c r="G60" s="1075"/>
      <c r="H60" s="212"/>
      <c r="AB60" s="29"/>
      <c r="AC60" s="29"/>
      <c r="AD60" s="29"/>
      <c r="AE60" s="29"/>
      <c r="AF60" s="29"/>
      <c r="AG60" s="29"/>
      <c r="AH60" s="33"/>
      <c r="AI60" s="33"/>
      <c r="AJ60" s="33"/>
      <c r="AK60" s="33"/>
      <c r="AL60" s="33"/>
      <c r="AM60" s="33"/>
      <c r="AN60" s="33"/>
      <c r="AO60" s="33"/>
      <c r="AP60" s="33"/>
      <c r="AQ60" s="33"/>
      <c r="AR60" s="33"/>
      <c r="AS60" s="33"/>
      <c r="AT60" s="33"/>
      <c r="AU60" s="33"/>
      <c r="AV60" s="33"/>
      <c r="AW60" s="33"/>
      <c r="AX60" s="33"/>
      <c r="AY60" s="33"/>
      <c r="AZ60" s="33"/>
      <c r="BA60" s="33"/>
    </row>
    <row r="61" spans="3:53" ht="20.100000000000001" customHeight="1">
      <c r="C61" s="1073"/>
      <c r="D61" s="1074"/>
      <c r="E61" s="1074"/>
      <c r="F61" s="1074"/>
      <c r="G61" s="1075"/>
      <c r="H61" s="212"/>
      <c r="AB61" s="29"/>
      <c r="AC61" s="29"/>
      <c r="AD61" s="29"/>
      <c r="AE61" s="29"/>
      <c r="AF61" s="29"/>
      <c r="AG61" s="29"/>
      <c r="AH61" s="33"/>
      <c r="AI61" s="33"/>
      <c r="AJ61" s="33"/>
      <c r="AK61" s="33"/>
      <c r="AL61" s="33"/>
      <c r="AM61" s="33"/>
      <c r="AN61" s="33"/>
      <c r="AO61" s="33"/>
      <c r="AP61" s="33"/>
      <c r="AQ61" s="33"/>
      <c r="AR61" s="33"/>
      <c r="AS61" s="33"/>
      <c r="AT61" s="33"/>
      <c r="AU61" s="33"/>
      <c r="AV61" s="33"/>
      <c r="AW61" s="33"/>
      <c r="AX61" s="33"/>
      <c r="AY61" s="33"/>
      <c r="AZ61" s="33"/>
      <c r="BA61" s="33"/>
    </row>
    <row r="62" spans="3:53" ht="20.100000000000001" customHeight="1" thickBot="1">
      <c r="C62" s="1076"/>
      <c r="D62" s="1077"/>
      <c r="E62" s="1077"/>
      <c r="F62" s="1077"/>
      <c r="G62" s="1078"/>
      <c r="H62" s="212"/>
      <c r="AB62" s="29"/>
      <c r="AC62" s="29"/>
      <c r="AD62" s="29"/>
      <c r="AE62" s="29"/>
      <c r="AF62" s="29"/>
      <c r="AG62" s="29"/>
      <c r="AH62" s="33"/>
      <c r="AI62" s="33"/>
      <c r="AJ62" s="33"/>
      <c r="AK62" s="33"/>
      <c r="AL62" s="33"/>
      <c r="AM62" s="33"/>
      <c r="AN62" s="33"/>
      <c r="AO62" s="33"/>
      <c r="AP62" s="33"/>
      <c r="AQ62" s="33"/>
      <c r="AR62" s="33"/>
      <c r="AS62" s="33"/>
      <c r="AT62" s="33"/>
      <c r="AU62" s="33"/>
      <c r="AV62" s="33"/>
      <c r="AW62" s="33"/>
      <c r="AX62" s="33"/>
      <c r="AY62" s="33"/>
      <c r="AZ62" s="33"/>
      <c r="BA62" s="33"/>
    </row>
    <row r="63" spans="3:53" s="213" customFormat="1" ht="20.100000000000001" customHeight="1" thickBot="1">
      <c r="C63" s="214"/>
      <c r="D63" s="215"/>
      <c r="E63" s="216"/>
      <c r="F63" s="216"/>
      <c r="G63" s="217"/>
      <c r="AB63" s="35"/>
      <c r="AC63" s="35"/>
      <c r="AD63" s="35"/>
      <c r="AE63" s="35"/>
      <c r="AF63" s="35"/>
      <c r="AG63" s="35"/>
      <c r="AH63" s="28"/>
      <c r="AI63" s="28"/>
      <c r="AJ63" s="28"/>
      <c r="AK63" s="28"/>
      <c r="AL63" s="28"/>
      <c r="AM63" s="28"/>
      <c r="AN63" s="28"/>
      <c r="AO63" s="28"/>
      <c r="AP63" s="28"/>
      <c r="AQ63" s="28"/>
      <c r="AR63" s="28"/>
      <c r="AS63" s="28"/>
      <c r="AT63" s="28"/>
      <c r="AU63" s="28"/>
      <c r="AV63" s="28"/>
      <c r="AW63" s="28"/>
      <c r="AX63" s="28"/>
      <c r="AY63" s="28"/>
      <c r="AZ63" s="28"/>
      <c r="BA63" s="28"/>
    </row>
    <row r="64" spans="3:53" ht="20.100000000000001" customHeight="1">
      <c r="C64" s="179"/>
      <c r="D64" s="180" t="str">
        <f>D40</f>
        <v>2019-20</v>
      </c>
      <c r="E64" s="180" t="str">
        <f>E40</f>
        <v>2019-20</v>
      </c>
      <c r="F64" s="181"/>
      <c r="G64" s="182"/>
      <c r="H64" s="212"/>
      <c r="AB64" s="29"/>
      <c r="AC64" s="29"/>
      <c r="AD64" s="29"/>
      <c r="AE64" s="29"/>
      <c r="AF64" s="29"/>
      <c r="AG64" s="29"/>
      <c r="AH64" s="33"/>
      <c r="AI64" s="33"/>
      <c r="AJ64" s="33"/>
      <c r="AK64" s="33"/>
      <c r="AL64" s="33"/>
      <c r="AM64" s="33"/>
      <c r="AN64" s="33"/>
      <c r="AO64" s="33"/>
      <c r="AP64" s="33"/>
      <c r="AQ64" s="33"/>
      <c r="AR64" s="33"/>
      <c r="AS64" s="33"/>
      <c r="AT64" s="33"/>
      <c r="AU64" s="33"/>
      <c r="AV64" s="33"/>
      <c r="AW64" s="33"/>
      <c r="AX64" s="33"/>
      <c r="AY64" s="33"/>
      <c r="AZ64" s="33"/>
      <c r="BA64" s="33"/>
    </row>
    <row r="65" spans="1:53" ht="20.100000000000001" customHeight="1">
      <c r="C65" s="183"/>
      <c r="D65" s="184" t="s">
        <v>232</v>
      </c>
      <c r="E65" s="185" t="s">
        <v>230</v>
      </c>
      <c r="F65" s="185"/>
      <c r="G65" s="188" t="s">
        <v>218</v>
      </c>
      <c r="H65" s="212"/>
      <c r="AB65" s="29"/>
      <c r="AC65" s="29"/>
      <c r="AD65" s="29"/>
      <c r="AE65" s="29"/>
      <c r="AF65" s="29"/>
      <c r="AG65" s="29"/>
      <c r="AH65" s="33"/>
      <c r="AI65" s="33"/>
      <c r="AJ65" s="33"/>
      <c r="AK65" s="33"/>
      <c r="AL65" s="33"/>
      <c r="AM65" s="33"/>
      <c r="AN65" s="33"/>
      <c r="AO65" s="33"/>
      <c r="AP65" s="33"/>
      <c r="AQ65" s="33"/>
      <c r="AR65" s="33"/>
      <c r="AS65" s="33"/>
      <c r="AT65" s="33"/>
      <c r="AU65" s="33"/>
      <c r="AV65" s="33"/>
      <c r="AW65" s="33"/>
      <c r="AX65" s="33"/>
      <c r="AY65" s="33"/>
      <c r="AZ65" s="33"/>
      <c r="BA65" s="33"/>
    </row>
    <row r="66" spans="1:53" ht="20.100000000000001" customHeight="1">
      <c r="C66" s="187"/>
      <c r="D66" s="184" t="s">
        <v>225</v>
      </c>
      <c r="E66" s="185" t="s">
        <v>228</v>
      </c>
      <c r="F66" s="185" t="s">
        <v>217</v>
      </c>
      <c r="G66" s="188" t="s">
        <v>223</v>
      </c>
      <c r="H66" s="212"/>
      <c r="AB66" s="29"/>
      <c r="AC66" s="29"/>
      <c r="AD66" s="29"/>
      <c r="AE66" s="29"/>
      <c r="AF66" s="29"/>
      <c r="AG66" s="29"/>
      <c r="AH66" s="33"/>
      <c r="AI66" s="33"/>
      <c r="AJ66" s="33"/>
      <c r="AK66" s="33"/>
      <c r="AL66" s="33"/>
      <c r="AM66" s="33"/>
      <c r="AN66" s="33"/>
      <c r="AO66" s="33"/>
      <c r="AP66" s="33"/>
      <c r="AQ66" s="33"/>
      <c r="AR66" s="33"/>
      <c r="AS66" s="33"/>
      <c r="AT66" s="33"/>
      <c r="AU66" s="33"/>
      <c r="AV66" s="33"/>
      <c r="AW66" s="33"/>
      <c r="AX66" s="33"/>
      <c r="AY66" s="33"/>
      <c r="AZ66" s="33"/>
      <c r="BA66" s="33"/>
    </row>
    <row r="67" spans="1:53" ht="20.100000000000001" customHeight="1" thickBot="1">
      <c r="C67" s="218" t="s">
        <v>8</v>
      </c>
      <c r="D67" s="219" t="s">
        <v>226</v>
      </c>
      <c r="E67" s="220" t="s">
        <v>220</v>
      </c>
      <c r="F67" s="220" t="s">
        <v>218</v>
      </c>
      <c r="G67" s="221" t="s">
        <v>227</v>
      </c>
      <c r="H67" s="212"/>
      <c r="AB67" s="29"/>
      <c r="AC67" s="29"/>
      <c r="AD67" s="29"/>
      <c r="AE67" s="29"/>
      <c r="AF67" s="29"/>
      <c r="AG67" s="29"/>
      <c r="AH67" s="33"/>
      <c r="AI67" s="33"/>
      <c r="AJ67" s="33"/>
      <c r="AK67" s="33"/>
      <c r="AL67" s="33"/>
      <c r="AM67" s="33"/>
      <c r="AN67" s="33"/>
      <c r="AO67" s="33"/>
      <c r="AP67" s="33"/>
      <c r="AQ67" s="33"/>
      <c r="AR67" s="33"/>
      <c r="AS67" s="33"/>
      <c r="AT67" s="33"/>
      <c r="AU67" s="33"/>
      <c r="AV67" s="33"/>
      <c r="AW67" s="33"/>
      <c r="AX67" s="33"/>
      <c r="AY67" s="33"/>
      <c r="AZ67" s="33"/>
      <c r="BA67" s="33"/>
    </row>
    <row r="68" spans="1:53" ht="20.100000000000001" customHeight="1">
      <c r="C68" s="189" t="s">
        <v>337</v>
      </c>
      <c r="D68" s="222">
        <f>VLOOKUP($D$7,VLOOKUP!$A$113:$S$141,3)*30</f>
        <v>0</v>
      </c>
      <c r="E68" s="223">
        <f>+'EXHIBIT C'!D19</f>
        <v>0</v>
      </c>
      <c r="F68" s="224" t="str">
        <f t="shared" ref="F68:F74" si="2">IF(D68=0,"0",(E68/D68-1))</f>
        <v>0</v>
      </c>
      <c r="G68" s="225" t="str">
        <f>IF(OR(F68&gt;5%, F68&lt;-5%),"YES","NO")</f>
        <v>NO</v>
      </c>
      <c r="AB68" s="29"/>
      <c r="AC68" s="29"/>
      <c r="AD68" s="29"/>
      <c r="AE68" s="29"/>
      <c r="AF68" s="29"/>
      <c r="AG68" s="29"/>
      <c r="AH68" s="33"/>
      <c r="AI68" s="33"/>
      <c r="AJ68" s="33"/>
      <c r="AK68" s="33"/>
      <c r="AL68" s="33"/>
      <c r="AM68" s="33"/>
      <c r="AN68" s="33"/>
      <c r="AO68" s="33"/>
      <c r="AP68" s="33"/>
      <c r="AQ68" s="33"/>
      <c r="AR68" s="33"/>
      <c r="AS68" s="33"/>
      <c r="AT68" s="33"/>
      <c r="AU68" s="33"/>
      <c r="AV68" s="33"/>
      <c r="AW68" s="33"/>
      <c r="AX68" s="33"/>
      <c r="AY68" s="33"/>
      <c r="AZ68" s="33"/>
      <c r="BA68" s="33"/>
    </row>
    <row r="69" spans="1:53" ht="20.100000000000001" customHeight="1">
      <c r="C69" s="194" t="s">
        <v>338</v>
      </c>
      <c r="D69" s="222">
        <f>VLOOKUP($D$7,VLOOKUP!$A$113:$S$141,6)*30</f>
        <v>205.05298382598997</v>
      </c>
      <c r="E69" s="226">
        <f>+'EXHIBIT C'!D20</f>
        <v>205</v>
      </c>
      <c r="F69" s="224">
        <f t="shared" si="2"/>
        <v>-2.5839090464019332E-4</v>
      </c>
      <c r="G69" s="225" t="str">
        <f t="shared" ref="G69:G74" si="3">IF(OR(F69&gt;5%, F69&lt;-5%),"YES","NO")</f>
        <v>NO</v>
      </c>
      <c r="H69" s="160"/>
      <c r="AB69" s="29"/>
      <c r="AC69" s="29"/>
      <c r="AD69" s="29"/>
      <c r="AE69" s="29"/>
      <c r="AF69" s="29"/>
      <c r="AG69" s="29"/>
      <c r="AH69" s="33"/>
      <c r="AI69" s="33"/>
      <c r="AJ69" s="33"/>
      <c r="AK69" s="33"/>
      <c r="AL69" s="33"/>
      <c r="AM69" s="33"/>
      <c r="AN69" s="33"/>
      <c r="AO69" s="33"/>
      <c r="AP69" s="33"/>
      <c r="AQ69" s="33"/>
      <c r="AR69" s="33"/>
      <c r="AS69" s="33"/>
      <c r="AT69" s="33"/>
      <c r="AU69" s="33"/>
      <c r="AV69" s="33"/>
      <c r="AW69" s="33"/>
      <c r="AX69" s="33"/>
      <c r="AY69" s="33"/>
      <c r="AZ69" s="33"/>
      <c r="BA69" s="33"/>
    </row>
    <row r="70" spans="1:53" ht="20.100000000000001" customHeight="1">
      <c r="C70" s="199" t="s">
        <v>27</v>
      </c>
      <c r="D70" s="227">
        <f>VLOOKUP($D$7,VLOOKUP!$A$113:$S$141,9)*30</f>
        <v>41.23819517313747</v>
      </c>
      <c r="E70" s="228">
        <f>+'EXHIBIT C'!D21</f>
        <v>41</v>
      </c>
      <c r="F70" s="224">
        <f t="shared" si="2"/>
        <v>-5.7760814249365744E-3</v>
      </c>
      <c r="G70" s="225" t="str">
        <f t="shared" si="3"/>
        <v>NO</v>
      </c>
      <c r="H70" s="160"/>
      <c r="AB70" s="29"/>
      <c r="AC70" s="29"/>
      <c r="AD70" s="29"/>
      <c r="AE70" s="29"/>
      <c r="AF70" s="29"/>
      <c r="AG70" s="29"/>
      <c r="AH70" s="33"/>
      <c r="AI70" s="33"/>
      <c r="AJ70" s="33"/>
      <c r="AK70" s="33"/>
      <c r="AL70" s="33"/>
      <c r="AM70" s="33"/>
      <c r="AN70" s="33"/>
      <c r="AO70" s="33"/>
      <c r="AP70" s="33"/>
      <c r="AQ70" s="33"/>
      <c r="AR70" s="33"/>
      <c r="AS70" s="33"/>
      <c r="AT70" s="33"/>
      <c r="AU70" s="33"/>
      <c r="AV70" s="33"/>
      <c r="AW70" s="33"/>
      <c r="AX70" s="33"/>
      <c r="AY70" s="33"/>
      <c r="AZ70" s="33"/>
      <c r="BA70" s="33"/>
    </row>
    <row r="71" spans="1:53" ht="20.100000000000001" customHeight="1">
      <c r="C71" s="199" t="s">
        <v>527</v>
      </c>
      <c r="D71" s="227">
        <f>VLOOKUP($D$7,VLOOKUP!$A$113:$S$141,18)*30</f>
        <v>94.868540344514969</v>
      </c>
      <c r="E71" s="228">
        <f>+'EXHIBIT C'!D22</f>
        <v>95</v>
      </c>
      <c r="F71" s="224">
        <f t="shared" si="2"/>
        <v>1.3857033639141925E-3</v>
      </c>
      <c r="G71" s="225" t="str">
        <f t="shared" si="3"/>
        <v>NO</v>
      </c>
      <c r="H71" s="160"/>
      <c r="AB71" s="29"/>
      <c r="AC71" s="29"/>
      <c r="AD71" s="29"/>
      <c r="AE71" s="29"/>
      <c r="AF71" s="29"/>
      <c r="AG71" s="29"/>
      <c r="AH71" s="33"/>
      <c r="AI71" s="33"/>
      <c r="AJ71" s="33"/>
      <c r="AK71" s="33"/>
      <c r="AL71" s="33"/>
      <c r="AM71" s="33"/>
      <c r="AN71" s="33"/>
      <c r="AO71" s="33"/>
      <c r="AP71" s="33"/>
      <c r="AQ71" s="33"/>
      <c r="AR71" s="33"/>
      <c r="AS71" s="33"/>
      <c r="AT71" s="33"/>
      <c r="AU71" s="33"/>
      <c r="AV71" s="33"/>
      <c r="AW71" s="33"/>
      <c r="AX71" s="33"/>
      <c r="AY71" s="33"/>
      <c r="AZ71" s="33"/>
      <c r="BA71" s="33"/>
    </row>
    <row r="72" spans="1:53" ht="20.100000000000001" customHeight="1">
      <c r="C72" s="199" t="s">
        <v>462</v>
      </c>
      <c r="D72" s="227">
        <f>VLOOKUP($D$7,VLOOKUP!$A$113:$S$141,12)*30</f>
        <v>9.0410958904109595</v>
      </c>
      <c r="E72" s="228">
        <f>+'EXHIBIT C'!D23</f>
        <v>9</v>
      </c>
      <c r="F72" s="224">
        <f t="shared" si="2"/>
        <v>-4.5454545454546302E-3</v>
      </c>
      <c r="G72" s="225" t="str">
        <f t="shared" si="3"/>
        <v>NO</v>
      </c>
      <c r="H72" s="160"/>
      <c r="AB72" s="29"/>
      <c r="AC72" s="29"/>
      <c r="AD72" s="29"/>
      <c r="AE72" s="29"/>
      <c r="AF72" s="29"/>
      <c r="AG72" s="29"/>
      <c r="AH72" s="33"/>
      <c r="AI72" s="33"/>
      <c r="AJ72" s="33"/>
      <c r="AK72" s="33"/>
      <c r="AL72" s="33"/>
      <c r="AM72" s="33"/>
      <c r="AN72" s="33"/>
      <c r="AO72" s="33"/>
      <c r="AP72" s="33"/>
      <c r="AQ72" s="33"/>
      <c r="AR72" s="33"/>
      <c r="AS72" s="33"/>
      <c r="AT72" s="33"/>
      <c r="AU72" s="33"/>
      <c r="AV72" s="33"/>
      <c r="AW72" s="33"/>
      <c r="AX72" s="33"/>
      <c r="AY72" s="33"/>
      <c r="AZ72" s="33"/>
      <c r="BA72" s="33"/>
    </row>
    <row r="73" spans="1:53" ht="20.100000000000001" customHeight="1" thickBot="1">
      <c r="C73" s="202" t="s">
        <v>246</v>
      </c>
      <c r="D73" s="229">
        <f>VLOOKUP($D$7,VLOOKUP!$A$113:$S$141,15)*30</f>
        <v>0</v>
      </c>
      <c r="E73" s="230">
        <f>+'EXHIBIT C'!D24</f>
        <v>0</v>
      </c>
      <c r="F73" s="231" t="str">
        <f t="shared" si="2"/>
        <v>0</v>
      </c>
      <c r="G73" s="232" t="str">
        <f t="shared" si="3"/>
        <v>NO</v>
      </c>
      <c r="H73" s="160"/>
      <c r="AB73" s="29"/>
      <c r="AC73" s="29"/>
      <c r="AD73" s="29"/>
      <c r="AE73" s="29"/>
      <c r="AF73" s="29"/>
      <c r="AG73" s="29"/>
      <c r="AH73" s="33"/>
      <c r="AI73" s="33"/>
      <c r="AJ73" s="33"/>
      <c r="AK73" s="33"/>
      <c r="AL73" s="33"/>
      <c r="AM73" s="33"/>
      <c r="AN73" s="33"/>
      <c r="AO73" s="33"/>
      <c r="AP73" s="33"/>
      <c r="AQ73" s="33"/>
      <c r="AR73" s="33"/>
      <c r="AS73" s="33"/>
      <c r="AT73" s="33"/>
      <c r="AU73" s="33"/>
      <c r="AV73" s="33"/>
      <c r="AW73" s="33"/>
      <c r="AX73" s="33"/>
      <c r="AY73" s="33"/>
      <c r="AZ73" s="33"/>
      <c r="BA73" s="33"/>
    </row>
    <row r="74" spans="1:53" ht="20.100000000000001" customHeight="1" thickBot="1">
      <c r="C74" s="207" t="s">
        <v>2</v>
      </c>
      <c r="D74" s="233">
        <f>SUM(D68:D73)</f>
        <v>350.20081523405344</v>
      </c>
      <c r="E74" s="234">
        <f>SUM(E68:E73)</f>
        <v>350</v>
      </c>
      <c r="F74" s="235">
        <f t="shared" si="2"/>
        <v>-5.73428802326581E-4</v>
      </c>
      <c r="G74" s="236" t="str">
        <f t="shared" si="3"/>
        <v>NO</v>
      </c>
      <c r="H74" s="160"/>
      <c r="I74" s="33"/>
      <c r="J74" s="33"/>
      <c r="K74" s="33"/>
      <c r="L74" s="33"/>
      <c r="M74" s="33"/>
      <c r="N74" s="33"/>
      <c r="O74" s="33"/>
      <c r="P74" s="33"/>
      <c r="Q74" s="33"/>
      <c r="R74" s="33"/>
      <c r="S74" s="33"/>
      <c r="T74" s="33"/>
      <c r="U74" s="29"/>
      <c r="V74" s="29"/>
      <c r="W74" s="29"/>
      <c r="X74" s="29"/>
      <c r="Y74" s="29"/>
      <c r="Z74" s="29"/>
      <c r="AA74" s="29"/>
      <c r="AB74" s="29"/>
      <c r="AC74" s="29"/>
      <c r="AD74" s="29"/>
      <c r="AE74" s="29"/>
      <c r="AF74" s="29"/>
      <c r="AG74" s="29"/>
      <c r="AH74" s="33"/>
      <c r="AI74" s="33"/>
      <c r="AJ74" s="33"/>
      <c r="AK74" s="33"/>
      <c r="AL74" s="33"/>
      <c r="AM74" s="33"/>
      <c r="AN74" s="33"/>
      <c r="AO74" s="33"/>
      <c r="AP74" s="33"/>
      <c r="AQ74" s="33"/>
      <c r="AR74" s="33"/>
      <c r="AS74" s="33"/>
      <c r="AT74" s="33"/>
      <c r="AU74" s="33"/>
      <c r="AV74" s="33"/>
      <c r="AW74" s="33"/>
      <c r="AX74" s="33"/>
      <c r="AY74" s="33"/>
      <c r="AZ74" s="33"/>
      <c r="BA74" s="33"/>
    </row>
    <row r="75" spans="1:53" ht="37.35" customHeight="1" thickBot="1">
      <c r="C75" s="1221" t="s">
        <v>591</v>
      </c>
      <c r="D75" s="1222"/>
      <c r="E75" s="1222"/>
      <c r="F75" s="1222"/>
      <c r="G75" s="1223"/>
      <c r="H75" s="160"/>
      <c r="I75" s="33"/>
      <c r="J75" s="33"/>
      <c r="K75" s="33"/>
      <c r="L75" s="33"/>
      <c r="M75" s="33"/>
      <c r="N75" s="33"/>
      <c r="O75" s="33"/>
      <c r="P75" s="33"/>
      <c r="Q75" s="33"/>
      <c r="R75" s="33"/>
      <c r="S75" s="33"/>
      <c r="T75" s="33"/>
      <c r="U75" s="29"/>
      <c r="V75" s="29"/>
      <c r="W75" s="29"/>
      <c r="X75" s="29"/>
      <c r="Y75" s="29"/>
      <c r="Z75" s="29"/>
      <c r="AA75" s="29"/>
      <c r="AB75" s="29"/>
      <c r="AC75" s="29"/>
      <c r="AD75" s="29"/>
      <c r="AE75" s="29"/>
      <c r="AF75" s="29"/>
      <c r="AG75" s="29"/>
      <c r="AH75" s="33"/>
      <c r="AI75" s="33"/>
      <c r="AJ75" s="33"/>
      <c r="AK75" s="33"/>
      <c r="AL75" s="33"/>
      <c r="AM75" s="33"/>
      <c r="AN75" s="33"/>
      <c r="AO75" s="33"/>
      <c r="AP75" s="33"/>
      <c r="AQ75" s="33"/>
      <c r="AR75" s="33"/>
      <c r="AS75" s="33"/>
      <c r="AT75" s="33"/>
      <c r="AU75" s="33"/>
      <c r="AV75" s="33"/>
      <c r="AW75" s="33"/>
      <c r="AX75" s="33"/>
      <c r="AY75" s="33"/>
      <c r="AZ75" s="33"/>
      <c r="BA75" s="33"/>
    </row>
    <row r="76" spans="1:53" ht="24.6" customHeight="1" thickBot="1">
      <c r="A76" s="174"/>
      <c r="B76" s="174"/>
      <c r="C76" s="1103" t="s">
        <v>461</v>
      </c>
      <c r="D76" s="1104"/>
      <c r="E76" s="1104"/>
      <c r="F76" s="1104"/>
      <c r="G76" s="1105"/>
      <c r="H76" s="160"/>
      <c r="I76" s="33"/>
      <c r="J76" s="33"/>
      <c r="K76" s="33"/>
      <c r="L76" s="33"/>
      <c r="M76" s="33"/>
      <c r="N76" s="33"/>
      <c r="O76" s="33"/>
      <c r="P76" s="33"/>
      <c r="Q76" s="33"/>
      <c r="R76" s="33"/>
      <c r="S76" s="33"/>
      <c r="T76" s="33"/>
      <c r="U76" s="29"/>
      <c r="V76" s="29"/>
      <c r="W76" s="29"/>
      <c r="X76" s="29"/>
      <c r="Y76" s="29"/>
      <c r="Z76" s="29"/>
      <c r="AA76" s="29"/>
      <c r="AB76" s="29"/>
      <c r="AC76" s="29"/>
      <c r="AD76" s="29"/>
      <c r="AE76" s="29"/>
      <c r="AF76" s="29"/>
      <c r="AG76" s="29"/>
      <c r="AH76" s="33"/>
      <c r="AI76" s="33"/>
      <c r="AJ76" s="33"/>
      <c r="AK76" s="33"/>
      <c r="AL76" s="33"/>
      <c r="AM76" s="33"/>
      <c r="AN76" s="33"/>
      <c r="AO76" s="33"/>
      <c r="AP76" s="33"/>
      <c r="AQ76" s="33"/>
      <c r="AR76" s="33"/>
      <c r="AS76" s="33"/>
      <c r="AT76" s="33"/>
      <c r="AU76" s="33"/>
      <c r="AV76" s="33"/>
      <c r="AW76" s="33"/>
      <c r="AX76" s="33"/>
      <c r="AY76" s="33"/>
      <c r="AZ76" s="33"/>
      <c r="BA76" s="33"/>
    </row>
    <row r="77" spans="1:53" ht="20.100000000000001" customHeight="1">
      <c r="A77" s="174"/>
      <c r="B77" s="174"/>
      <c r="C77" s="1079"/>
      <c r="D77" s="1080"/>
      <c r="E77" s="1080"/>
      <c r="F77" s="1080"/>
      <c r="G77" s="1081"/>
      <c r="H77" s="160"/>
      <c r="I77" s="33"/>
      <c r="J77" s="33"/>
      <c r="K77" s="33"/>
      <c r="L77" s="33"/>
      <c r="M77" s="33"/>
      <c r="N77" s="33"/>
      <c r="O77" s="33"/>
      <c r="P77" s="33"/>
      <c r="Q77" s="33"/>
      <c r="R77" s="33"/>
      <c r="S77" s="33"/>
      <c r="T77" s="33"/>
      <c r="U77" s="29"/>
      <c r="V77" s="29"/>
      <c r="W77" s="29"/>
      <c r="X77" s="29"/>
      <c r="Y77" s="29"/>
      <c r="Z77" s="29"/>
      <c r="AA77" s="29"/>
      <c r="AB77" s="29"/>
      <c r="AC77" s="29"/>
      <c r="AD77" s="29"/>
      <c r="AE77" s="29"/>
      <c r="AF77" s="29"/>
      <c r="AG77" s="29"/>
      <c r="AH77" s="33"/>
      <c r="AI77" s="33"/>
      <c r="AJ77" s="33"/>
      <c r="AK77" s="33"/>
      <c r="AL77" s="33"/>
      <c r="AM77" s="33"/>
      <c r="AN77" s="33"/>
      <c r="AO77" s="33"/>
      <c r="AP77" s="33"/>
      <c r="AQ77" s="33"/>
      <c r="AR77" s="33"/>
      <c r="AS77" s="33"/>
      <c r="AT77" s="33"/>
      <c r="AU77" s="33"/>
      <c r="AV77" s="33"/>
      <c r="AW77" s="33"/>
      <c r="AX77" s="33"/>
      <c r="AY77" s="33"/>
      <c r="AZ77" s="33"/>
      <c r="BA77" s="33"/>
    </row>
    <row r="78" spans="1:53" ht="20.100000000000001" customHeight="1">
      <c r="A78" s="174"/>
      <c r="B78" s="174"/>
      <c r="C78" s="1082"/>
      <c r="D78" s="1083"/>
      <c r="E78" s="1083"/>
      <c r="F78" s="1083"/>
      <c r="G78" s="1084"/>
      <c r="H78" s="160"/>
      <c r="I78" s="33"/>
      <c r="J78" s="33"/>
      <c r="K78" s="33"/>
      <c r="L78" s="33"/>
      <c r="M78" s="33"/>
      <c r="N78" s="33"/>
      <c r="O78" s="33"/>
      <c r="P78" s="33"/>
      <c r="Q78" s="33"/>
      <c r="R78" s="33"/>
      <c r="S78" s="33"/>
      <c r="T78" s="33"/>
      <c r="U78" s="29"/>
      <c r="V78" s="29"/>
      <c r="W78" s="29"/>
      <c r="X78" s="29"/>
      <c r="Y78" s="29"/>
      <c r="Z78" s="29"/>
      <c r="AA78" s="29"/>
      <c r="AB78" s="29"/>
      <c r="AC78" s="29"/>
      <c r="AD78" s="29"/>
      <c r="AE78" s="29"/>
      <c r="AF78" s="29"/>
      <c r="AG78" s="29"/>
      <c r="AH78" s="33"/>
      <c r="AI78" s="33"/>
      <c r="AJ78" s="33"/>
      <c r="AK78" s="33"/>
      <c r="AL78" s="33"/>
      <c r="AM78" s="33"/>
      <c r="AN78" s="33"/>
      <c r="AO78" s="33"/>
      <c r="AP78" s="33"/>
      <c r="AQ78" s="33"/>
      <c r="AR78" s="33"/>
      <c r="AS78" s="33"/>
      <c r="AT78" s="33"/>
      <c r="AU78" s="33"/>
      <c r="AV78" s="33"/>
      <c r="AW78" s="33"/>
      <c r="AX78" s="33"/>
      <c r="AY78" s="33"/>
      <c r="AZ78" s="33"/>
      <c r="BA78" s="33"/>
    </row>
    <row r="79" spans="1:53" ht="20.100000000000001" customHeight="1">
      <c r="A79" s="174"/>
      <c r="B79" s="174"/>
      <c r="C79" s="1082"/>
      <c r="D79" s="1083"/>
      <c r="E79" s="1083"/>
      <c r="F79" s="1083"/>
      <c r="G79" s="1084"/>
      <c r="H79" s="160"/>
      <c r="I79" s="33"/>
      <c r="J79" s="33"/>
      <c r="K79" s="33"/>
      <c r="L79" s="33"/>
      <c r="M79" s="33"/>
      <c r="N79" s="33"/>
      <c r="O79" s="33"/>
      <c r="P79" s="33"/>
      <c r="Q79" s="33"/>
      <c r="R79" s="33"/>
      <c r="S79" s="33"/>
      <c r="T79" s="33"/>
      <c r="U79" s="29"/>
      <c r="V79" s="29"/>
      <c r="W79" s="29"/>
      <c r="X79" s="29"/>
      <c r="Y79" s="29"/>
      <c r="Z79" s="29"/>
      <c r="AA79" s="29"/>
      <c r="AB79" s="29"/>
      <c r="AC79" s="29"/>
      <c r="AD79" s="29"/>
      <c r="AE79" s="29"/>
      <c r="AF79" s="29"/>
      <c r="AG79" s="29"/>
      <c r="AH79" s="33"/>
      <c r="AI79" s="33"/>
      <c r="AJ79" s="33"/>
      <c r="AK79" s="33"/>
      <c r="AL79" s="33"/>
      <c r="AM79" s="33"/>
      <c r="AN79" s="33"/>
      <c r="AO79" s="33"/>
      <c r="AP79" s="33"/>
      <c r="AQ79" s="33"/>
      <c r="AR79" s="33"/>
      <c r="AS79" s="33"/>
      <c r="AT79" s="33"/>
      <c r="AU79" s="33"/>
      <c r="AV79" s="33"/>
      <c r="AW79" s="33"/>
      <c r="AX79" s="33"/>
      <c r="AY79" s="33"/>
      <c r="AZ79" s="33"/>
      <c r="BA79" s="33"/>
    </row>
    <row r="80" spans="1:53" ht="20.100000000000001" customHeight="1">
      <c r="A80" s="174"/>
      <c r="B80" s="174"/>
      <c r="C80" s="1082"/>
      <c r="D80" s="1083"/>
      <c r="E80" s="1083"/>
      <c r="F80" s="1083"/>
      <c r="G80" s="1084"/>
      <c r="H80" s="160"/>
      <c r="I80" s="33"/>
      <c r="J80" s="33"/>
      <c r="K80" s="33"/>
      <c r="L80" s="33"/>
      <c r="M80" s="33"/>
      <c r="N80" s="33"/>
      <c r="O80" s="33"/>
      <c r="P80" s="33"/>
      <c r="Q80" s="33"/>
      <c r="R80" s="33"/>
      <c r="S80" s="33"/>
      <c r="T80" s="33"/>
      <c r="U80" s="29"/>
      <c r="V80" s="29"/>
      <c r="W80" s="29"/>
      <c r="X80" s="29"/>
      <c r="Y80" s="29"/>
      <c r="Z80" s="29"/>
      <c r="AA80" s="29"/>
      <c r="AB80" s="29"/>
      <c r="AC80" s="29"/>
      <c r="AD80" s="29"/>
      <c r="AE80" s="29"/>
      <c r="AF80" s="29"/>
      <c r="AG80" s="29"/>
      <c r="AH80" s="33"/>
      <c r="AI80" s="33"/>
      <c r="AJ80" s="33"/>
      <c r="AK80" s="33"/>
      <c r="AL80" s="33"/>
      <c r="AM80" s="33"/>
      <c r="AN80" s="33"/>
      <c r="AO80" s="33"/>
      <c r="AP80" s="33"/>
      <c r="AQ80" s="33"/>
      <c r="AR80" s="33"/>
      <c r="AS80" s="33"/>
      <c r="AT80" s="33"/>
      <c r="AU80" s="33"/>
      <c r="AV80" s="33"/>
      <c r="AW80" s="33"/>
      <c r="AX80" s="33"/>
      <c r="AY80" s="33"/>
      <c r="AZ80" s="33"/>
      <c r="BA80" s="33"/>
    </row>
    <row r="81" spans="1:53" ht="20.100000000000001" customHeight="1">
      <c r="A81" s="174"/>
      <c r="B81" s="174"/>
      <c r="C81" s="1082"/>
      <c r="D81" s="1083"/>
      <c r="E81" s="1083"/>
      <c r="F81" s="1083"/>
      <c r="G81" s="1084"/>
      <c r="H81" s="160"/>
      <c r="I81" s="33"/>
      <c r="J81" s="33"/>
      <c r="K81" s="33"/>
      <c r="L81" s="33"/>
      <c r="M81" s="33"/>
      <c r="N81" s="33"/>
      <c r="O81" s="33"/>
      <c r="P81" s="33"/>
      <c r="Q81" s="33"/>
      <c r="R81" s="33"/>
      <c r="S81" s="33"/>
      <c r="T81" s="33"/>
      <c r="U81" s="29"/>
      <c r="V81" s="29"/>
      <c r="W81" s="29"/>
      <c r="X81" s="29"/>
      <c r="Y81" s="29"/>
      <c r="Z81" s="29"/>
      <c r="AA81" s="29"/>
      <c r="AB81" s="29"/>
      <c r="AC81" s="29"/>
      <c r="AD81" s="29"/>
      <c r="AE81" s="29"/>
      <c r="AF81" s="29"/>
      <c r="AG81" s="29"/>
      <c r="AH81" s="33"/>
      <c r="AI81" s="33"/>
      <c r="AJ81" s="33"/>
      <c r="AK81" s="33"/>
      <c r="AL81" s="33"/>
      <c r="AM81" s="33"/>
      <c r="AN81" s="33"/>
      <c r="AO81" s="33"/>
      <c r="AP81" s="33"/>
      <c r="AQ81" s="33"/>
      <c r="AR81" s="33"/>
      <c r="AS81" s="33"/>
      <c r="AT81" s="33"/>
      <c r="AU81" s="33"/>
      <c r="AV81" s="33"/>
      <c r="AW81" s="33"/>
      <c r="AX81" s="33"/>
      <c r="AY81" s="33"/>
      <c r="AZ81" s="33"/>
      <c r="BA81" s="33"/>
    </row>
    <row r="82" spans="1:53" ht="20.100000000000001" customHeight="1">
      <c r="A82" s="174"/>
      <c r="B82" s="174"/>
      <c r="C82" s="1082"/>
      <c r="D82" s="1083"/>
      <c r="E82" s="1083"/>
      <c r="F82" s="1083"/>
      <c r="G82" s="1084"/>
      <c r="H82" s="160"/>
      <c r="I82" s="33"/>
      <c r="J82" s="33"/>
      <c r="K82" s="33"/>
      <c r="L82" s="33"/>
      <c r="M82" s="33"/>
      <c r="N82" s="33"/>
      <c r="O82" s="33"/>
      <c r="P82" s="33"/>
      <c r="Q82" s="33"/>
      <c r="R82" s="33"/>
      <c r="S82" s="33"/>
      <c r="T82" s="33"/>
      <c r="U82" s="29"/>
      <c r="V82" s="29"/>
      <c r="W82" s="29"/>
      <c r="X82" s="29"/>
      <c r="Y82" s="29"/>
      <c r="Z82" s="29"/>
      <c r="AA82" s="29"/>
      <c r="AB82" s="29"/>
      <c r="AC82" s="29"/>
      <c r="AD82" s="29"/>
      <c r="AE82" s="29"/>
      <c r="AF82" s="29"/>
      <c r="AG82" s="29"/>
      <c r="AH82" s="33"/>
      <c r="AI82" s="33"/>
      <c r="AJ82" s="33"/>
      <c r="AK82" s="33"/>
      <c r="AL82" s="33"/>
      <c r="AM82" s="33"/>
      <c r="AN82" s="33"/>
      <c r="AO82" s="33"/>
      <c r="AP82" s="33"/>
      <c r="AQ82" s="33"/>
      <c r="AR82" s="33"/>
      <c r="AS82" s="33"/>
      <c r="AT82" s="33"/>
      <c r="AU82" s="33"/>
      <c r="AV82" s="33"/>
      <c r="AW82" s="33"/>
      <c r="AX82" s="33"/>
      <c r="AY82" s="33"/>
      <c r="AZ82" s="33"/>
      <c r="BA82" s="33"/>
    </row>
    <row r="83" spans="1:53" ht="20.100000000000001" customHeight="1">
      <c r="A83" s="174"/>
      <c r="B83" s="174"/>
      <c r="C83" s="1082"/>
      <c r="D83" s="1083"/>
      <c r="E83" s="1083"/>
      <c r="F83" s="1083"/>
      <c r="G83" s="1084"/>
      <c r="H83" s="160"/>
      <c r="I83" s="33"/>
      <c r="J83" s="33"/>
      <c r="K83" s="33"/>
      <c r="L83" s="33"/>
      <c r="M83" s="33"/>
      <c r="N83" s="33"/>
      <c r="O83" s="33"/>
      <c r="P83" s="33"/>
      <c r="Q83" s="33"/>
      <c r="R83" s="33"/>
      <c r="S83" s="33"/>
      <c r="T83" s="33"/>
      <c r="U83" s="29"/>
      <c r="V83" s="29"/>
      <c r="W83" s="29"/>
      <c r="X83" s="29"/>
      <c r="Y83" s="29"/>
      <c r="Z83" s="29"/>
      <c r="AA83" s="29"/>
      <c r="AB83" s="29"/>
      <c r="AC83" s="29"/>
      <c r="AD83" s="29"/>
      <c r="AE83" s="29"/>
      <c r="AF83" s="29"/>
      <c r="AG83" s="29"/>
      <c r="AH83" s="33"/>
      <c r="AI83" s="33"/>
      <c r="AJ83" s="33"/>
      <c r="AK83" s="33"/>
      <c r="AL83" s="33"/>
      <c r="AM83" s="33"/>
      <c r="AN83" s="33"/>
      <c r="AO83" s="33"/>
      <c r="AP83" s="33"/>
      <c r="AQ83" s="33"/>
      <c r="AR83" s="33"/>
      <c r="AS83" s="33"/>
      <c r="AT83" s="33"/>
      <c r="AU83" s="33"/>
      <c r="AV83" s="33"/>
      <c r="AW83" s="33"/>
      <c r="AX83" s="33"/>
      <c r="AY83" s="33"/>
      <c r="AZ83" s="33"/>
      <c r="BA83" s="33"/>
    </row>
    <row r="84" spans="1:53" ht="20.100000000000001" customHeight="1">
      <c r="A84" s="174"/>
      <c r="B84" s="174"/>
      <c r="C84" s="1082"/>
      <c r="D84" s="1083"/>
      <c r="E84" s="1083"/>
      <c r="F84" s="1083"/>
      <c r="G84" s="1084"/>
      <c r="H84" s="160"/>
      <c r="I84" s="33"/>
      <c r="J84" s="33"/>
      <c r="K84" s="33"/>
      <c r="L84" s="33"/>
      <c r="M84" s="33"/>
      <c r="N84" s="33"/>
      <c r="O84" s="33"/>
      <c r="P84" s="33"/>
      <c r="Q84" s="33"/>
      <c r="R84" s="33"/>
      <c r="S84" s="33"/>
      <c r="T84" s="33"/>
      <c r="U84" s="29"/>
      <c r="V84" s="29"/>
      <c r="W84" s="29"/>
      <c r="X84" s="29"/>
      <c r="Y84" s="29"/>
      <c r="Z84" s="29"/>
      <c r="AA84" s="29"/>
      <c r="AB84" s="29"/>
      <c r="AC84" s="29"/>
      <c r="AD84" s="29"/>
      <c r="AE84" s="29"/>
      <c r="AF84" s="29"/>
      <c r="AG84" s="29"/>
      <c r="AH84" s="33"/>
      <c r="AI84" s="33"/>
      <c r="AJ84" s="33"/>
      <c r="AK84" s="33"/>
      <c r="AL84" s="33"/>
      <c r="AM84" s="33"/>
      <c r="AN84" s="33"/>
      <c r="AO84" s="33"/>
      <c r="AP84" s="33"/>
      <c r="AQ84" s="33"/>
      <c r="AR84" s="33"/>
      <c r="AS84" s="33"/>
      <c r="AT84" s="33"/>
      <c r="AU84" s="33"/>
      <c r="AV84" s="33"/>
      <c r="AW84" s="33"/>
      <c r="AX84" s="33"/>
      <c r="AY84" s="33"/>
      <c r="AZ84" s="33"/>
      <c r="BA84" s="33"/>
    </row>
    <row r="85" spans="1:53" ht="20.100000000000001" customHeight="1">
      <c r="A85" s="174"/>
      <c r="B85" s="174"/>
      <c r="C85" s="1082"/>
      <c r="D85" s="1083"/>
      <c r="E85" s="1083"/>
      <c r="F85" s="1083"/>
      <c r="G85" s="1084"/>
      <c r="H85" s="160"/>
      <c r="I85" s="33"/>
      <c r="J85" s="33"/>
      <c r="K85" s="33"/>
      <c r="L85" s="33"/>
      <c r="M85" s="33"/>
      <c r="N85" s="33"/>
      <c r="O85" s="33"/>
      <c r="P85" s="33"/>
      <c r="Q85" s="33"/>
      <c r="R85" s="33"/>
      <c r="S85" s="33"/>
      <c r="T85" s="33"/>
      <c r="U85" s="29"/>
      <c r="V85" s="29"/>
      <c r="W85" s="29"/>
      <c r="X85" s="29"/>
      <c r="Y85" s="29"/>
      <c r="Z85" s="29"/>
      <c r="AA85" s="29"/>
      <c r="AB85" s="29"/>
      <c r="AC85" s="29"/>
      <c r="AD85" s="29"/>
      <c r="AE85" s="29"/>
      <c r="AF85" s="29"/>
      <c r="AG85" s="29"/>
      <c r="AH85" s="33"/>
      <c r="AI85" s="33"/>
      <c r="AJ85" s="33"/>
      <c r="AK85" s="33"/>
      <c r="AL85" s="33"/>
      <c r="AM85" s="33"/>
      <c r="AN85" s="33"/>
      <c r="AO85" s="33"/>
      <c r="AP85" s="33"/>
      <c r="AQ85" s="33"/>
      <c r="AR85" s="33"/>
      <c r="AS85" s="33"/>
      <c r="AT85" s="33"/>
      <c r="AU85" s="33"/>
      <c r="AV85" s="33"/>
      <c r="AW85" s="33"/>
      <c r="AX85" s="33"/>
      <c r="AY85" s="33"/>
      <c r="AZ85" s="33"/>
      <c r="BA85" s="33"/>
    </row>
    <row r="86" spans="1:53" ht="20.100000000000001" customHeight="1" thickBot="1">
      <c r="A86" s="174"/>
      <c r="B86" s="174"/>
      <c r="C86" s="1085"/>
      <c r="D86" s="1086"/>
      <c r="E86" s="1086"/>
      <c r="F86" s="1086"/>
      <c r="G86" s="1087"/>
      <c r="H86" s="160"/>
      <c r="I86" s="33"/>
      <c r="J86" s="33"/>
      <c r="K86" s="33"/>
      <c r="L86" s="33"/>
      <c r="M86" s="33"/>
      <c r="N86" s="33"/>
      <c r="O86" s="33"/>
      <c r="P86" s="33"/>
      <c r="Q86" s="33"/>
      <c r="R86" s="33"/>
      <c r="S86" s="33"/>
      <c r="T86" s="33"/>
      <c r="U86" s="29"/>
      <c r="V86" s="29"/>
      <c r="W86" s="29"/>
      <c r="X86" s="29"/>
      <c r="Y86" s="29"/>
      <c r="Z86" s="29"/>
      <c r="AA86" s="29"/>
      <c r="AB86" s="29"/>
      <c r="AC86" s="29"/>
      <c r="AD86" s="29"/>
      <c r="AE86" s="29"/>
      <c r="AF86" s="29"/>
      <c r="AG86" s="29"/>
      <c r="AH86" s="33"/>
      <c r="AI86" s="33"/>
      <c r="AJ86" s="33"/>
      <c r="AK86" s="33"/>
      <c r="AL86" s="33"/>
      <c r="AM86" s="33"/>
      <c r="AN86" s="33"/>
      <c r="AO86" s="33"/>
      <c r="AP86" s="33"/>
      <c r="AQ86" s="33"/>
      <c r="AR86" s="33"/>
      <c r="AS86" s="33"/>
      <c r="AT86" s="33"/>
      <c r="AU86" s="33"/>
      <c r="AV86" s="33"/>
      <c r="AW86" s="33"/>
      <c r="AX86" s="33"/>
      <c r="AY86" s="33"/>
      <c r="AZ86" s="33"/>
      <c r="BA86" s="33"/>
    </row>
    <row r="87" spans="1:53" ht="20.100000000000001" customHeight="1">
      <c r="H87" s="160"/>
      <c r="I87" s="33"/>
      <c r="J87" s="33"/>
      <c r="K87" s="33"/>
      <c r="L87" s="33"/>
      <c r="M87" s="33"/>
      <c r="N87" s="33"/>
      <c r="O87" s="33"/>
      <c r="P87" s="33"/>
      <c r="Q87" s="33"/>
      <c r="R87" s="33"/>
      <c r="S87" s="33"/>
      <c r="T87" s="33"/>
      <c r="U87" s="29"/>
      <c r="V87" s="29"/>
      <c r="W87" s="29"/>
      <c r="X87" s="29"/>
      <c r="Y87" s="29"/>
      <c r="Z87" s="29"/>
      <c r="AA87" s="29"/>
      <c r="AB87" s="29"/>
      <c r="AC87" s="29"/>
      <c r="AD87" s="29"/>
      <c r="AE87" s="29"/>
      <c r="AF87" s="29"/>
      <c r="AG87" s="29"/>
      <c r="AH87" s="33"/>
      <c r="AI87" s="33"/>
      <c r="AJ87" s="33"/>
      <c r="AK87" s="33"/>
      <c r="AL87" s="33"/>
      <c r="AM87" s="33"/>
      <c r="AN87" s="33"/>
      <c r="AO87" s="33"/>
      <c r="AP87" s="33"/>
      <c r="AQ87" s="33"/>
      <c r="AR87" s="33"/>
      <c r="AS87" s="33"/>
      <c r="AT87" s="33"/>
      <c r="AU87" s="33"/>
      <c r="AV87" s="33"/>
      <c r="AW87" s="33"/>
      <c r="AX87" s="33"/>
      <c r="AY87" s="33"/>
      <c r="AZ87" s="33"/>
      <c r="BA87" s="33"/>
    </row>
    <row r="88" spans="1:53" ht="20.100000000000001" customHeight="1">
      <c r="H88" s="160"/>
      <c r="I88" s="33"/>
      <c r="J88" s="33"/>
      <c r="K88" s="33"/>
      <c r="L88" s="33"/>
      <c r="M88" s="33"/>
      <c r="N88" s="33"/>
      <c r="O88" s="33"/>
      <c r="P88" s="33"/>
      <c r="Q88" s="33"/>
      <c r="R88" s="33"/>
      <c r="S88" s="33"/>
      <c r="T88" s="33"/>
      <c r="U88" s="29"/>
      <c r="V88" s="29"/>
      <c r="W88" s="29"/>
      <c r="X88" s="29"/>
      <c r="Y88" s="29"/>
      <c r="Z88" s="29"/>
      <c r="AA88" s="29"/>
      <c r="AB88" s="29"/>
      <c r="AC88" s="29"/>
      <c r="AD88" s="29"/>
      <c r="AE88" s="29"/>
      <c r="AF88" s="29"/>
      <c r="AG88" s="29"/>
      <c r="AH88" s="33"/>
      <c r="AI88" s="33"/>
      <c r="AJ88" s="33"/>
      <c r="AK88" s="33"/>
      <c r="AL88" s="33"/>
      <c r="AM88" s="33"/>
      <c r="AN88" s="33"/>
      <c r="AO88" s="33"/>
      <c r="AP88" s="33"/>
      <c r="AQ88" s="33"/>
      <c r="AR88" s="33"/>
      <c r="AS88" s="33"/>
      <c r="AT88" s="33"/>
      <c r="AU88" s="33"/>
      <c r="AV88" s="33"/>
      <c r="AW88" s="33"/>
      <c r="AX88" s="33"/>
      <c r="AY88" s="33"/>
      <c r="AZ88" s="33"/>
      <c r="BA88" s="33"/>
    </row>
    <row r="89" spans="1:53" ht="20.100000000000001" customHeight="1">
      <c r="A89" s="173" t="s">
        <v>213</v>
      </c>
      <c r="B89" s="173"/>
      <c r="C89" s="237" t="s">
        <v>511</v>
      </c>
      <c r="D89" s="160"/>
      <c r="E89" s="160"/>
      <c r="F89" s="160"/>
      <c r="G89" s="160"/>
      <c r="H89" s="160"/>
      <c r="I89" s="33"/>
      <c r="J89" s="33"/>
      <c r="K89" s="33"/>
      <c r="L89" s="33"/>
      <c r="M89" s="33"/>
      <c r="N89" s="33"/>
      <c r="O89" s="33"/>
      <c r="P89" s="33"/>
      <c r="Q89" s="33"/>
      <c r="R89" s="33"/>
      <c r="S89" s="33"/>
      <c r="T89" s="33"/>
      <c r="U89" s="29"/>
      <c r="V89" s="29"/>
      <c r="W89" s="29"/>
      <c r="X89" s="29"/>
      <c r="Y89" s="29"/>
      <c r="Z89" s="29"/>
      <c r="AA89" s="29"/>
      <c r="AB89" s="29"/>
      <c r="AC89" s="29"/>
      <c r="AD89" s="29"/>
      <c r="AE89" s="29"/>
      <c r="AF89" s="29"/>
      <c r="AG89" s="29"/>
      <c r="AH89" s="33"/>
      <c r="AI89" s="33"/>
      <c r="AJ89" s="33"/>
      <c r="AK89" s="33"/>
      <c r="AL89" s="33"/>
      <c r="AM89" s="33"/>
      <c r="AN89" s="33"/>
      <c r="AO89" s="33"/>
      <c r="AP89" s="33"/>
      <c r="AQ89" s="33"/>
      <c r="AR89" s="33"/>
      <c r="AS89" s="33"/>
      <c r="AT89" s="33"/>
      <c r="AU89" s="33"/>
      <c r="AV89" s="33"/>
      <c r="AW89" s="33"/>
      <c r="AX89" s="33"/>
      <c r="AY89" s="33"/>
      <c r="AZ89" s="33"/>
      <c r="BA89" s="33"/>
    </row>
    <row r="90" spans="1:53" ht="20.100000000000001" customHeight="1">
      <c r="A90" s="174"/>
      <c r="B90" s="174"/>
      <c r="C90" s="168"/>
      <c r="D90" s="160"/>
      <c r="E90" s="160"/>
      <c r="F90" s="160"/>
      <c r="G90" s="160"/>
      <c r="H90" s="160"/>
      <c r="I90" s="33"/>
      <c r="J90" s="33"/>
      <c r="K90" s="33"/>
      <c r="L90" s="33"/>
      <c r="M90" s="33"/>
      <c r="N90" s="33"/>
      <c r="O90" s="33"/>
      <c r="P90" s="33"/>
      <c r="Q90" s="33"/>
      <c r="R90" s="33"/>
      <c r="S90" s="33"/>
      <c r="T90" s="33"/>
      <c r="U90" s="29"/>
      <c r="V90" s="29"/>
      <c r="W90" s="29"/>
      <c r="X90" s="29"/>
      <c r="Y90" s="29"/>
      <c r="Z90" s="29"/>
      <c r="AA90" s="29"/>
      <c r="AB90" s="29"/>
      <c r="AC90" s="29"/>
      <c r="AD90" s="29"/>
      <c r="AE90" s="29"/>
      <c r="AF90" s="29"/>
      <c r="AG90" s="29"/>
      <c r="AH90" s="33"/>
      <c r="AI90" s="33"/>
      <c r="AJ90" s="33"/>
      <c r="AK90" s="33"/>
      <c r="AL90" s="33"/>
      <c r="AM90" s="33"/>
      <c r="AN90" s="33"/>
      <c r="AO90" s="33"/>
      <c r="AP90" s="33"/>
      <c r="AQ90" s="33"/>
      <c r="AR90" s="33"/>
      <c r="AS90" s="33"/>
      <c r="AT90" s="33"/>
      <c r="AU90" s="33"/>
      <c r="AV90" s="33"/>
      <c r="AW90" s="33"/>
      <c r="AX90" s="33"/>
      <c r="AY90" s="33"/>
      <c r="AZ90" s="33"/>
      <c r="BA90" s="33"/>
    </row>
    <row r="91" spans="1:53" ht="20.100000000000001" customHeight="1">
      <c r="A91" s="174"/>
      <c r="B91" s="174"/>
      <c r="C91" s="238" t="s">
        <v>43</v>
      </c>
      <c r="D91" s="160"/>
      <c r="E91" s="160"/>
      <c r="F91" s="160"/>
      <c r="G91" s="160"/>
      <c r="H91" s="160"/>
      <c r="I91" s="33"/>
      <c r="J91" s="33"/>
      <c r="K91" s="33"/>
      <c r="L91" s="33"/>
      <c r="M91" s="33"/>
      <c r="N91" s="33"/>
      <c r="O91" s="33"/>
      <c r="P91" s="33"/>
      <c r="Q91" s="33"/>
      <c r="R91" s="33"/>
      <c r="S91" s="33"/>
      <c r="T91" s="33"/>
      <c r="U91" s="29"/>
      <c r="V91" s="29"/>
      <c r="W91" s="29"/>
      <c r="X91" s="29"/>
      <c r="Y91" s="29"/>
      <c r="Z91" s="29"/>
      <c r="AA91" s="29"/>
      <c r="AB91" s="29"/>
      <c r="AC91" s="29"/>
      <c r="AD91" s="29"/>
      <c r="AE91" s="29"/>
      <c r="AF91" s="29"/>
      <c r="AG91" s="29"/>
      <c r="AH91" s="33"/>
      <c r="AI91" s="33"/>
      <c r="AJ91" s="33"/>
      <c r="AK91" s="33"/>
      <c r="AL91" s="33"/>
      <c r="AM91" s="33"/>
      <c r="AN91" s="33"/>
      <c r="AO91" s="33"/>
      <c r="AP91" s="33"/>
      <c r="AQ91" s="33"/>
      <c r="AR91" s="33"/>
      <c r="AS91" s="33"/>
      <c r="AT91" s="33"/>
      <c r="AU91" s="33"/>
      <c r="AV91" s="33"/>
      <c r="AW91" s="33"/>
      <c r="AX91" s="33"/>
      <c r="AY91" s="33"/>
      <c r="AZ91" s="33"/>
      <c r="BA91" s="33"/>
    </row>
    <row r="92" spans="1:53" ht="20.100000000000001" customHeight="1">
      <c r="A92" s="174"/>
      <c r="B92" s="174"/>
      <c r="C92" s="239" t="str">
        <f>IF(+'EXHIBIT A'!E19='EXHIBIT C'!B69,"Equal","Not Equal")</f>
        <v>Equal</v>
      </c>
      <c r="D92" s="160" t="s">
        <v>579</v>
      </c>
      <c r="E92" s="160"/>
      <c r="F92" s="160"/>
      <c r="G92" s="160"/>
      <c r="H92" s="160"/>
      <c r="I92" s="33"/>
      <c r="J92" s="33"/>
      <c r="K92" s="33"/>
      <c r="L92" s="33"/>
      <c r="M92" s="33"/>
      <c r="N92" s="33"/>
      <c r="O92" s="33"/>
      <c r="P92" s="33"/>
      <c r="Q92" s="33"/>
      <c r="R92" s="33"/>
      <c r="S92" s="33"/>
      <c r="T92" s="33"/>
      <c r="U92" s="29"/>
      <c r="V92" s="29"/>
      <c r="W92" s="29"/>
      <c r="X92" s="29"/>
      <c r="Y92" s="29"/>
      <c r="Z92" s="29"/>
      <c r="AA92" s="29"/>
      <c r="AB92" s="29"/>
      <c r="AC92" s="29"/>
      <c r="AD92" s="29"/>
      <c r="AE92" s="29"/>
      <c r="AF92" s="29"/>
      <c r="AG92" s="29"/>
      <c r="AH92" s="33"/>
      <c r="AI92" s="33"/>
      <c r="AJ92" s="33"/>
      <c r="AK92" s="33"/>
      <c r="AL92" s="33"/>
      <c r="AM92" s="33"/>
      <c r="AN92" s="33"/>
      <c r="AO92" s="33"/>
      <c r="AP92" s="33"/>
      <c r="AQ92" s="33"/>
      <c r="AR92" s="33"/>
      <c r="AS92" s="33"/>
      <c r="AT92" s="33"/>
      <c r="AU92" s="33"/>
      <c r="AV92" s="33"/>
      <c r="AW92" s="33"/>
      <c r="AX92" s="33"/>
      <c r="AY92" s="33"/>
      <c r="AZ92" s="33"/>
      <c r="BA92" s="33"/>
    </row>
    <row r="93" spans="1:53" ht="20.100000000000001" customHeight="1">
      <c r="A93" s="174"/>
      <c r="B93" s="174"/>
      <c r="C93" s="240" t="str">
        <f>IF('EXHIBIT C'!B69=SUM('EXHIBIT D'!G130+'EXHIBIT D'!G131+'EXHIBIT D'!G132+'EXHIBIT D'!G133),"Equal","Not Equal")</f>
        <v>Equal</v>
      </c>
      <c r="D93" s="160" t="s">
        <v>578</v>
      </c>
      <c r="E93" s="160"/>
      <c r="F93" s="160"/>
      <c r="G93" s="160"/>
      <c r="I93" s="33"/>
      <c r="J93" s="33"/>
      <c r="K93" s="33"/>
      <c r="L93" s="33"/>
      <c r="M93" s="33"/>
      <c r="N93" s="33"/>
      <c r="O93" s="33"/>
      <c r="P93" s="33"/>
      <c r="Q93" s="33"/>
      <c r="R93" s="33"/>
      <c r="S93" s="33"/>
      <c r="T93" s="33"/>
      <c r="U93" s="29"/>
      <c r="V93" s="29"/>
      <c r="W93" s="29"/>
      <c r="X93" s="29"/>
      <c r="Y93" s="29"/>
      <c r="Z93" s="29"/>
      <c r="AA93" s="29"/>
      <c r="AB93" s="29"/>
      <c r="AC93" s="29"/>
      <c r="AD93" s="29"/>
      <c r="AE93" s="29"/>
      <c r="AF93" s="29"/>
      <c r="AG93" s="29"/>
      <c r="AH93" s="33"/>
      <c r="AI93" s="33"/>
      <c r="AJ93" s="33"/>
      <c r="AK93" s="33"/>
      <c r="AL93" s="33"/>
      <c r="AM93" s="33"/>
      <c r="AN93" s="33"/>
      <c r="AO93" s="33"/>
      <c r="AP93" s="33"/>
      <c r="AQ93" s="33"/>
      <c r="AR93" s="33"/>
      <c r="AS93" s="33"/>
      <c r="AT93" s="33"/>
      <c r="AU93" s="33"/>
      <c r="AV93" s="33"/>
      <c r="AW93" s="33"/>
      <c r="AX93" s="33"/>
      <c r="AY93" s="33"/>
      <c r="AZ93" s="33"/>
      <c r="BA93" s="33"/>
    </row>
    <row r="94" spans="1:53" ht="20.100000000000001" customHeight="1">
      <c r="A94" s="174"/>
      <c r="B94" s="174"/>
      <c r="C94" s="241" t="s">
        <v>42</v>
      </c>
      <c r="D94" s="160"/>
      <c r="E94" s="160"/>
      <c r="F94" s="160"/>
      <c r="G94" s="160"/>
      <c r="I94" s="33"/>
      <c r="J94" s="33"/>
      <c r="K94" s="33"/>
      <c r="L94" s="33"/>
      <c r="M94" s="33"/>
      <c r="N94" s="33"/>
      <c r="O94" s="33"/>
      <c r="P94" s="33"/>
      <c r="Q94" s="33"/>
      <c r="R94" s="33"/>
      <c r="S94" s="33"/>
      <c r="T94" s="33"/>
      <c r="U94" s="29"/>
      <c r="V94" s="29"/>
      <c r="W94" s="29"/>
      <c r="X94" s="29"/>
      <c r="Y94" s="29"/>
      <c r="Z94" s="29"/>
      <c r="AA94" s="29"/>
      <c r="AB94" s="29"/>
      <c r="AC94" s="29"/>
      <c r="AD94" s="29"/>
      <c r="AE94" s="29"/>
      <c r="AF94" s="29"/>
      <c r="AG94" s="29"/>
      <c r="AH94" s="33"/>
      <c r="AI94" s="33"/>
      <c r="AJ94" s="33"/>
      <c r="AK94" s="33"/>
      <c r="AL94" s="33"/>
      <c r="AM94" s="33"/>
      <c r="AN94" s="33"/>
      <c r="AO94" s="33"/>
      <c r="AP94" s="33"/>
      <c r="AQ94" s="33"/>
      <c r="AR94" s="33"/>
      <c r="AS94" s="33"/>
      <c r="AT94" s="33"/>
      <c r="AU94" s="33"/>
      <c r="AV94" s="33"/>
      <c r="AW94" s="33"/>
      <c r="AX94" s="33"/>
      <c r="AY94" s="33"/>
      <c r="AZ94" s="33"/>
      <c r="BA94" s="33"/>
    </row>
    <row r="95" spans="1:53" ht="20.100000000000001" customHeight="1">
      <c r="C95" s="239" t="str">
        <f>IF((+'EXHIBIT A'!E26)='EXHIBIT C'!B60,"Equal","Not Equal")</f>
        <v>Equal</v>
      </c>
      <c r="D95" s="160" t="s">
        <v>577</v>
      </c>
      <c r="E95" s="160"/>
      <c r="F95" s="160"/>
      <c r="G95" s="160"/>
      <c r="H95" s="160"/>
      <c r="I95" s="33"/>
      <c r="J95" s="33"/>
      <c r="K95" s="33"/>
      <c r="L95" s="33"/>
      <c r="M95" s="33"/>
      <c r="N95" s="33"/>
      <c r="O95" s="33"/>
      <c r="P95" s="33"/>
      <c r="Q95" s="33"/>
      <c r="R95" s="33"/>
      <c r="S95" s="33"/>
      <c r="T95" s="33"/>
      <c r="U95" s="29"/>
      <c r="V95" s="29"/>
      <c r="W95" s="29"/>
      <c r="X95" s="29"/>
      <c r="Y95" s="29"/>
      <c r="Z95" s="29"/>
      <c r="AA95" s="29"/>
      <c r="AB95" s="29"/>
      <c r="AC95" s="29"/>
      <c r="AD95" s="29"/>
      <c r="AE95" s="29"/>
      <c r="AF95" s="29"/>
      <c r="AG95" s="29"/>
      <c r="AH95" s="33"/>
      <c r="AI95" s="33"/>
      <c r="AJ95" s="33"/>
      <c r="AK95" s="33"/>
      <c r="AL95" s="33"/>
      <c r="AM95" s="33"/>
      <c r="AN95" s="33"/>
      <c r="AO95" s="33"/>
      <c r="AP95" s="33"/>
      <c r="AQ95" s="33"/>
      <c r="AR95" s="33"/>
      <c r="AS95" s="33"/>
      <c r="AT95" s="33"/>
      <c r="AU95" s="33"/>
      <c r="AV95" s="33"/>
      <c r="AW95" s="33"/>
      <c r="AX95" s="33"/>
      <c r="AY95" s="33"/>
      <c r="AZ95" s="33"/>
      <c r="BA95" s="33"/>
    </row>
    <row r="96" spans="1:53" ht="20.100000000000001" customHeight="1">
      <c r="A96" s="174"/>
      <c r="B96" s="174"/>
      <c r="C96" s="240" t="str">
        <f>IF('EXHIBIT C'!B60=SUM('EXHIBIT D'!G227+'EXHIBIT D'!G228+'EXHIBIT D'!G229+'EXHIBIT D'!G230+'EXHIBIT D'!G231),"Equal","Not Equal")</f>
        <v>Equal</v>
      </c>
      <c r="D96" s="160" t="s">
        <v>576</v>
      </c>
      <c r="E96" s="160"/>
      <c r="F96" s="160"/>
      <c r="G96" s="160"/>
      <c r="H96" s="160"/>
      <c r="I96" s="33"/>
      <c r="J96" s="33"/>
      <c r="K96" s="33"/>
      <c r="L96" s="33"/>
      <c r="M96" s="33"/>
      <c r="N96" s="33"/>
      <c r="O96" s="33"/>
      <c r="P96" s="33"/>
      <c r="Q96" s="33"/>
      <c r="R96" s="33"/>
      <c r="S96" s="33"/>
      <c r="T96" s="33"/>
      <c r="U96" s="29"/>
      <c r="V96" s="29"/>
      <c r="W96" s="29"/>
      <c r="X96" s="29"/>
      <c r="Y96" s="29"/>
      <c r="Z96" s="29"/>
      <c r="AA96" s="29"/>
      <c r="AB96" s="29"/>
      <c r="AC96" s="29"/>
      <c r="AD96" s="29"/>
      <c r="AE96" s="29"/>
      <c r="AF96" s="29"/>
      <c r="AG96" s="29"/>
      <c r="AH96" s="33"/>
      <c r="AI96" s="33"/>
      <c r="AJ96" s="33"/>
      <c r="AK96" s="33"/>
      <c r="AL96" s="33"/>
      <c r="AM96" s="33"/>
      <c r="AN96" s="33"/>
      <c r="AO96" s="33"/>
      <c r="AP96" s="33"/>
      <c r="AQ96" s="33"/>
      <c r="AR96" s="33"/>
      <c r="AS96" s="33"/>
      <c r="AT96" s="33"/>
      <c r="AU96" s="33"/>
      <c r="AV96" s="33"/>
      <c r="AW96" s="33"/>
      <c r="AX96" s="33"/>
      <c r="AY96" s="33"/>
      <c r="AZ96" s="33"/>
      <c r="BA96" s="33"/>
    </row>
    <row r="97" spans="1:53" ht="20.100000000000001" customHeight="1">
      <c r="A97" s="173"/>
      <c r="B97" s="173"/>
      <c r="C97" s="242"/>
      <c r="D97" s="160"/>
      <c r="E97" s="160"/>
      <c r="F97" s="160"/>
      <c r="G97" s="160"/>
      <c r="H97" s="160"/>
      <c r="I97" s="33"/>
      <c r="J97" s="33"/>
      <c r="K97" s="33"/>
      <c r="L97" s="33"/>
      <c r="M97" s="33"/>
      <c r="N97" s="33"/>
      <c r="O97" s="33"/>
      <c r="P97" s="33"/>
      <c r="Q97" s="33"/>
      <c r="R97" s="33"/>
      <c r="S97" s="33"/>
      <c r="T97" s="33"/>
      <c r="U97" s="29"/>
      <c r="V97" s="29"/>
      <c r="W97" s="29"/>
      <c r="X97" s="29"/>
      <c r="Y97" s="29"/>
      <c r="Z97" s="29"/>
      <c r="AA97" s="29"/>
      <c r="AB97" s="29"/>
      <c r="AC97" s="29"/>
      <c r="AD97" s="29"/>
      <c r="AE97" s="29"/>
      <c r="AF97" s="29"/>
      <c r="AG97" s="29"/>
      <c r="AH97" s="33"/>
      <c r="AI97" s="33"/>
      <c r="AJ97" s="33"/>
      <c r="AK97" s="33"/>
      <c r="AL97" s="33"/>
      <c r="AM97" s="33"/>
      <c r="AN97" s="33"/>
      <c r="AO97" s="33"/>
      <c r="AP97" s="33"/>
      <c r="AQ97" s="33"/>
      <c r="AR97" s="33"/>
      <c r="AS97" s="33"/>
      <c r="AT97" s="33"/>
      <c r="AU97" s="33"/>
      <c r="AV97" s="33"/>
      <c r="AW97" s="33"/>
      <c r="AX97" s="33"/>
      <c r="AY97" s="33"/>
      <c r="AZ97" s="33"/>
      <c r="BA97" s="33"/>
    </row>
    <row r="98" spans="1:53" ht="20.100000000000001" customHeight="1">
      <c r="A98" s="173"/>
      <c r="B98" s="173"/>
      <c r="C98" s="242"/>
      <c r="D98" s="160"/>
      <c r="E98" s="160"/>
      <c r="F98" s="160"/>
      <c r="G98" s="160"/>
      <c r="H98" s="160"/>
      <c r="I98" s="33"/>
      <c r="J98" s="33"/>
      <c r="K98" s="33"/>
      <c r="L98" s="33"/>
      <c r="M98" s="33"/>
      <c r="N98" s="33"/>
      <c r="O98" s="33"/>
      <c r="P98" s="33"/>
      <c r="Q98" s="33"/>
      <c r="R98" s="33"/>
      <c r="S98" s="33"/>
      <c r="T98" s="33"/>
      <c r="U98" s="29"/>
      <c r="V98" s="29"/>
      <c r="W98" s="29"/>
      <c r="X98" s="29"/>
      <c r="Y98" s="29"/>
      <c r="Z98" s="29"/>
      <c r="AA98" s="29"/>
      <c r="AB98" s="29"/>
      <c r="AC98" s="29"/>
      <c r="AD98" s="29"/>
      <c r="AE98" s="29"/>
      <c r="AF98" s="29"/>
      <c r="AG98" s="29"/>
      <c r="AH98" s="33"/>
      <c r="AI98" s="33"/>
      <c r="AJ98" s="33"/>
      <c r="AK98" s="33"/>
      <c r="AL98" s="33"/>
      <c r="AM98" s="33"/>
      <c r="AN98" s="33"/>
      <c r="AO98" s="33"/>
      <c r="AP98" s="33"/>
      <c r="AQ98" s="33"/>
      <c r="AR98" s="33"/>
      <c r="AS98" s="33"/>
      <c r="AT98" s="33"/>
      <c r="AU98" s="33"/>
      <c r="AV98" s="33"/>
      <c r="AW98" s="33"/>
      <c r="AX98" s="33"/>
      <c r="AY98" s="33"/>
      <c r="AZ98" s="33"/>
      <c r="BA98" s="33"/>
    </row>
    <row r="99" spans="1:53" ht="21.6" customHeight="1">
      <c r="A99" s="243" t="s">
        <v>214</v>
      </c>
      <c r="B99" s="173"/>
      <c r="C99" s="1224" t="s">
        <v>621</v>
      </c>
      <c r="D99" s="1224"/>
      <c r="E99" s="1224"/>
      <c r="F99" s="1224"/>
      <c r="G99" s="1224"/>
      <c r="H99" s="1111"/>
      <c r="I99" s="33"/>
      <c r="J99" s="33"/>
      <c r="K99" s="33"/>
      <c r="L99" s="33"/>
      <c r="M99" s="33"/>
      <c r="N99" s="33"/>
      <c r="O99" s="33"/>
      <c r="P99" s="33"/>
      <c r="Q99" s="33"/>
      <c r="R99" s="33"/>
      <c r="S99" s="33"/>
      <c r="T99" s="33"/>
      <c r="U99" s="29"/>
      <c r="V99" s="29"/>
      <c r="W99" s="29"/>
      <c r="X99" s="29"/>
      <c r="Y99" s="29"/>
      <c r="Z99" s="29"/>
      <c r="AA99" s="29"/>
      <c r="AB99" s="29"/>
      <c r="AC99" s="29"/>
      <c r="AD99" s="29"/>
      <c r="AE99" s="29"/>
      <c r="AF99" s="29"/>
      <c r="AG99" s="29"/>
      <c r="AH99" s="33"/>
      <c r="AI99" s="33"/>
      <c r="AJ99" s="33"/>
      <c r="AK99" s="33"/>
      <c r="AL99" s="33"/>
      <c r="AM99" s="33"/>
      <c r="AN99" s="33"/>
      <c r="AO99" s="33"/>
      <c r="AP99" s="33"/>
      <c r="AQ99" s="33"/>
      <c r="AR99" s="33"/>
      <c r="AS99" s="33"/>
      <c r="AT99" s="33"/>
      <c r="AU99" s="33"/>
      <c r="AV99" s="33"/>
      <c r="AW99" s="33"/>
      <c r="AX99" s="33"/>
      <c r="AY99" s="33"/>
      <c r="AZ99" s="33"/>
      <c r="BA99" s="33"/>
    </row>
    <row r="100" spans="1:53" ht="20.100000000000001" customHeight="1" thickBot="1">
      <c r="A100" s="174"/>
      <c r="B100" s="174"/>
      <c r="C100" s="160"/>
      <c r="D100" s="160"/>
      <c r="E100" s="244"/>
      <c r="F100" s="160"/>
      <c r="G100" s="160"/>
      <c r="H100" s="160"/>
      <c r="I100" s="33"/>
      <c r="J100" s="33"/>
      <c r="K100" s="33"/>
      <c r="L100" s="33"/>
      <c r="M100" s="33"/>
      <c r="N100" s="33"/>
      <c r="O100" s="33"/>
      <c r="P100" s="33"/>
      <c r="Q100" s="33"/>
      <c r="R100" s="33"/>
      <c r="S100" s="33"/>
      <c r="T100" s="33"/>
      <c r="U100" s="29"/>
      <c r="V100" s="29"/>
      <c r="W100" s="29"/>
      <c r="X100" s="29"/>
      <c r="Y100" s="29"/>
      <c r="Z100" s="29"/>
      <c r="AA100" s="29"/>
      <c r="AB100" s="29"/>
      <c r="AC100" s="29"/>
      <c r="AD100" s="29"/>
      <c r="AE100" s="29"/>
      <c r="AF100" s="29"/>
      <c r="AG100" s="29"/>
      <c r="AH100" s="33"/>
      <c r="AI100" s="33"/>
      <c r="AJ100" s="33"/>
      <c r="AK100" s="33"/>
      <c r="AL100" s="33"/>
      <c r="AM100" s="33"/>
      <c r="AN100" s="33"/>
      <c r="AO100" s="33"/>
      <c r="AP100" s="33"/>
      <c r="AQ100" s="33"/>
      <c r="AR100" s="33"/>
      <c r="AS100" s="33"/>
      <c r="AT100" s="33"/>
      <c r="AU100" s="33"/>
      <c r="AV100" s="33"/>
      <c r="AW100" s="33"/>
      <c r="AX100" s="33"/>
      <c r="AY100" s="33"/>
      <c r="AZ100" s="33"/>
      <c r="BA100" s="33"/>
    </row>
    <row r="101" spans="1:53" ht="38.1" customHeight="1">
      <c r="A101" s="174"/>
      <c r="B101" s="174"/>
      <c r="C101" s="245" t="s">
        <v>558</v>
      </c>
      <c r="D101" s="246" t="s">
        <v>544</v>
      </c>
      <c r="E101" s="245" t="s">
        <v>9</v>
      </c>
      <c r="F101" s="245" t="s">
        <v>218</v>
      </c>
      <c r="G101" s="160"/>
      <c r="H101" s="160"/>
      <c r="I101" s="33"/>
      <c r="J101" s="33"/>
      <c r="K101" s="33"/>
      <c r="L101" s="33"/>
      <c r="M101" s="33"/>
      <c r="N101" s="33"/>
      <c r="O101" s="33"/>
      <c r="P101" s="33"/>
      <c r="Q101" s="33"/>
      <c r="R101" s="33"/>
      <c r="S101" s="33"/>
      <c r="T101" s="33"/>
      <c r="U101" s="29"/>
      <c r="V101" s="29"/>
      <c r="W101" s="29"/>
      <c r="X101" s="29"/>
      <c r="Y101" s="29"/>
      <c r="Z101" s="29"/>
      <c r="AA101" s="29"/>
      <c r="AB101" s="29"/>
      <c r="AC101" s="29"/>
      <c r="AD101" s="29"/>
      <c r="AE101" s="29"/>
      <c r="AF101" s="29"/>
      <c r="AG101" s="29"/>
      <c r="AH101" s="33"/>
      <c r="AI101" s="33"/>
      <c r="AJ101" s="33"/>
      <c r="AK101" s="33"/>
      <c r="AL101" s="33"/>
      <c r="AM101" s="33"/>
      <c r="AN101" s="33"/>
      <c r="AO101" s="33"/>
      <c r="AP101" s="33"/>
      <c r="AQ101" s="33"/>
      <c r="AR101" s="33"/>
      <c r="AS101" s="33"/>
      <c r="AT101" s="33"/>
      <c r="AU101" s="33"/>
      <c r="AV101" s="33"/>
      <c r="AW101" s="33"/>
      <c r="AX101" s="33"/>
      <c r="AY101" s="33"/>
      <c r="AZ101" s="33"/>
      <c r="BA101" s="33"/>
    </row>
    <row r="102" spans="1:53" ht="20.100000000000001" customHeight="1">
      <c r="A102" s="174"/>
      <c r="B102" s="174"/>
      <c r="C102" s="247" t="s">
        <v>599</v>
      </c>
      <c r="D102" s="248">
        <f>VLOOKUP($D$7,VLOOKUP!$A$7:$E$35,2)</f>
        <v>6931487</v>
      </c>
      <c r="E102" s="249">
        <f>+'EXHIBIT D'!G75</f>
        <v>6931487</v>
      </c>
      <c r="F102" s="249">
        <f>D102-E102</f>
        <v>0</v>
      </c>
      <c r="G102" s="160"/>
      <c r="H102" s="160"/>
      <c r="I102" s="33"/>
      <c r="J102" s="33"/>
      <c r="K102" s="33"/>
      <c r="L102" s="33"/>
      <c r="M102" s="33"/>
      <c r="N102" s="33"/>
      <c r="O102" s="33"/>
      <c r="P102" s="33"/>
      <c r="Q102" s="33"/>
      <c r="R102" s="33"/>
      <c r="S102" s="33"/>
      <c r="T102" s="33"/>
      <c r="U102" s="29"/>
      <c r="V102" s="29"/>
      <c r="W102" s="29"/>
      <c r="X102" s="29"/>
      <c r="Y102" s="29"/>
      <c r="Z102" s="29"/>
      <c r="AA102" s="29"/>
      <c r="AB102" s="29"/>
      <c r="AC102" s="29"/>
      <c r="AD102" s="29"/>
      <c r="AE102" s="29"/>
      <c r="AF102" s="29"/>
      <c r="AG102" s="29"/>
      <c r="AH102" s="33"/>
      <c r="AI102" s="33"/>
      <c r="AJ102" s="33"/>
      <c r="AK102" s="33"/>
      <c r="AL102" s="33"/>
      <c r="AM102" s="33"/>
      <c r="AN102" s="33"/>
      <c r="AO102" s="33"/>
      <c r="AP102" s="33"/>
      <c r="AQ102" s="33"/>
      <c r="AR102" s="33"/>
      <c r="AS102" s="33"/>
      <c r="AT102" s="33"/>
      <c r="AU102" s="33"/>
      <c r="AV102" s="33"/>
      <c r="AW102" s="33"/>
      <c r="AX102" s="33"/>
      <c r="AY102" s="33"/>
      <c r="AZ102" s="33"/>
      <c r="BA102" s="33"/>
    </row>
    <row r="103" spans="1:53" ht="20.100000000000001" customHeight="1">
      <c r="A103" s="174"/>
      <c r="B103" s="174"/>
      <c r="C103" s="250" t="s">
        <v>620</v>
      </c>
      <c r="D103" s="248">
        <f>E103</f>
        <v>301190</v>
      </c>
      <c r="E103" s="249">
        <f>'EXHIBIT D'!G77</f>
        <v>301190</v>
      </c>
      <c r="F103" s="249">
        <f>D103-E103</f>
        <v>0</v>
      </c>
      <c r="G103" s="160"/>
      <c r="H103" s="160"/>
      <c r="I103" s="33"/>
      <c r="J103" s="33"/>
      <c r="K103" s="33"/>
      <c r="L103" s="33"/>
      <c r="M103" s="33"/>
      <c r="N103" s="33"/>
      <c r="O103" s="33"/>
      <c r="P103" s="33"/>
      <c r="Q103" s="33"/>
      <c r="R103" s="33"/>
      <c r="S103" s="33"/>
      <c r="T103" s="33"/>
      <c r="U103" s="29"/>
      <c r="V103" s="29"/>
      <c r="W103" s="29"/>
      <c r="X103" s="29"/>
      <c r="Y103" s="29"/>
      <c r="Z103" s="29"/>
      <c r="AA103" s="29"/>
      <c r="AB103" s="29"/>
      <c r="AC103" s="29"/>
      <c r="AD103" s="29"/>
      <c r="AE103" s="29"/>
      <c r="AF103" s="29"/>
      <c r="AG103" s="29"/>
      <c r="AH103" s="33"/>
      <c r="AI103" s="33"/>
      <c r="AJ103" s="33"/>
      <c r="AK103" s="33"/>
      <c r="AL103" s="33"/>
      <c r="AM103" s="33"/>
      <c r="AN103" s="33"/>
      <c r="AO103" s="33"/>
      <c r="AP103" s="33"/>
      <c r="AQ103" s="33"/>
      <c r="AR103" s="33"/>
      <c r="AS103" s="33"/>
      <c r="AT103" s="33"/>
      <c r="AU103" s="33"/>
      <c r="AV103" s="33"/>
      <c r="AW103" s="33"/>
      <c r="AX103" s="33"/>
      <c r="AY103" s="33"/>
      <c r="AZ103" s="33"/>
      <c r="BA103" s="33"/>
    </row>
    <row r="104" spans="1:53" ht="20.100000000000001" customHeight="1">
      <c r="A104" s="174"/>
      <c r="B104" s="174"/>
      <c r="C104" s="250" t="s">
        <v>600</v>
      </c>
      <c r="D104" s="248">
        <f>VLOOKUP($D$7,VLOOKUP!$A$7:$E$35,3)</f>
        <v>961038</v>
      </c>
      <c r="E104" s="249">
        <f>'EXHIBIT D'!G81</f>
        <v>961038</v>
      </c>
      <c r="F104" s="249">
        <f>D104-E104</f>
        <v>0</v>
      </c>
      <c r="G104" s="160"/>
      <c r="H104" s="160"/>
      <c r="I104" s="33"/>
      <c r="J104" s="33"/>
      <c r="K104" s="33"/>
      <c r="L104" s="33"/>
      <c r="M104" s="33"/>
      <c r="N104" s="33"/>
      <c r="O104" s="33"/>
      <c r="P104" s="33"/>
      <c r="Q104" s="33"/>
      <c r="R104" s="33"/>
      <c r="S104" s="33"/>
      <c r="T104" s="33"/>
      <c r="U104" s="29"/>
      <c r="V104" s="29"/>
      <c r="W104" s="29"/>
      <c r="X104" s="29"/>
      <c r="Y104" s="29"/>
      <c r="Z104" s="29"/>
      <c r="AA104" s="29"/>
      <c r="AB104" s="29"/>
      <c r="AC104" s="29"/>
      <c r="AD104" s="29"/>
      <c r="AE104" s="29"/>
      <c r="AF104" s="29"/>
      <c r="AG104" s="29"/>
      <c r="AH104" s="33"/>
      <c r="AI104" s="33"/>
      <c r="AJ104" s="33"/>
      <c r="AK104" s="33"/>
      <c r="AL104" s="33"/>
      <c r="AM104" s="33"/>
      <c r="AN104" s="33"/>
      <c r="AO104" s="33"/>
      <c r="AP104" s="33"/>
      <c r="AQ104" s="33"/>
      <c r="AR104" s="33"/>
      <c r="AS104" s="33"/>
      <c r="AT104" s="33"/>
      <c r="AU104" s="33"/>
      <c r="AV104" s="33"/>
      <c r="AW104" s="33"/>
      <c r="AX104" s="33"/>
      <c r="AY104" s="33"/>
      <c r="AZ104" s="33"/>
      <c r="BA104" s="33"/>
    </row>
    <row r="105" spans="1:53" ht="20.100000000000001" customHeight="1" thickBot="1">
      <c r="A105" s="173"/>
      <c r="B105" s="173"/>
      <c r="C105" s="251"/>
      <c r="D105" s="252"/>
      <c r="E105" s="253"/>
      <c r="F105" s="254"/>
      <c r="G105" s="160"/>
      <c r="H105" s="160"/>
      <c r="I105" s="33"/>
      <c r="J105" s="33"/>
      <c r="K105" s="33"/>
      <c r="L105" s="33"/>
      <c r="M105" s="33"/>
      <c r="N105" s="33"/>
      <c r="O105" s="33"/>
      <c r="P105" s="33"/>
      <c r="Q105" s="33"/>
      <c r="R105" s="33"/>
      <c r="S105" s="33"/>
      <c r="T105" s="33"/>
      <c r="U105" s="29"/>
      <c r="V105" s="29"/>
      <c r="W105" s="29"/>
      <c r="X105" s="29"/>
      <c r="Y105" s="29"/>
      <c r="Z105" s="29"/>
      <c r="AA105" s="29"/>
      <c r="AB105" s="29"/>
      <c r="AC105" s="29"/>
      <c r="AD105" s="29"/>
      <c r="AE105" s="29"/>
      <c r="AF105" s="29"/>
      <c r="AG105" s="29"/>
      <c r="AH105" s="33"/>
      <c r="AI105" s="33"/>
      <c r="AJ105" s="33"/>
      <c r="AK105" s="33"/>
      <c r="AL105" s="33"/>
      <c r="AM105" s="33"/>
      <c r="AN105" s="33"/>
      <c r="AO105" s="33"/>
      <c r="AP105" s="33"/>
      <c r="AQ105" s="33"/>
      <c r="AR105" s="33"/>
      <c r="AS105" s="33"/>
      <c r="AT105" s="33"/>
      <c r="AU105" s="33"/>
      <c r="AV105" s="33"/>
      <c r="AW105" s="33"/>
      <c r="AX105" s="33"/>
      <c r="AY105" s="33"/>
      <c r="AZ105" s="33"/>
      <c r="BA105" s="33"/>
    </row>
    <row r="106" spans="1:53" ht="20.100000000000001" customHeight="1" thickBot="1">
      <c r="A106" s="173"/>
      <c r="B106" s="173"/>
      <c r="C106" s="255" t="s">
        <v>10</v>
      </c>
      <c r="D106" s="256">
        <f>SUM(D102:D104)</f>
        <v>8193715</v>
      </c>
      <c r="E106" s="256">
        <f t="shared" ref="E106:F106" si="4">SUM(E102:E104)</f>
        <v>8193715</v>
      </c>
      <c r="F106" s="256">
        <f t="shared" si="4"/>
        <v>0</v>
      </c>
      <c r="G106" s="160"/>
      <c r="H106" s="160"/>
      <c r="I106" s="33"/>
      <c r="J106" s="33"/>
      <c r="K106" s="33"/>
      <c r="L106" s="33"/>
      <c r="M106" s="33"/>
      <c r="N106" s="33"/>
      <c r="O106" s="33"/>
      <c r="P106" s="33"/>
      <c r="Q106" s="33"/>
      <c r="R106" s="33"/>
      <c r="S106" s="33"/>
      <c r="T106" s="33"/>
      <c r="U106" s="29"/>
      <c r="V106" s="29"/>
      <c r="W106" s="29"/>
      <c r="X106" s="29"/>
      <c r="Y106" s="29"/>
      <c r="Z106" s="29"/>
      <c r="AA106" s="29"/>
      <c r="AB106" s="29"/>
      <c r="AC106" s="29"/>
      <c r="AD106" s="29"/>
      <c r="AE106" s="29"/>
      <c r="AF106" s="29"/>
      <c r="AG106" s="29"/>
      <c r="AH106" s="33"/>
      <c r="AI106" s="33"/>
      <c r="AJ106" s="33"/>
      <c r="AK106" s="33"/>
      <c r="AL106" s="33"/>
      <c r="AM106" s="33"/>
      <c r="AN106" s="33"/>
      <c r="AO106" s="33"/>
      <c r="AP106" s="33"/>
      <c r="AQ106" s="33"/>
      <c r="AR106" s="33"/>
      <c r="AS106" s="33"/>
      <c r="AT106" s="33"/>
      <c r="AU106" s="33"/>
      <c r="AV106" s="33"/>
      <c r="AW106" s="33"/>
      <c r="AX106" s="33"/>
      <c r="AY106" s="33"/>
      <c r="AZ106" s="33"/>
      <c r="BA106" s="33"/>
    </row>
    <row r="107" spans="1:53">
      <c r="A107" s="173"/>
      <c r="B107" s="173"/>
      <c r="C107" s="257"/>
      <c r="D107" s="257"/>
      <c r="E107" s="257"/>
      <c r="F107" s="160"/>
      <c r="G107" s="160"/>
      <c r="H107" s="160"/>
      <c r="I107" s="29"/>
      <c r="J107" s="29"/>
      <c r="K107" s="33"/>
      <c r="L107" s="33"/>
      <c r="M107" s="33"/>
      <c r="N107" s="33"/>
      <c r="O107" s="33"/>
      <c r="P107" s="33"/>
      <c r="Q107" s="33"/>
      <c r="R107" s="33"/>
      <c r="S107" s="33"/>
      <c r="T107" s="33"/>
      <c r="U107" s="29"/>
      <c r="V107" s="29"/>
      <c r="W107" s="29"/>
      <c r="X107" s="29"/>
      <c r="Y107" s="29"/>
      <c r="Z107" s="29"/>
      <c r="AA107" s="29"/>
      <c r="AB107" s="29"/>
      <c r="AC107" s="29"/>
      <c r="AD107" s="29"/>
      <c r="AE107" s="29"/>
      <c r="AF107" s="29"/>
      <c r="AG107" s="29"/>
      <c r="AH107" s="33"/>
      <c r="AI107" s="33"/>
      <c r="AJ107" s="33"/>
      <c r="AK107" s="33"/>
      <c r="AL107" s="33"/>
      <c r="AM107" s="33"/>
      <c r="AN107" s="33"/>
      <c r="AO107" s="33"/>
      <c r="AP107" s="33"/>
      <c r="AQ107" s="33"/>
      <c r="AR107" s="33"/>
      <c r="AS107" s="33"/>
      <c r="AT107" s="33"/>
      <c r="AU107" s="33"/>
      <c r="AV107" s="33"/>
      <c r="AW107" s="33"/>
      <c r="AX107" s="33"/>
      <c r="AY107" s="33"/>
      <c r="AZ107" s="33"/>
      <c r="BA107" s="33"/>
    </row>
    <row r="108" spans="1:53" ht="20.100000000000001" customHeight="1">
      <c r="A108" s="173"/>
      <c r="B108" s="173"/>
      <c r="C108" s="257"/>
      <c r="D108" s="257"/>
      <c r="E108" s="257"/>
      <c r="F108" s="160"/>
      <c r="G108" s="160"/>
      <c r="H108" s="160"/>
      <c r="I108" s="33"/>
      <c r="J108" s="33"/>
      <c r="K108" s="33"/>
      <c r="L108" s="33"/>
      <c r="M108" s="33"/>
      <c r="N108" s="33"/>
      <c r="O108" s="33"/>
      <c r="P108" s="33"/>
      <c r="Q108" s="33"/>
      <c r="R108" s="33"/>
      <c r="S108" s="33"/>
      <c r="T108" s="33"/>
      <c r="U108" s="29"/>
      <c r="V108" s="29"/>
      <c r="W108" s="29"/>
      <c r="X108" s="29"/>
      <c r="Y108" s="29"/>
      <c r="Z108" s="29"/>
      <c r="AA108" s="29"/>
      <c r="AB108" s="29"/>
      <c r="AC108" s="29"/>
      <c r="AD108" s="29"/>
      <c r="AE108" s="29"/>
      <c r="AF108" s="29"/>
      <c r="AG108" s="29"/>
      <c r="AH108" s="33"/>
      <c r="AI108" s="33"/>
      <c r="AJ108" s="33"/>
      <c r="AK108" s="33"/>
      <c r="AL108" s="33"/>
      <c r="AM108" s="33"/>
      <c r="AN108" s="33"/>
      <c r="AO108" s="33"/>
      <c r="AP108" s="33"/>
      <c r="AQ108" s="33"/>
      <c r="AR108" s="33"/>
      <c r="AS108" s="33"/>
      <c r="AT108" s="33"/>
      <c r="AU108" s="33"/>
      <c r="AV108" s="33"/>
      <c r="AW108" s="33"/>
      <c r="AX108" s="33"/>
      <c r="AY108" s="33"/>
      <c r="AZ108" s="33"/>
      <c r="BA108" s="33"/>
    </row>
    <row r="109" spans="1:53" ht="20.100000000000001" customHeight="1">
      <c r="A109" s="173" t="s">
        <v>390</v>
      </c>
      <c r="B109" s="173"/>
      <c r="C109" s="173" t="s">
        <v>592</v>
      </c>
      <c r="D109" s="160"/>
      <c r="E109" s="160"/>
      <c r="F109" s="160"/>
      <c r="G109" s="160"/>
      <c r="H109" s="160"/>
      <c r="I109" s="33"/>
      <c r="J109" s="33"/>
      <c r="K109" s="33"/>
      <c r="L109" s="33"/>
      <c r="M109" s="33"/>
      <c r="N109" s="33"/>
      <c r="O109" s="33"/>
      <c r="P109" s="33"/>
      <c r="Q109" s="33"/>
      <c r="R109" s="33"/>
      <c r="S109" s="33"/>
      <c r="T109" s="33"/>
      <c r="U109" s="29"/>
      <c r="V109" s="29"/>
      <c r="W109" s="29"/>
      <c r="X109" s="29"/>
      <c r="Y109" s="29"/>
      <c r="Z109" s="29"/>
      <c r="AA109" s="29"/>
      <c r="AB109" s="29"/>
      <c r="AC109" s="29"/>
      <c r="AD109" s="29"/>
      <c r="AE109" s="29"/>
      <c r="AF109" s="29"/>
      <c r="AG109" s="29"/>
      <c r="AH109" s="33"/>
      <c r="AI109" s="33"/>
      <c r="AJ109" s="33"/>
      <c r="AK109" s="33"/>
      <c r="AL109" s="33"/>
      <c r="AM109" s="33"/>
      <c r="AN109" s="33"/>
      <c r="AO109" s="33"/>
      <c r="AP109" s="33"/>
      <c r="AQ109" s="33"/>
      <c r="AR109" s="33"/>
      <c r="AS109" s="33"/>
      <c r="AT109" s="33"/>
      <c r="AU109" s="33"/>
      <c r="AV109" s="33"/>
      <c r="AW109" s="33"/>
      <c r="AX109" s="33"/>
      <c r="AY109" s="33"/>
      <c r="AZ109" s="33"/>
      <c r="BA109" s="33"/>
    </row>
    <row r="110" spans="1:53" ht="20.100000000000001" customHeight="1">
      <c r="A110" s="174"/>
      <c r="B110" s="174"/>
      <c r="C110" s="173"/>
      <c r="D110" s="160"/>
      <c r="E110" s="160"/>
      <c r="F110" s="160"/>
      <c r="G110" s="160"/>
      <c r="H110" s="160"/>
      <c r="I110" s="33"/>
      <c r="J110" s="33"/>
      <c r="K110" s="33"/>
      <c r="L110" s="33"/>
      <c r="M110" s="33"/>
      <c r="N110" s="33"/>
      <c r="O110" s="33"/>
      <c r="P110" s="33"/>
      <c r="Q110" s="33"/>
      <c r="R110" s="33"/>
      <c r="S110" s="33"/>
      <c r="T110" s="33"/>
      <c r="U110" s="29"/>
      <c r="V110" s="29"/>
      <c r="W110" s="29"/>
      <c r="X110" s="29"/>
      <c r="Y110" s="29"/>
      <c r="Z110" s="29"/>
      <c r="AA110" s="29"/>
      <c r="AB110" s="29"/>
      <c r="AC110" s="29"/>
      <c r="AD110" s="29"/>
      <c r="AE110" s="29"/>
      <c r="AF110" s="29"/>
      <c r="AG110" s="29"/>
      <c r="AH110" s="33"/>
      <c r="AI110" s="33"/>
      <c r="AJ110" s="33"/>
      <c r="AK110" s="33"/>
      <c r="AL110" s="33"/>
      <c r="AM110" s="33"/>
      <c r="AN110" s="33"/>
      <c r="AO110" s="33"/>
      <c r="AP110" s="33"/>
      <c r="AQ110" s="33"/>
      <c r="AR110" s="33"/>
      <c r="AS110" s="33"/>
      <c r="AT110" s="33"/>
      <c r="AU110" s="33"/>
      <c r="AV110" s="33"/>
      <c r="AW110" s="33"/>
      <c r="AX110" s="33"/>
      <c r="AY110" s="33"/>
      <c r="AZ110" s="33"/>
      <c r="BA110" s="33"/>
    </row>
    <row r="111" spans="1:53" ht="20.100000000000001" customHeight="1">
      <c r="A111" s="174"/>
      <c r="B111" s="174"/>
      <c r="C111" s="258" t="str">
        <f>IF(+'EXHIBIT E'!B21=+'EXHIBIT D'!G193,"Equal","Not Equal")</f>
        <v>Equal</v>
      </c>
      <c r="D111" s="160" t="s">
        <v>11</v>
      </c>
      <c r="E111" s="160"/>
      <c r="F111" s="160"/>
      <c r="G111" s="163"/>
      <c r="H111" s="160"/>
      <c r="I111" s="33"/>
      <c r="J111" s="33"/>
      <c r="K111" s="33"/>
      <c r="L111" s="33"/>
      <c r="M111" s="33"/>
      <c r="N111" s="33"/>
      <c r="O111" s="33"/>
      <c r="P111" s="33"/>
      <c r="Q111" s="33"/>
      <c r="R111" s="33"/>
      <c r="S111" s="33"/>
      <c r="T111" s="33"/>
      <c r="U111" s="29"/>
      <c r="V111" s="29"/>
      <c r="W111" s="29"/>
      <c r="X111" s="29"/>
      <c r="Y111" s="29"/>
      <c r="Z111" s="29"/>
      <c r="AA111" s="29"/>
      <c r="AB111" s="29"/>
      <c r="AC111" s="29"/>
      <c r="AD111" s="29"/>
      <c r="AE111" s="29"/>
      <c r="AF111" s="29"/>
      <c r="AG111" s="29"/>
      <c r="AH111" s="33"/>
      <c r="AI111" s="33"/>
      <c r="AJ111" s="33"/>
      <c r="AK111" s="33"/>
      <c r="AL111" s="33"/>
      <c r="AM111" s="33"/>
      <c r="AN111" s="33"/>
      <c r="AO111" s="33"/>
      <c r="AP111" s="33"/>
      <c r="AQ111" s="33"/>
      <c r="AR111" s="33"/>
      <c r="AS111" s="33"/>
      <c r="AT111" s="33"/>
      <c r="AU111" s="33"/>
      <c r="AV111" s="33"/>
      <c r="AW111" s="33"/>
      <c r="AX111" s="33"/>
      <c r="AY111" s="33"/>
      <c r="AZ111" s="33"/>
      <c r="BA111" s="33"/>
    </row>
    <row r="112" spans="1:53" ht="20.100000000000001" customHeight="1">
      <c r="A112" s="174"/>
      <c r="B112" s="174"/>
      <c r="C112" s="259" t="str">
        <f>IF(+'EXHIBIT E'!C21=+'EXHIBIT D'!G236,"Equal","Not Equal")</f>
        <v>Equal</v>
      </c>
      <c r="D112" s="160" t="s">
        <v>12</v>
      </c>
      <c r="E112" s="260"/>
      <c r="F112" s="160"/>
      <c r="G112" s="163"/>
      <c r="H112" s="160"/>
      <c r="I112" s="33"/>
      <c r="J112" s="33"/>
      <c r="K112" s="33"/>
      <c r="L112" s="33"/>
      <c r="M112" s="33"/>
      <c r="N112" s="33"/>
      <c r="O112" s="33"/>
      <c r="P112" s="33"/>
      <c r="Q112" s="33"/>
      <c r="R112" s="33"/>
      <c r="S112" s="33"/>
      <c r="T112" s="33"/>
      <c r="U112" s="29"/>
      <c r="V112" s="29"/>
      <c r="W112" s="29"/>
      <c r="X112" s="29"/>
      <c r="Y112" s="29"/>
      <c r="Z112" s="29"/>
      <c r="AA112" s="29"/>
      <c r="AB112" s="29"/>
      <c r="AC112" s="29"/>
      <c r="AD112" s="29"/>
      <c r="AE112" s="29"/>
      <c r="AF112" s="29"/>
      <c r="AG112" s="29"/>
      <c r="AH112" s="33"/>
      <c r="AI112" s="33"/>
      <c r="AJ112" s="33"/>
      <c r="AK112" s="33"/>
      <c r="AL112" s="33"/>
      <c r="AM112" s="33"/>
      <c r="AN112" s="33"/>
      <c r="AO112" s="33"/>
      <c r="AP112" s="33"/>
      <c r="AQ112" s="33"/>
      <c r="AR112" s="33"/>
      <c r="AS112" s="33"/>
      <c r="AT112" s="33"/>
      <c r="AU112" s="33"/>
      <c r="AV112" s="33"/>
      <c r="AW112" s="33"/>
      <c r="AX112" s="33"/>
      <c r="AY112" s="33"/>
      <c r="AZ112" s="33"/>
      <c r="BA112" s="33"/>
    </row>
    <row r="113" spans="1:53" ht="20.100000000000001" customHeight="1">
      <c r="C113" s="259" t="str">
        <f>IF(+'EXHIBIT E'!D21=+'EXHIBIT D'!G251,"Equal","Not Equal")</f>
        <v>Equal</v>
      </c>
      <c r="D113" s="160" t="s">
        <v>13</v>
      </c>
      <c r="E113" s="260"/>
      <c r="F113" s="160"/>
      <c r="G113" s="160"/>
      <c r="H113" s="160"/>
      <c r="I113" s="33"/>
      <c r="J113" s="33"/>
      <c r="K113" s="33"/>
      <c r="L113" s="33"/>
      <c r="M113" s="33"/>
      <c r="N113" s="33"/>
      <c r="O113" s="33"/>
      <c r="P113" s="33"/>
      <c r="Q113" s="33"/>
      <c r="R113" s="33"/>
      <c r="S113" s="33"/>
      <c r="T113" s="33"/>
      <c r="U113" s="29"/>
      <c r="V113" s="29"/>
      <c r="W113" s="29"/>
      <c r="X113" s="29"/>
      <c r="Y113" s="29"/>
      <c r="Z113" s="29"/>
      <c r="AA113" s="29"/>
      <c r="AB113" s="29"/>
      <c r="AC113" s="29"/>
      <c r="AD113" s="29"/>
      <c r="AE113" s="29"/>
      <c r="AF113" s="29"/>
      <c r="AG113" s="29"/>
      <c r="AH113" s="33"/>
      <c r="AI113" s="33"/>
      <c r="AJ113" s="33"/>
      <c r="AK113" s="33"/>
      <c r="AL113" s="33"/>
      <c r="AM113" s="33"/>
      <c r="AN113" s="33"/>
      <c r="AO113" s="33"/>
      <c r="AP113" s="33"/>
      <c r="AQ113" s="33"/>
      <c r="AR113" s="33"/>
      <c r="AS113" s="33"/>
      <c r="AT113" s="33"/>
      <c r="AU113" s="33"/>
      <c r="AV113" s="33"/>
      <c r="AW113" s="33"/>
      <c r="AX113" s="33"/>
      <c r="AY113" s="33"/>
      <c r="AZ113" s="33"/>
      <c r="BA113" s="33"/>
    </row>
    <row r="114" spans="1:53" ht="20.100000000000001" customHeight="1">
      <c r="A114" s="173"/>
      <c r="B114" s="173"/>
      <c r="C114" s="261" t="str">
        <f>IF(+'EXHIBIT E'!E21=+'EXHIBIT D'!G253,"Equal","Not Equal")</f>
        <v>Equal</v>
      </c>
      <c r="D114" s="262" t="s">
        <v>2</v>
      </c>
      <c r="E114" s="260"/>
      <c r="F114" s="160"/>
      <c r="G114" s="163"/>
      <c r="H114" s="160"/>
      <c r="I114" s="33"/>
      <c r="J114" s="33"/>
      <c r="K114" s="33"/>
      <c r="L114" s="33"/>
      <c r="M114" s="33"/>
      <c r="N114" s="33"/>
      <c r="O114" s="33"/>
      <c r="P114" s="33"/>
      <c r="Q114" s="33"/>
      <c r="R114" s="33"/>
      <c r="S114" s="33"/>
      <c r="T114" s="33"/>
      <c r="U114" s="29"/>
      <c r="V114" s="29"/>
      <c r="W114" s="29"/>
      <c r="X114" s="29"/>
      <c r="Y114" s="29"/>
      <c r="Z114" s="29"/>
      <c r="AA114" s="29"/>
      <c r="AB114" s="29"/>
      <c r="AC114" s="29"/>
      <c r="AD114" s="29"/>
      <c r="AE114" s="29"/>
      <c r="AF114" s="29"/>
      <c r="AG114" s="29"/>
      <c r="AH114" s="33"/>
      <c r="AI114" s="33"/>
      <c r="AJ114" s="33"/>
      <c r="AK114" s="33"/>
      <c r="AL114" s="33"/>
      <c r="AM114" s="33"/>
      <c r="AN114" s="33"/>
      <c r="AO114" s="33"/>
      <c r="AP114" s="33"/>
      <c r="AQ114" s="33"/>
      <c r="AR114" s="33"/>
      <c r="AS114" s="33"/>
      <c r="AT114" s="33"/>
      <c r="AU114" s="33"/>
      <c r="AV114" s="33"/>
      <c r="AW114" s="33"/>
      <c r="AX114" s="33"/>
      <c r="AY114" s="33"/>
      <c r="AZ114" s="33"/>
      <c r="BA114" s="33"/>
    </row>
    <row r="115" spans="1:53" ht="20.100000000000001" customHeight="1">
      <c r="A115" s="174"/>
      <c r="B115" s="174"/>
      <c r="E115" s="160"/>
      <c r="F115" s="160"/>
      <c r="G115" s="212"/>
      <c r="H115" s="160"/>
      <c r="I115" s="33"/>
      <c r="J115" s="33"/>
      <c r="K115" s="33"/>
      <c r="L115" s="33"/>
      <c r="M115" s="33"/>
      <c r="N115" s="33"/>
      <c r="O115" s="33"/>
      <c r="P115" s="33"/>
      <c r="Q115" s="33"/>
      <c r="R115" s="33"/>
      <c r="S115" s="33"/>
      <c r="T115" s="33"/>
      <c r="U115" s="29"/>
      <c r="V115" s="29"/>
      <c r="W115" s="29"/>
      <c r="X115" s="29"/>
      <c r="Y115" s="29"/>
      <c r="Z115" s="29"/>
      <c r="AA115" s="29"/>
      <c r="AB115" s="29"/>
      <c r="AC115" s="29"/>
      <c r="AD115" s="29"/>
      <c r="AE115" s="29"/>
      <c r="AF115" s="29"/>
      <c r="AG115" s="29"/>
      <c r="AH115" s="33"/>
      <c r="AI115" s="33"/>
      <c r="AJ115" s="33"/>
      <c r="AK115" s="33"/>
      <c r="AL115" s="33"/>
      <c r="AM115" s="33"/>
      <c r="AN115" s="33"/>
      <c r="AO115" s="33"/>
      <c r="AP115" s="33"/>
      <c r="AQ115" s="33"/>
      <c r="AR115" s="33"/>
      <c r="AS115" s="33"/>
      <c r="AT115" s="33"/>
      <c r="AU115" s="33"/>
      <c r="AV115" s="33"/>
      <c r="AW115" s="33"/>
      <c r="AX115" s="33"/>
      <c r="AY115" s="33"/>
      <c r="AZ115" s="33"/>
      <c r="BA115" s="33"/>
    </row>
    <row r="116" spans="1:53" ht="20.100000000000001" customHeight="1">
      <c r="A116" s="174"/>
      <c r="B116" s="174"/>
      <c r="E116" s="160"/>
      <c r="F116" s="160"/>
      <c r="G116" s="160"/>
      <c r="H116" s="160"/>
      <c r="I116" s="33"/>
      <c r="J116" s="33"/>
      <c r="K116" s="33"/>
      <c r="L116" s="33"/>
      <c r="M116" s="33"/>
      <c r="N116" s="33"/>
      <c r="O116" s="33"/>
      <c r="P116" s="33"/>
      <c r="Q116" s="33"/>
      <c r="R116" s="33"/>
      <c r="S116" s="33"/>
      <c r="T116" s="33"/>
      <c r="U116" s="29"/>
      <c r="V116" s="29"/>
      <c r="W116" s="29"/>
      <c r="X116" s="29"/>
      <c r="Y116" s="29"/>
      <c r="Z116" s="29"/>
      <c r="AA116" s="29"/>
      <c r="AB116" s="29"/>
      <c r="AC116" s="29"/>
      <c r="AD116" s="29"/>
      <c r="AE116" s="29"/>
      <c r="AF116" s="29"/>
      <c r="AG116" s="29"/>
      <c r="AH116" s="33"/>
      <c r="AI116" s="33"/>
      <c r="AJ116" s="33"/>
      <c r="AK116" s="33"/>
      <c r="AL116" s="33"/>
      <c r="AM116" s="33"/>
      <c r="AN116" s="33"/>
      <c r="AO116" s="33"/>
      <c r="AP116" s="33"/>
      <c r="AQ116" s="33"/>
      <c r="AR116" s="33"/>
      <c r="AS116" s="33"/>
      <c r="AT116" s="33"/>
      <c r="AU116" s="33"/>
      <c r="AV116" s="33"/>
      <c r="AW116" s="33"/>
      <c r="AX116" s="33"/>
      <c r="AY116" s="33"/>
      <c r="AZ116" s="33"/>
      <c r="BA116" s="33"/>
    </row>
    <row r="117" spans="1:53" ht="42" customHeight="1">
      <c r="A117" s="263" t="s">
        <v>215</v>
      </c>
      <c r="B117" s="264"/>
      <c r="C117" s="1225" t="s">
        <v>765</v>
      </c>
      <c r="D117" s="1225"/>
      <c r="E117" s="1225"/>
      <c r="F117" s="1225"/>
      <c r="G117" s="1225"/>
      <c r="H117" s="1069"/>
      <c r="I117" s="33"/>
      <c r="J117" s="33"/>
      <c r="K117" s="33"/>
      <c r="L117" s="33"/>
      <c r="M117" s="33"/>
      <c r="N117" s="33"/>
      <c r="O117" s="33"/>
      <c r="P117" s="33"/>
      <c r="Q117" s="33"/>
      <c r="R117" s="33"/>
      <c r="S117" s="33"/>
      <c r="T117" s="33"/>
      <c r="U117" s="29"/>
      <c r="V117" s="29"/>
      <c r="W117" s="29"/>
      <c r="X117" s="29"/>
      <c r="Y117" s="29"/>
      <c r="Z117" s="29"/>
      <c r="AA117" s="29"/>
      <c r="AB117" s="29"/>
      <c r="AC117" s="29"/>
      <c r="AD117" s="29"/>
      <c r="AE117" s="29"/>
      <c r="AF117" s="29"/>
      <c r="AG117" s="29"/>
      <c r="AH117" s="33"/>
      <c r="AI117" s="33"/>
      <c r="AJ117" s="33"/>
      <c r="AK117" s="33"/>
      <c r="AL117" s="33"/>
      <c r="AM117" s="33"/>
      <c r="AN117" s="33"/>
      <c r="AO117" s="33"/>
      <c r="AP117" s="33"/>
      <c r="AQ117" s="33"/>
      <c r="AR117" s="33"/>
      <c r="AS117" s="33"/>
      <c r="AT117" s="33"/>
      <c r="AU117" s="33"/>
      <c r="AV117" s="33"/>
      <c r="AW117" s="33"/>
      <c r="AX117" s="33"/>
      <c r="AY117" s="33"/>
      <c r="AZ117" s="33"/>
      <c r="BA117" s="33"/>
    </row>
    <row r="118" spans="1:53" ht="20.100000000000001" customHeight="1">
      <c r="A118" s="263"/>
      <c r="B118" s="264"/>
      <c r="C118" s="1069"/>
      <c r="D118" s="1069"/>
      <c r="E118" s="1069"/>
      <c r="F118" s="1069"/>
      <c r="G118" s="160"/>
      <c r="H118" s="160"/>
      <c r="I118" s="33"/>
      <c r="J118" s="33"/>
      <c r="K118" s="33"/>
      <c r="L118" s="33"/>
      <c r="M118" s="33"/>
      <c r="N118" s="33"/>
      <c r="O118" s="33"/>
      <c r="P118" s="33"/>
      <c r="Q118" s="33"/>
      <c r="R118" s="33"/>
      <c r="S118" s="33"/>
      <c r="T118" s="33"/>
      <c r="U118" s="29"/>
      <c r="V118" s="29"/>
      <c r="W118" s="29"/>
      <c r="X118" s="29"/>
      <c r="Y118" s="29"/>
      <c r="Z118" s="29"/>
      <c r="AA118" s="29"/>
      <c r="AB118" s="29"/>
      <c r="AC118" s="29"/>
      <c r="AD118" s="29"/>
      <c r="AE118" s="29"/>
      <c r="AF118" s="29"/>
      <c r="AG118" s="29"/>
      <c r="AH118" s="33"/>
      <c r="AI118" s="33"/>
      <c r="AJ118" s="33"/>
      <c r="AK118" s="33"/>
      <c r="AL118" s="33"/>
      <c r="AM118" s="33"/>
      <c r="AN118" s="33"/>
      <c r="AO118" s="33"/>
      <c r="AP118" s="33"/>
      <c r="AQ118" s="33"/>
      <c r="AR118" s="33"/>
      <c r="AS118" s="33"/>
      <c r="AT118" s="33"/>
      <c r="AU118" s="33"/>
      <c r="AV118" s="33"/>
      <c r="AW118" s="33"/>
      <c r="AX118" s="33"/>
      <c r="AY118" s="33"/>
      <c r="AZ118" s="33"/>
      <c r="BA118" s="33"/>
    </row>
    <row r="119" spans="1:53" ht="20.100000000000001" customHeight="1">
      <c r="C119" s="265">
        <f>+'EXHIBIT A'!E40</f>
        <v>1465390.42</v>
      </c>
      <c r="D119" s="1067" t="s">
        <v>766</v>
      </c>
      <c r="E119" s="1067"/>
      <c r="F119" s="1067"/>
      <c r="G119" s="160"/>
      <c r="H119" s="160"/>
      <c r="I119" s="33"/>
      <c r="J119" s="33"/>
      <c r="K119" s="33"/>
      <c r="L119" s="33"/>
      <c r="M119" s="33"/>
      <c r="N119" s="33"/>
      <c r="O119" s="33"/>
      <c r="P119" s="33"/>
      <c r="Q119" s="33"/>
      <c r="R119" s="33"/>
      <c r="S119" s="33"/>
      <c r="T119" s="33"/>
      <c r="U119" s="29"/>
      <c r="V119" s="29"/>
      <c r="W119" s="29"/>
      <c r="X119" s="29"/>
      <c r="Y119" s="29"/>
      <c r="Z119" s="29"/>
      <c r="AA119" s="29"/>
      <c r="AB119" s="29"/>
      <c r="AC119" s="29"/>
      <c r="AD119" s="29"/>
      <c r="AE119" s="29"/>
      <c r="AF119" s="29"/>
      <c r="AG119" s="29"/>
      <c r="AH119" s="33"/>
      <c r="AI119" s="33"/>
      <c r="AJ119" s="33"/>
      <c r="AK119" s="33"/>
      <c r="AL119" s="33"/>
      <c r="AM119" s="33"/>
      <c r="AN119" s="33"/>
      <c r="AO119" s="33"/>
      <c r="AP119" s="33"/>
      <c r="AQ119" s="33"/>
      <c r="AR119" s="33"/>
      <c r="AS119" s="33"/>
      <c r="AT119" s="33"/>
      <c r="AU119" s="33"/>
      <c r="AV119" s="33"/>
      <c r="AW119" s="33"/>
      <c r="AX119" s="33"/>
      <c r="AY119" s="33"/>
      <c r="AZ119" s="33"/>
      <c r="BA119" s="33"/>
    </row>
    <row r="120" spans="1:53" ht="20.100000000000001" customHeight="1">
      <c r="A120" s="266"/>
      <c r="B120" s="266"/>
      <c r="C120" s="265">
        <f>'EXHIBIT D'!G271-'EXHIBIT D'!G257-'EXHIBIT D'!G269</f>
        <v>1465390.42</v>
      </c>
      <c r="D120" s="1108" t="s">
        <v>767</v>
      </c>
      <c r="E120" s="1108"/>
      <c r="F120" s="1108"/>
      <c r="G120" s="160"/>
      <c r="H120" s="160"/>
      <c r="I120" s="33"/>
      <c r="J120" s="33"/>
      <c r="K120" s="33"/>
      <c r="L120" s="33"/>
      <c r="M120" s="33"/>
      <c r="N120" s="33"/>
      <c r="O120" s="33"/>
      <c r="P120" s="33"/>
      <c r="Q120" s="33"/>
      <c r="R120" s="33"/>
      <c r="S120" s="33"/>
      <c r="T120" s="33"/>
      <c r="U120" s="29"/>
      <c r="V120" s="29"/>
      <c r="W120" s="29"/>
      <c r="X120" s="29"/>
      <c r="Y120" s="29"/>
      <c r="Z120" s="29"/>
      <c r="AA120" s="29"/>
      <c r="AB120" s="29"/>
      <c r="AC120" s="29"/>
      <c r="AD120" s="29"/>
      <c r="AE120" s="29"/>
      <c r="AF120" s="29"/>
      <c r="AG120" s="29"/>
      <c r="AH120" s="33"/>
      <c r="AI120" s="33"/>
      <c r="AJ120" s="33"/>
      <c r="AK120" s="33"/>
      <c r="AL120" s="33"/>
      <c r="AM120" s="33"/>
      <c r="AN120" s="33"/>
      <c r="AO120" s="33"/>
      <c r="AP120" s="33"/>
      <c r="AQ120" s="33"/>
      <c r="AR120" s="33"/>
      <c r="AS120" s="33"/>
      <c r="AT120" s="33"/>
      <c r="AU120" s="33"/>
      <c r="AV120" s="33"/>
      <c r="AW120" s="33"/>
      <c r="AX120" s="33"/>
      <c r="AY120" s="33"/>
      <c r="AZ120" s="33"/>
      <c r="BA120" s="33"/>
    </row>
    <row r="121" spans="1:53" ht="66.599999999999994" customHeight="1">
      <c r="A121" s="267"/>
      <c r="B121" s="267"/>
      <c r="C121" s="268">
        <f>C119-C120</f>
        <v>0</v>
      </c>
      <c r="D121" s="1226" t="s">
        <v>646</v>
      </c>
      <c r="E121" s="1226"/>
      <c r="F121" s="1226"/>
      <c r="G121" s="1226"/>
      <c r="H121" s="160"/>
      <c r="I121" s="33"/>
      <c r="J121" s="33"/>
      <c r="K121" s="33"/>
      <c r="L121" s="33"/>
      <c r="M121" s="33"/>
      <c r="N121" s="33"/>
      <c r="O121" s="33"/>
      <c r="P121" s="33"/>
      <c r="Q121" s="33"/>
      <c r="R121" s="33"/>
      <c r="S121" s="33"/>
      <c r="T121" s="33"/>
      <c r="U121" s="29"/>
      <c r="V121" s="29"/>
      <c r="W121" s="29"/>
      <c r="X121" s="29"/>
      <c r="Y121" s="29"/>
      <c r="Z121" s="29"/>
      <c r="AA121" s="29"/>
      <c r="AB121" s="29"/>
      <c r="AC121" s="29"/>
      <c r="AD121" s="29"/>
      <c r="AE121" s="29"/>
      <c r="AF121" s="29"/>
      <c r="AG121" s="29"/>
      <c r="AH121" s="33"/>
      <c r="AI121" s="33"/>
      <c r="AJ121" s="33"/>
      <c r="AK121" s="33"/>
      <c r="AL121" s="33"/>
      <c r="AM121" s="33"/>
      <c r="AN121" s="33"/>
      <c r="AO121" s="33"/>
      <c r="AP121" s="33"/>
      <c r="AQ121" s="33"/>
      <c r="AR121" s="33"/>
      <c r="AS121" s="33"/>
      <c r="AT121" s="33"/>
      <c r="AU121" s="33"/>
      <c r="AV121" s="33"/>
      <c r="AW121" s="33"/>
      <c r="AX121" s="33"/>
      <c r="AY121" s="33"/>
      <c r="AZ121" s="33"/>
      <c r="BA121" s="33"/>
    </row>
    <row r="122" spans="1:53" ht="20.100000000000001" customHeight="1">
      <c r="C122" s="269"/>
      <c r="D122" s="29"/>
      <c r="E122" s="160"/>
      <c r="F122" s="160"/>
      <c r="G122" s="160"/>
      <c r="H122" s="160"/>
      <c r="I122" s="33"/>
      <c r="J122" s="33"/>
      <c r="K122" s="33"/>
      <c r="L122" s="33"/>
      <c r="M122" s="33"/>
      <c r="N122" s="33"/>
      <c r="O122" s="33"/>
      <c r="P122" s="33"/>
      <c r="Q122" s="33"/>
      <c r="R122" s="33"/>
      <c r="S122" s="33"/>
      <c r="T122" s="33"/>
      <c r="U122" s="29"/>
      <c r="V122" s="29"/>
      <c r="W122" s="29"/>
      <c r="X122" s="29"/>
      <c r="Y122" s="29"/>
      <c r="Z122" s="29"/>
      <c r="AA122" s="29"/>
      <c r="AB122" s="29"/>
      <c r="AC122" s="29"/>
      <c r="AD122" s="29"/>
      <c r="AE122" s="29"/>
      <c r="AF122" s="29"/>
      <c r="AG122" s="29"/>
      <c r="AH122" s="33"/>
      <c r="AI122" s="33"/>
      <c r="AJ122" s="33"/>
      <c r="AK122" s="33"/>
      <c r="AL122" s="33"/>
      <c r="AM122" s="33"/>
      <c r="AN122" s="33"/>
      <c r="AO122" s="33"/>
      <c r="AP122" s="33"/>
      <c r="AQ122" s="33"/>
      <c r="AR122" s="33"/>
      <c r="AS122" s="33"/>
      <c r="AT122" s="33"/>
      <c r="AU122" s="33"/>
      <c r="AV122" s="33"/>
      <c r="AW122" s="33"/>
      <c r="AX122" s="33"/>
      <c r="AY122" s="33"/>
      <c r="AZ122" s="33"/>
      <c r="BA122" s="33"/>
    </row>
    <row r="123" spans="1:53" ht="20.100000000000001" customHeight="1">
      <c r="C123" s="269"/>
      <c r="D123" s="160"/>
      <c r="E123" s="160"/>
      <c r="F123" s="160"/>
      <c r="G123" s="160"/>
      <c r="H123" s="160"/>
      <c r="I123" s="33"/>
      <c r="J123" s="33"/>
      <c r="K123" s="33"/>
      <c r="L123" s="33"/>
      <c r="M123" s="33"/>
      <c r="N123" s="33"/>
      <c r="O123" s="33"/>
      <c r="P123" s="33"/>
      <c r="Q123" s="33"/>
      <c r="R123" s="33"/>
      <c r="S123" s="33"/>
      <c r="T123" s="33"/>
      <c r="U123" s="29"/>
      <c r="V123" s="29"/>
      <c r="W123" s="29"/>
      <c r="X123" s="29"/>
      <c r="Y123" s="29"/>
      <c r="Z123" s="29"/>
      <c r="AA123" s="29"/>
      <c r="AB123" s="29"/>
      <c r="AC123" s="29"/>
      <c r="AD123" s="29"/>
      <c r="AE123" s="29"/>
      <c r="AF123" s="29"/>
      <c r="AG123" s="29"/>
      <c r="AH123" s="33"/>
      <c r="AI123" s="33"/>
      <c r="AJ123" s="33"/>
      <c r="AK123" s="33"/>
      <c r="AL123" s="33"/>
      <c r="AM123" s="33"/>
      <c r="AN123" s="33"/>
      <c r="AO123" s="33"/>
      <c r="AP123" s="33"/>
      <c r="AQ123" s="33"/>
      <c r="AR123" s="33"/>
      <c r="AS123" s="33"/>
      <c r="AT123" s="33"/>
      <c r="AU123" s="33"/>
      <c r="AV123" s="33"/>
      <c r="AW123" s="33"/>
      <c r="AX123" s="33"/>
      <c r="AY123" s="33"/>
      <c r="AZ123" s="33"/>
      <c r="BA123" s="33"/>
    </row>
    <row r="124" spans="1:53" ht="63" customHeight="1">
      <c r="A124" s="270" t="s">
        <v>14</v>
      </c>
      <c r="B124" s="169"/>
      <c r="C124" s="1220" t="s">
        <v>734</v>
      </c>
      <c r="D124" s="1220"/>
      <c r="E124" s="1220"/>
      <c r="F124" s="1220"/>
      <c r="G124" s="1220"/>
      <c r="H124" s="1102"/>
      <c r="I124" s="33"/>
      <c r="J124" s="33"/>
      <c r="K124" s="33"/>
      <c r="L124" s="33"/>
      <c r="M124" s="33"/>
      <c r="N124" s="33"/>
      <c r="O124" s="33"/>
      <c r="P124" s="33"/>
      <c r="Q124" s="33"/>
      <c r="R124" s="33"/>
      <c r="S124" s="33"/>
      <c r="T124" s="33"/>
      <c r="U124" s="29"/>
      <c r="V124" s="29"/>
      <c r="W124" s="29"/>
      <c r="X124" s="29"/>
      <c r="Y124" s="29"/>
      <c r="Z124" s="29"/>
      <c r="AA124" s="29"/>
      <c r="AB124" s="29"/>
      <c r="AC124" s="29"/>
      <c r="AD124" s="29"/>
      <c r="AE124" s="29"/>
      <c r="AF124" s="29"/>
      <c r="AG124" s="29"/>
      <c r="AH124" s="33"/>
      <c r="AI124" s="33"/>
      <c r="AJ124" s="33"/>
      <c r="AK124" s="33"/>
      <c r="AL124" s="33"/>
      <c r="AM124" s="33"/>
      <c r="AN124" s="33"/>
      <c r="AO124" s="33"/>
      <c r="AP124" s="33"/>
      <c r="AQ124" s="33"/>
      <c r="AR124" s="33"/>
      <c r="AS124" s="33"/>
      <c r="AT124" s="33"/>
      <c r="AU124" s="33"/>
      <c r="AV124" s="33"/>
      <c r="AW124" s="33"/>
      <c r="AX124" s="33"/>
      <c r="AY124" s="33"/>
      <c r="AZ124" s="33"/>
      <c r="BA124" s="33"/>
    </row>
    <row r="125" spans="1:53" ht="20.100000000000001" customHeight="1">
      <c r="A125" s="267"/>
      <c r="B125" s="267"/>
      <c r="I125" s="33"/>
      <c r="J125" s="33"/>
      <c r="K125" s="33"/>
      <c r="L125" s="33"/>
      <c r="M125" s="33"/>
      <c r="N125" s="33"/>
      <c r="O125" s="33"/>
      <c r="P125" s="33"/>
      <c r="Q125" s="33"/>
      <c r="R125" s="33"/>
      <c r="S125" s="33"/>
      <c r="T125" s="33"/>
      <c r="U125" s="29"/>
      <c r="V125" s="29"/>
      <c r="W125" s="29"/>
      <c r="X125" s="29"/>
      <c r="Y125" s="29"/>
      <c r="Z125" s="29"/>
      <c r="AA125" s="29"/>
      <c r="AB125" s="29"/>
      <c r="AC125" s="29"/>
      <c r="AD125" s="29"/>
      <c r="AE125" s="29"/>
      <c r="AF125" s="29"/>
      <c r="AG125" s="29"/>
      <c r="AH125" s="33"/>
      <c r="AI125" s="33"/>
      <c r="AJ125" s="33"/>
      <c r="AK125" s="33"/>
      <c r="AL125" s="33"/>
      <c r="AM125" s="33"/>
      <c r="AN125" s="33"/>
      <c r="AO125" s="33"/>
      <c r="AP125" s="33"/>
      <c r="AQ125" s="33"/>
      <c r="AR125" s="33"/>
      <c r="AS125" s="33"/>
      <c r="AT125" s="33"/>
      <c r="AU125" s="33"/>
      <c r="AV125" s="33"/>
      <c r="AW125" s="33"/>
      <c r="AX125" s="33"/>
      <c r="AY125" s="33"/>
      <c r="AZ125" s="33"/>
      <c r="BA125" s="33"/>
    </row>
    <row r="126" spans="1:53" ht="24.75" customHeight="1">
      <c r="A126" s="267"/>
      <c r="B126" s="267"/>
      <c r="C126" s="271">
        <f>'EXHIBIT A'!E14</f>
        <v>4316046.62</v>
      </c>
      <c r="D126" s="50" t="s">
        <v>763</v>
      </c>
      <c r="H126" s="33"/>
      <c r="I126" s="33"/>
      <c r="J126" s="33"/>
      <c r="K126" s="33"/>
      <c r="L126" s="33"/>
      <c r="M126" s="33"/>
      <c r="N126" s="33"/>
      <c r="O126" s="33"/>
      <c r="P126" s="33"/>
      <c r="Q126" s="33"/>
      <c r="R126" s="33"/>
      <c r="S126" s="33"/>
      <c r="T126" s="33"/>
      <c r="U126" s="29"/>
      <c r="V126" s="29"/>
      <c r="W126" s="29"/>
      <c r="X126" s="29"/>
      <c r="Y126" s="29"/>
      <c r="Z126" s="29"/>
      <c r="AA126" s="29"/>
      <c r="AB126" s="29"/>
      <c r="AC126" s="29"/>
      <c r="AD126" s="29"/>
      <c r="AE126" s="29"/>
      <c r="AF126" s="29"/>
      <c r="AG126" s="29"/>
      <c r="AH126" s="33"/>
      <c r="AI126" s="33"/>
      <c r="AJ126" s="33"/>
      <c r="AK126" s="33"/>
      <c r="AL126" s="33"/>
      <c r="AM126" s="33"/>
      <c r="AN126" s="33"/>
      <c r="AO126" s="33"/>
      <c r="AP126" s="33"/>
      <c r="AQ126" s="33"/>
      <c r="AR126" s="33"/>
      <c r="AS126" s="33"/>
      <c r="AT126" s="33"/>
      <c r="AU126" s="33"/>
      <c r="AV126" s="33"/>
      <c r="AW126" s="33"/>
      <c r="AX126" s="33"/>
      <c r="AY126" s="33"/>
      <c r="AZ126" s="33"/>
      <c r="BA126" s="33"/>
    </row>
    <row r="127" spans="1:53" ht="26.25" customHeight="1">
      <c r="A127" s="267"/>
      <c r="B127" s="267"/>
      <c r="C127" s="272">
        <f>'EXHIBIT A'!E36</f>
        <v>4316046.62</v>
      </c>
      <c r="D127" s="50" t="s">
        <v>764</v>
      </c>
      <c r="H127" s="33"/>
      <c r="I127" s="33"/>
      <c r="J127" s="33"/>
      <c r="K127" s="33"/>
      <c r="L127" s="33"/>
      <c r="M127" s="33"/>
      <c r="N127" s="33"/>
      <c r="O127" s="33"/>
      <c r="P127" s="33"/>
      <c r="Q127" s="33"/>
      <c r="R127" s="33"/>
      <c r="S127" s="33"/>
      <c r="T127" s="33"/>
      <c r="U127" s="29"/>
      <c r="V127" s="29"/>
      <c r="W127" s="29"/>
      <c r="X127" s="29"/>
      <c r="Y127" s="29"/>
      <c r="Z127" s="29"/>
      <c r="AA127" s="29"/>
      <c r="AB127" s="29"/>
      <c r="AC127" s="29"/>
      <c r="AD127" s="29"/>
      <c r="AE127" s="29"/>
      <c r="AF127" s="29"/>
      <c r="AG127" s="29"/>
      <c r="AH127" s="33"/>
      <c r="AI127" s="33"/>
      <c r="AJ127" s="33"/>
      <c r="AK127" s="33"/>
      <c r="AL127" s="33"/>
      <c r="AM127" s="33"/>
      <c r="AN127" s="33"/>
      <c r="AO127" s="33"/>
      <c r="AP127" s="33"/>
      <c r="AQ127" s="33"/>
      <c r="AR127" s="33"/>
      <c r="AS127" s="33"/>
      <c r="AT127" s="33"/>
      <c r="AU127" s="33"/>
      <c r="AV127" s="33"/>
      <c r="AW127" s="33"/>
      <c r="AX127" s="33"/>
      <c r="AY127" s="33"/>
      <c r="AZ127" s="33"/>
      <c r="BA127" s="33"/>
    </row>
    <row r="128" spans="1:53" ht="26.1" customHeight="1">
      <c r="A128" s="267"/>
      <c r="B128" s="267"/>
      <c r="C128" s="273">
        <f>C126-C127</f>
        <v>0</v>
      </c>
      <c r="D128" s="1109" t="s">
        <v>606</v>
      </c>
      <c r="E128" s="1109"/>
      <c r="F128" s="1109"/>
      <c r="G128" s="1109"/>
      <c r="H128" s="33"/>
      <c r="I128" s="33"/>
      <c r="J128" s="33"/>
      <c r="K128" s="33"/>
      <c r="L128" s="33"/>
      <c r="M128" s="33"/>
      <c r="N128" s="33"/>
      <c r="O128" s="33"/>
      <c r="P128" s="33"/>
      <c r="Q128" s="33"/>
      <c r="R128" s="33"/>
      <c r="S128" s="33"/>
      <c r="T128" s="33"/>
      <c r="U128" s="29"/>
      <c r="V128" s="29"/>
      <c r="W128" s="29"/>
      <c r="X128" s="29"/>
      <c r="Y128" s="29"/>
      <c r="Z128" s="29"/>
      <c r="AA128" s="29"/>
      <c r="AB128" s="29"/>
      <c r="AC128" s="29"/>
      <c r="AD128" s="29"/>
      <c r="AE128" s="29"/>
      <c r="AF128" s="29"/>
      <c r="AG128" s="29"/>
      <c r="AH128" s="33"/>
      <c r="AI128" s="33"/>
      <c r="AJ128" s="33"/>
      <c r="AK128" s="33"/>
      <c r="AL128" s="33"/>
      <c r="AM128" s="33"/>
      <c r="AN128" s="33"/>
      <c r="AO128" s="33"/>
      <c r="AP128" s="33"/>
      <c r="AQ128" s="33"/>
      <c r="AR128" s="33"/>
      <c r="AS128" s="33"/>
      <c r="AT128" s="33"/>
      <c r="AU128" s="33"/>
      <c r="AV128" s="33"/>
      <c r="AW128" s="33"/>
      <c r="AX128" s="33"/>
      <c r="AY128" s="33"/>
      <c r="AZ128" s="33"/>
      <c r="BA128" s="33"/>
    </row>
    <row r="129" spans="1:53" ht="20.100000000000001" customHeight="1">
      <c r="A129" s="267"/>
      <c r="B129" s="267"/>
      <c r="C129" s="271"/>
      <c r="I129" s="33"/>
      <c r="J129" s="33"/>
      <c r="K129" s="33"/>
      <c r="L129" s="33"/>
      <c r="M129" s="33"/>
      <c r="N129" s="33"/>
      <c r="O129" s="33"/>
      <c r="P129" s="33"/>
      <c r="Q129" s="33"/>
      <c r="R129" s="33"/>
      <c r="S129" s="33"/>
      <c r="T129" s="33"/>
      <c r="U129" s="29"/>
      <c r="V129" s="29"/>
      <c r="W129" s="29"/>
      <c r="X129" s="29"/>
      <c r="Y129" s="29"/>
      <c r="Z129" s="29"/>
      <c r="AA129" s="29"/>
      <c r="AB129" s="29"/>
      <c r="AC129" s="29"/>
      <c r="AD129" s="29"/>
      <c r="AE129" s="29"/>
      <c r="AF129" s="29"/>
      <c r="AG129" s="29"/>
      <c r="AH129" s="33"/>
      <c r="AI129" s="33"/>
      <c r="AJ129" s="33"/>
      <c r="AK129" s="33"/>
      <c r="AL129" s="33"/>
      <c r="AM129" s="33"/>
      <c r="AN129" s="33"/>
      <c r="AO129" s="33"/>
      <c r="AP129" s="33"/>
      <c r="AQ129" s="33"/>
      <c r="AR129" s="33"/>
      <c r="AS129" s="33"/>
      <c r="AT129" s="33"/>
      <c r="AU129" s="33"/>
      <c r="AV129" s="33"/>
      <c r="AW129" s="33"/>
      <c r="AX129" s="33"/>
      <c r="AY129" s="33"/>
      <c r="AZ129" s="33"/>
      <c r="BA129" s="33"/>
    </row>
    <row r="130" spans="1:53" ht="26.1" customHeight="1">
      <c r="A130" s="267"/>
      <c r="B130" s="267"/>
      <c r="C130" s="274">
        <f>'EXHIBIT D'!G185</f>
        <v>0</v>
      </c>
      <c r="D130" s="262" t="s">
        <v>543</v>
      </c>
      <c r="E130" s="162"/>
      <c r="F130" s="162"/>
      <c r="I130" s="29"/>
      <c r="J130" s="29"/>
      <c r="K130" s="29"/>
      <c r="L130" s="29"/>
      <c r="M130" s="29"/>
      <c r="N130" s="29"/>
      <c r="O130" s="29"/>
      <c r="P130" s="29"/>
      <c r="Q130" s="29"/>
      <c r="R130" s="29"/>
      <c r="S130" s="29"/>
      <c r="T130" s="29"/>
      <c r="U130" s="29"/>
      <c r="V130" s="29"/>
      <c r="W130" s="29"/>
      <c r="X130" s="29"/>
      <c r="Y130" s="29"/>
      <c r="Z130" s="29"/>
      <c r="AA130" s="29"/>
      <c r="AB130" s="29"/>
      <c r="AC130" s="29"/>
      <c r="AD130" s="29"/>
      <c r="AE130" s="29"/>
      <c r="AF130" s="29"/>
      <c r="AG130" s="29"/>
      <c r="AH130" s="29"/>
      <c r="AI130" s="29"/>
      <c r="AJ130" s="29"/>
      <c r="AK130" s="29"/>
      <c r="AL130" s="29"/>
      <c r="AM130" s="29"/>
      <c r="AN130" s="29"/>
      <c r="AO130" s="29"/>
      <c r="AP130" s="29"/>
      <c r="AQ130" s="29"/>
      <c r="AR130" s="29"/>
      <c r="AS130" s="29"/>
      <c r="AT130" s="29"/>
    </row>
    <row r="131" spans="1:53" ht="20.100000000000001" customHeight="1">
      <c r="I131" s="29"/>
      <c r="J131" s="29"/>
      <c r="K131" s="29"/>
      <c r="L131" s="29"/>
      <c r="M131" s="29"/>
      <c r="N131" s="29"/>
      <c r="O131" s="29"/>
      <c r="P131" s="29"/>
      <c r="Q131" s="29"/>
      <c r="R131" s="29"/>
      <c r="S131" s="29"/>
      <c r="T131" s="29"/>
      <c r="U131" s="29"/>
      <c r="V131" s="29"/>
      <c r="W131" s="29"/>
      <c r="X131" s="29"/>
      <c r="Y131" s="29"/>
      <c r="Z131" s="29"/>
      <c r="AA131" s="29"/>
      <c r="AB131" s="29"/>
      <c r="AC131" s="29"/>
      <c r="AD131" s="29"/>
      <c r="AE131" s="29"/>
      <c r="AF131" s="29"/>
      <c r="AG131" s="29"/>
      <c r="AH131" s="29"/>
      <c r="AI131" s="29"/>
      <c r="AJ131" s="29"/>
      <c r="AK131" s="29"/>
      <c r="AL131" s="29"/>
      <c r="AM131" s="29"/>
      <c r="AN131" s="29"/>
      <c r="AO131" s="29"/>
      <c r="AP131" s="29"/>
      <c r="AQ131" s="29"/>
      <c r="AR131" s="29"/>
      <c r="AS131" s="29"/>
      <c r="AT131" s="29"/>
    </row>
    <row r="132" spans="1:53" ht="38.65" customHeight="1">
      <c r="C132" s="275">
        <f>C128+C130</f>
        <v>0</v>
      </c>
      <c r="D132" s="1227" t="s">
        <v>733</v>
      </c>
      <c r="E132" s="1227"/>
      <c r="F132" s="1227"/>
      <c r="G132" s="1227"/>
      <c r="I132" s="29"/>
      <c r="J132" s="29"/>
      <c r="K132" s="29"/>
      <c r="L132" s="29"/>
      <c r="M132" s="29"/>
      <c r="N132" s="29"/>
      <c r="O132" s="29"/>
      <c r="P132" s="29"/>
      <c r="Q132" s="29"/>
      <c r="R132" s="29"/>
      <c r="S132" s="29"/>
      <c r="T132" s="29"/>
      <c r="U132" s="29"/>
      <c r="V132" s="29"/>
      <c r="W132" s="29"/>
      <c r="X132" s="29"/>
      <c r="Y132" s="29"/>
      <c r="Z132" s="29"/>
      <c r="AA132" s="29"/>
      <c r="AB132" s="29"/>
      <c r="AC132" s="29"/>
      <c r="AD132" s="29"/>
      <c r="AE132" s="29"/>
      <c r="AF132" s="29"/>
      <c r="AG132" s="29"/>
      <c r="AH132" s="29"/>
      <c r="AI132" s="29"/>
      <c r="AJ132" s="29"/>
      <c r="AK132" s="29"/>
      <c r="AL132" s="29"/>
      <c r="AM132" s="29"/>
      <c r="AN132" s="29"/>
      <c r="AO132" s="29"/>
      <c r="AP132" s="29"/>
      <c r="AQ132" s="29"/>
      <c r="AR132" s="29"/>
      <c r="AS132" s="29"/>
      <c r="AT132" s="29"/>
    </row>
    <row r="133" spans="1:53" ht="20.100000000000001" customHeight="1">
      <c r="C133" s="276"/>
      <c r="D133" s="277"/>
      <c r="I133" s="29"/>
      <c r="J133" s="29"/>
      <c r="K133" s="29"/>
      <c r="L133" s="29"/>
      <c r="M133" s="29"/>
      <c r="N133" s="29"/>
      <c r="O133" s="29"/>
      <c r="P133" s="29"/>
      <c r="Q133" s="29"/>
      <c r="R133" s="29"/>
      <c r="S133" s="29"/>
      <c r="T133" s="29"/>
      <c r="U133" s="29"/>
      <c r="V133" s="29"/>
      <c r="W133" s="29"/>
      <c r="X133" s="29"/>
      <c r="Y133" s="29"/>
      <c r="Z133" s="29"/>
      <c r="AA133" s="29"/>
      <c r="AB133" s="29"/>
      <c r="AC133" s="29"/>
      <c r="AD133" s="29"/>
      <c r="AE133" s="29"/>
      <c r="AF133" s="29"/>
      <c r="AG133" s="29"/>
      <c r="AH133" s="29"/>
      <c r="AI133" s="29"/>
      <c r="AJ133" s="29"/>
      <c r="AK133" s="29"/>
      <c r="AL133" s="29"/>
      <c r="AM133" s="29"/>
      <c r="AN133" s="29"/>
      <c r="AO133" s="29"/>
      <c r="AP133" s="29"/>
      <c r="AQ133" s="29"/>
      <c r="AR133" s="29"/>
      <c r="AS133" s="29"/>
      <c r="AT133" s="29"/>
    </row>
    <row r="134" spans="1:53" ht="20.100000000000001" customHeight="1">
      <c r="A134" s="48"/>
      <c r="B134" s="48"/>
      <c r="C134" s="48"/>
      <c r="D134" s="33"/>
      <c r="E134" s="33"/>
      <c r="F134" s="33"/>
      <c r="G134" s="33"/>
      <c r="U134" s="164"/>
      <c r="V134" s="164"/>
      <c r="W134" s="164"/>
      <c r="X134" s="164"/>
      <c r="Y134" s="164"/>
      <c r="Z134" s="164"/>
      <c r="AA134" s="164"/>
      <c r="AB134" s="164"/>
      <c r="AC134" s="164"/>
      <c r="AD134" s="164"/>
      <c r="AE134" s="164"/>
      <c r="AF134" s="164"/>
      <c r="AG134" s="164"/>
    </row>
    <row r="135" spans="1:53" ht="39" customHeight="1">
      <c r="A135" s="278" t="s">
        <v>500</v>
      </c>
      <c r="B135" s="1110"/>
      <c r="C135" s="1228" t="s">
        <v>593</v>
      </c>
      <c r="D135" s="1228"/>
      <c r="E135" s="1228"/>
      <c r="F135" s="1228"/>
      <c r="G135" s="1228"/>
      <c r="H135" s="1097"/>
      <c r="U135" s="164"/>
      <c r="V135" s="164"/>
      <c r="W135" s="164"/>
      <c r="X135" s="164"/>
      <c r="Y135" s="164"/>
      <c r="Z135" s="164"/>
      <c r="AA135" s="164"/>
      <c r="AB135" s="164"/>
      <c r="AC135" s="164"/>
      <c r="AD135" s="164"/>
      <c r="AE135" s="164"/>
      <c r="AF135" s="164"/>
      <c r="AG135" s="164"/>
    </row>
    <row r="136" spans="1:53" ht="20.100000000000001" customHeight="1">
      <c r="A136" s="29"/>
      <c r="B136" s="29"/>
      <c r="C136" s="29"/>
      <c r="D136" s="29"/>
      <c r="U136" s="164"/>
      <c r="V136" s="164"/>
      <c r="W136" s="164"/>
      <c r="X136" s="164"/>
      <c r="Y136" s="164"/>
      <c r="Z136" s="164"/>
      <c r="AA136" s="164"/>
      <c r="AB136" s="164"/>
      <c r="AC136" s="164"/>
      <c r="AD136" s="164"/>
      <c r="AE136" s="164"/>
      <c r="AF136" s="164"/>
      <c r="AG136" s="164"/>
    </row>
    <row r="137" spans="1:53" ht="20.100000000000001" customHeight="1">
      <c r="A137" s="29"/>
      <c r="C137" s="279">
        <f>IF('EXHIBIT G'!D124=0,"No Credit Hours or Not Applicable",('EXHIBIT G'!D124/'EXHIBIT C'!F10))</f>
        <v>91.790740740740745</v>
      </c>
      <c r="D137" s="29" t="s">
        <v>252</v>
      </c>
      <c r="U137" s="164"/>
      <c r="V137" s="164"/>
      <c r="W137" s="164"/>
      <c r="X137" s="164"/>
      <c r="Y137" s="164"/>
      <c r="Z137" s="164"/>
      <c r="AA137" s="164"/>
      <c r="AB137" s="164"/>
      <c r="AC137" s="164"/>
      <c r="AD137" s="164"/>
      <c r="AE137" s="164"/>
      <c r="AF137" s="164"/>
      <c r="AG137" s="164"/>
    </row>
    <row r="138" spans="1:53" ht="20.100000000000001" customHeight="1">
      <c r="A138" s="29"/>
      <c r="C138" s="280"/>
      <c r="D138" s="29"/>
      <c r="F138" s="33"/>
      <c r="G138" s="33"/>
      <c r="H138" s="33"/>
      <c r="U138" s="164"/>
      <c r="V138" s="164"/>
      <c r="W138" s="164"/>
      <c r="X138" s="164"/>
      <c r="Y138" s="164"/>
      <c r="Z138" s="164"/>
      <c r="AA138" s="164"/>
      <c r="AB138" s="164"/>
      <c r="AC138" s="164"/>
      <c r="AD138" s="164"/>
      <c r="AE138" s="164"/>
      <c r="AF138" s="164"/>
      <c r="AG138" s="164"/>
    </row>
    <row r="139" spans="1:53" ht="20.100000000000001" customHeight="1">
      <c r="A139" s="29"/>
      <c r="C139" s="281" t="str">
        <f>IF('EXHIBIT G'!D125=0,"No Credit Hours or Not Applicable",('EXHIBIT G'!D125/'EXHIBIT C'!D19))</f>
        <v>No Credit Hours or Not Applicable</v>
      </c>
      <c r="D139" s="29" t="s">
        <v>404</v>
      </c>
      <c r="F139" s="48"/>
      <c r="G139" s="48"/>
      <c r="H139" s="48"/>
      <c r="U139" s="164"/>
      <c r="V139" s="164"/>
      <c r="W139" s="164"/>
      <c r="X139" s="164"/>
      <c r="Y139" s="164"/>
      <c r="Z139" s="164"/>
      <c r="AA139" s="164"/>
      <c r="AB139" s="164"/>
      <c r="AC139" s="164"/>
      <c r="AD139" s="164"/>
      <c r="AE139" s="164"/>
      <c r="AF139" s="164"/>
      <c r="AG139" s="164"/>
    </row>
    <row r="140" spans="1:53" ht="20.100000000000001" customHeight="1">
      <c r="A140" s="29"/>
      <c r="C140" s="282"/>
      <c r="D140" s="29"/>
      <c r="F140" s="48"/>
      <c r="G140" s="48"/>
      <c r="H140" s="48"/>
      <c r="U140" s="164"/>
      <c r="V140" s="164"/>
      <c r="W140" s="164"/>
      <c r="X140" s="164"/>
      <c r="Y140" s="164"/>
      <c r="Z140" s="164"/>
      <c r="AA140" s="164"/>
      <c r="AB140" s="164"/>
      <c r="AC140" s="164"/>
      <c r="AD140" s="164"/>
      <c r="AE140" s="164"/>
      <c r="AF140" s="164"/>
      <c r="AG140" s="164"/>
    </row>
    <row r="141" spans="1:53" s="29" customFormat="1" ht="20.100000000000001" customHeight="1">
      <c r="C141" s="1099"/>
      <c r="D141" s="1100"/>
      <c r="E141" s="1100"/>
    </row>
    <row r="142" spans="1:53" s="29" customFormat="1" ht="20.100000000000001" customHeight="1">
      <c r="A142" s="1110" t="s">
        <v>501</v>
      </c>
      <c r="B142" s="1110"/>
      <c r="C142" s="1110" t="s">
        <v>594</v>
      </c>
    </row>
    <row r="143" spans="1:53" ht="20.100000000000001" customHeight="1">
      <c r="A143" s="29"/>
      <c r="C143" s="29"/>
      <c r="D143" s="29"/>
      <c r="U143" s="164"/>
      <c r="V143" s="164"/>
      <c r="W143" s="164"/>
      <c r="X143" s="164"/>
      <c r="Y143" s="164"/>
      <c r="Z143" s="164"/>
      <c r="AA143" s="164"/>
      <c r="AB143" s="164"/>
      <c r="AC143" s="164"/>
      <c r="AD143" s="164"/>
      <c r="AE143" s="164"/>
      <c r="AF143" s="164"/>
      <c r="AG143" s="164"/>
    </row>
    <row r="144" spans="1:53" ht="42.6" customHeight="1">
      <c r="A144" s="29"/>
      <c r="C144" s="283" t="str">
        <f>IF(+'EXHIBIT G'!D124='EXHIBIT C'!H10,"Equal","Not Equal")</f>
        <v>Equal</v>
      </c>
      <c r="D144" s="1098" t="s">
        <v>716</v>
      </c>
      <c r="E144" s="1098"/>
      <c r="F144" s="1098"/>
      <c r="G144" s="284"/>
      <c r="U144" s="164"/>
      <c r="V144" s="164"/>
      <c r="W144" s="164"/>
      <c r="X144" s="164"/>
      <c r="Y144" s="164"/>
      <c r="Z144" s="164"/>
      <c r="AA144" s="164"/>
      <c r="AB144" s="164"/>
      <c r="AC144" s="164"/>
      <c r="AD144" s="164"/>
      <c r="AE144" s="164"/>
      <c r="AF144" s="164"/>
      <c r="AG144" s="164"/>
    </row>
    <row r="145" spans="1:33" ht="20.100000000000001" customHeight="1">
      <c r="A145" s="29"/>
      <c r="C145" s="280"/>
      <c r="D145" s="284"/>
      <c r="E145" s="284"/>
      <c r="F145" s="284"/>
      <c r="G145" s="284"/>
      <c r="U145" s="164"/>
      <c r="V145" s="164"/>
      <c r="W145" s="164"/>
      <c r="X145" s="164"/>
      <c r="Y145" s="164"/>
      <c r="Z145" s="164"/>
      <c r="AA145" s="164"/>
      <c r="AB145" s="164"/>
      <c r="AC145" s="164"/>
      <c r="AD145" s="164"/>
      <c r="AE145" s="164"/>
      <c r="AF145" s="164"/>
      <c r="AG145" s="164"/>
    </row>
    <row r="146" spans="1:33" ht="20.100000000000001" customHeight="1">
      <c r="A146" s="29"/>
      <c r="C146" s="29"/>
      <c r="D146" s="29"/>
      <c r="U146" s="164"/>
      <c r="V146" s="164"/>
      <c r="W146" s="164"/>
      <c r="X146" s="164"/>
      <c r="Y146" s="164"/>
      <c r="Z146" s="164"/>
      <c r="AA146" s="164"/>
      <c r="AB146" s="164"/>
      <c r="AC146" s="164"/>
      <c r="AD146" s="164"/>
      <c r="AE146" s="164"/>
      <c r="AF146" s="164"/>
      <c r="AG146" s="164"/>
    </row>
    <row r="147" spans="1:33" ht="58.35" customHeight="1">
      <c r="A147" s="29"/>
      <c r="C147" s="283" t="str">
        <f>IF(+'EXHIBIT G'!D125='EXHIBIT C'!F19,"Equal","Not Equal")</f>
        <v>Equal</v>
      </c>
      <c r="D147" s="1098" t="s">
        <v>717</v>
      </c>
      <c r="E147" s="1098"/>
      <c r="F147" s="1098"/>
      <c r="G147" s="284"/>
      <c r="U147" s="164"/>
      <c r="V147" s="164"/>
      <c r="W147" s="164"/>
      <c r="X147" s="164"/>
      <c r="Y147" s="164"/>
      <c r="Z147" s="164"/>
      <c r="AA147" s="164"/>
      <c r="AB147" s="164"/>
      <c r="AC147" s="164"/>
      <c r="AD147" s="164"/>
      <c r="AE147" s="164"/>
      <c r="AF147" s="164"/>
      <c r="AG147" s="164"/>
    </row>
    <row r="148" spans="1:33" ht="20.100000000000001" customHeight="1">
      <c r="A148" s="29"/>
      <c r="C148" s="280"/>
      <c r="D148" s="284"/>
      <c r="E148" s="284"/>
      <c r="F148" s="284"/>
      <c r="G148" s="284"/>
      <c r="U148" s="164"/>
      <c r="V148" s="164"/>
      <c r="W148" s="164"/>
      <c r="X148" s="164"/>
      <c r="Y148" s="164"/>
      <c r="Z148" s="164"/>
      <c r="AA148" s="164"/>
      <c r="AB148" s="164"/>
      <c r="AC148" s="164"/>
      <c r="AD148" s="164"/>
      <c r="AE148" s="164"/>
      <c r="AF148" s="164"/>
      <c r="AG148" s="164"/>
    </row>
    <row r="149" spans="1:33" ht="20.100000000000001" customHeight="1">
      <c r="A149" s="29"/>
      <c r="C149" s="280"/>
      <c r="D149" s="1098"/>
      <c r="E149" s="1098"/>
      <c r="F149" s="1098"/>
      <c r="G149" s="1098"/>
      <c r="U149" s="164"/>
      <c r="V149" s="164"/>
      <c r="W149" s="164"/>
      <c r="X149" s="164"/>
      <c r="Y149" s="164"/>
      <c r="Z149" s="164"/>
      <c r="AA149" s="164"/>
      <c r="AB149" s="164"/>
      <c r="AC149" s="164"/>
      <c r="AD149" s="164"/>
      <c r="AE149" s="164"/>
      <c r="AF149" s="164"/>
      <c r="AG149" s="164"/>
    </row>
    <row r="150" spans="1:33" ht="20.100000000000001" customHeight="1">
      <c r="A150" s="29"/>
      <c r="C150" s="285"/>
      <c r="D150" s="1098"/>
      <c r="E150" s="1098"/>
      <c r="F150" s="1098"/>
      <c r="G150" s="1098"/>
      <c r="U150" s="164"/>
      <c r="V150" s="164"/>
      <c r="W150" s="164"/>
      <c r="X150" s="164"/>
      <c r="Y150" s="164"/>
      <c r="Z150" s="164"/>
      <c r="AA150" s="164"/>
      <c r="AB150" s="164"/>
      <c r="AC150" s="164"/>
      <c r="AD150" s="164"/>
      <c r="AE150" s="164"/>
      <c r="AF150" s="164"/>
      <c r="AG150" s="164"/>
    </row>
    <row r="151" spans="1:33" ht="62.1" customHeight="1">
      <c r="A151" s="278" t="s">
        <v>502</v>
      </c>
      <c r="B151" s="1110"/>
      <c r="C151" s="1228" t="s">
        <v>738</v>
      </c>
      <c r="D151" s="1228"/>
      <c r="E151" s="1228"/>
      <c r="F151" s="1228"/>
      <c r="G151" s="1228"/>
      <c r="H151" s="1097"/>
      <c r="U151" s="164"/>
      <c r="V151" s="164"/>
      <c r="W151" s="164"/>
      <c r="X151" s="164"/>
      <c r="Y151" s="164"/>
      <c r="Z151" s="164"/>
      <c r="AA151" s="164"/>
      <c r="AB151" s="164"/>
      <c r="AC151" s="164"/>
      <c r="AD151" s="164"/>
      <c r="AE151" s="164"/>
      <c r="AF151" s="164"/>
      <c r="AG151" s="164"/>
    </row>
    <row r="152" spans="1:33" ht="20.100000000000001" customHeight="1">
      <c r="A152" s="29"/>
      <c r="C152" s="29"/>
      <c r="D152" s="29"/>
      <c r="U152" s="164"/>
      <c r="V152" s="164"/>
      <c r="W152" s="164"/>
      <c r="X152" s="164"/>
      <c r="Y152" s="164"/>
      <c r="Z152" s="164"/>
      <c r="AA152" s="164"/>
      <c r="AB152" s="164"/>
      <c r="AC152" s="164"/>
      <c r="AD152" s="164"/>
      <c r="AE152" s="164"/>
      <c r="AF152" s="164"/>
      <c r="AG152" s="164"/>
    </row>
    <row r="153" spans="1:33" ht="20.100000000000001" customHeight="1">
      <c r="A153" s="29"/>
      <c r="C153" s="283" t="str">
        <f>IF(+'EXHIBIT G'!F119='EXHIBIT G'!F135,"Equal","Not Equal")</f>
        <v>Equal</v>
      </c>
      <c r="D153" s="1068" t="s">
        <v>607</v>
      </c>
      <c r="E153" s="1068"/>
      <c r="F153" s="1068"/>
      <c r="U153" s="164"/>
      <c r="V153" s="164"/>
      <c r="W153" s="164"/>
      <c r="X153" s="164"/>
      <c r="Y153" s="164"/>
      <c r="Z153" s="164"/>
      <c r="AA153" s="164"/>
      <c r="AB153" s="164"/>
      <c r="AC153" s="164"/>
      <c r="AD153" s="164"/>
      <c r="AE153" s="164"/>
      <c r="AF153" s="164"/>
      <c r="AG153" s="164"/>
    </row>
    <row r="154" spans="1:33" ht="20.100000000000001" customHeight="1" thickBot="1">
      <c r="A154" s="29"/>
      <c r="C154" s="285"/>
      <c r="D154" s="29"/>
      <c r="H154" s="213"/>
      <c r="U154" s="164"/>
      <c r="V154" s="164"/>
      <c r="W154" s="164"/>
      <c r="X154" s="164"/>
      <c r="Y154" s="164"/>
      <c r="Z154" s="164"/>
      <c r="AA154" s="164"/>
      <c r="AB154" s="164"/>
      <c r="AC154" s="164"/>
      <c r="AD154" s="164"/>
      <c r="AE154" s="164"/>
      <c r="AF154" s="164"/>
      <c r="AG154" s="164"/>
    </row>
    <row r="155" spans="1:33" ht="24.6" customHeight="1" thickBot="1">
      <c r="A155" s="29"/>
      <c r="C155" s="1094" t="s">
        <v>705</v>
      </c>
      <c r="D155" s="1095"/>
      <c r="E155" s="1095"/>
      <c r="F155" s="1095"/>
      <c r="G155" s="1096"/>
      <c r="H155" s="52"/>
      <c r="U155" s="164"/>
      <c r="V155" s="164"/>
      <c r="W155" s="164"/>
      <c r="X155" s="164"/>
      <c r="Y155" s="164"/>
      <c r="Z155" s="164"/>
      <c r="AA155" s="164"/>
      <c r="AB155" s="164"/>
      <c r="AC155" s="164"/>
      <c r="AD155" s="164"/>
      <c r="AE155" s="164"/>
      <c r="AF155" s="164"/>
      <c r="AG155" s="164"/>
    </row>
    <row r="156" spans="1:33" ht="29.25" customHeight="1">
      <c r="A156" s="29"/>
      <c r="C156" s="1229" t="s">
        <v>792</v>
      </c>
      <c r="D156" s="1230"/>
      <c r="E156" s="1230"/>
      <c r="F156" s="1230"/>
      <c r="G156" s="1231"/>
      <c r="H156" s="286"/>
      <c r="U156" s="164"/>
      <c r="V156" s="164"/>
      <c r="W156" s="164"/>
      <c r="X156" s="164"/>
      <c r="Y156" s="164"/>
      <c r="Z156" s="164"/>
      <c r="AA156" s="164"/>
      <c r="AB156" s="164"/>
      <c r="AC156" s="164"/>
      <c r="AD156" s="164"/>
      <c r="AE156" s="164"/>
      <c r="AF156" s="164"/>
      <c r="AG156" s="164"/>
    </row>
    <row r="157" spans="1:33" ht="20.100000000000001" customHeight="1">
      <c r="A157" s="29"/>
      <c r="C157" s="1088"/>
      <c r="D157" s="1089"/>
      <c r="E157" s="1089"/>
      <c r="F157" s="1089"/>
      <c r="G157" s="1090"/>
      <c r="H157" s="286"/>
      <c r="U157" s="164"/>
      <c r="V157" s="164"/>
      <c r="W157" s="164"/>
      <c r="X157" s="164"/>
      <c r="Y157" s="164"/>
      <c r="Z157" s="164"/>
      <c r="AA157" s="164"/>
      <c r="AB157" s="164"/>
      <c r="AC157" s="164"/>
      <c r="AD157" s="164"/>
      <c r="AE157" s="164"/>
      <c r="AF157" s="164"/>
      <c r="AG157" s="164"/>
    </row>
    <row r="158" spans="1:33" ht="20.100000000000001" customHeight="1">
      <c r="A158" s="29"/>
      <c r="C158" s="1088"/>
      <c r="D158" s="1089"/>
      <c r="E158" s="1089"/>
      <c r="F158" s="1089"/>
      <c r="G158" s="1090"/>
      <c r="H158" s="286"/>
      <c r="U158" s="164"/>
      <c r="V158" s="164"/>
      <c r="W158" s="164"/>
      <c r="X158" s="164"/>
      <c r="Y158" s="164"/>
      <c r="Z158" s="164"/>
      <c r="AA158" s="164"/>
      <c r="AB158" s="164"/>
      <c r="AC158" s="164"/>
      <c r="AD158" s="164"/>
      <c r="AE158" s="164"/>
      <c r="AF158" s="164"/>
      <c r="AG158" s="164"/>
    </row>
    <row r="159" spans="1:33" ht="20.100000000000001" customHeight="1">
      <c r="A159" s="29"/>
      <c r="C159" s="1088"/>
      <c r="D159" s="1089"/>
      <c r="E159" s="1089"/>
      <c r="F159" s="1089"/>
      <c r="G159" s="1090"/>
      <c r="H159" s="286"/>
      <c r="U159" s="164"/>
      <c r="V159" s="164"/>
      <c r="W159" s="164"/>
      <c r="X159" s="164"/>
      <c r="Y159" s="164"/>
      <c r="Z159" s="164"/>
      <c r="AA159" s="164"/>
      <c r="AB159" s="164"/>
      <c r="AC159" s="164"/>
      <c r="AD159" s="164"/>
      <c r="AE159" s="164"/>
      <c r="AF159" s="164"/>
      <c r="AG159" s="164"/>
    </row>
    <row r="160" spans="1:33" ht="20.100000000000001" customHeight="1">
      <c r="A160" s="29"/>
      <c r="C160" s="1088"/>
      <c r="D160" s="1089"/>
      <c r="E160" s="1089"/>
      <c r="F160" s="1089"/>
      <c r="G160" s="1090"/>
      <c r="H160" s="286"/>
      <c r="U160" s="164"/>
      <c r="V160" s="164"/>
      <c r="W160" s="164"/>
      <c r="X160" s="164"/>
      <c r="Y160" s="164"/>
      <c r="Z160" s="164"/>
      <c r="AA160" s="164"/>
      <c r="AB160" s="164"/>
      <c r="AC160" s="164"/>
      <c r="AD160" s="164"/>
      <c r="AE160" s="164"/>
      <c r="AF160" s="164"/>
      <c r="AG160" s="164"/>
    </row>
    <row r="161" spans="1:33" ht="20.100000000000001" customHeight="1">
      <c r="A161" s="29"/>
      <c r="C161" s="1088"/>
      <c r="D161" s="1089"/>
      <c r="E161" s="1089"/>
      <c r="F161" s="1089"/>
      <c r="G161" s="1090"/>
      <c r="H161" s="286"/>
      <c r="U161" s="164"/>
      <c r="V161" s="164"/>
      <c r="W161" s="164"/>
      <c r="X161" s="164"/>
      <c r="Y161" s="164"/>
      <c r="Z161" s="164"/>
      <c r="AA161" s="164"/>
      <c r="AB161" s="164"/>
      <c r="AC161" s="164"/>
      <c r="AD161" s="164"/>
      <c r="AE161" s="164"/>
      <c r="AF161" s="164"/>
      <c r="AG161" s="164"/>
    </row>
    <row r="162" spans="1:33" ht="20.100000000000001" customHeight="1">
      <c r="A162" s="29"/>
      <c r="C162" s="1088"/>
      <c r="D162" s="1089"/>
      <c r="E162" s="1089"/>
      <c r="F162" s="1089"/>
      <c r="G162" s="1090"/>
      <c r="H162" s="286"/>
      <c r="U162" s="164"/>
      <c r="V162" s="164"/>
      <c r="W162" s="164"/>
      <c r="X162" s="164"/>
      <c r="Y162" s="164"/>
      <c r="Z162" s="164"/>
      <c r="AA162" s="164"/>
      <c r="AB162" s="164"/>
      <c r="AC162" s="164"/>
      <c r="AD162" s="164"/>
      <c r="AE162" s="164"/>
      <c r="AF162" s="164"/>
      <c r="AG162" s="164"/>
    </row>
    <row r="163" spans="1:33" ht="20.100000000000001" customHeight="1">
      <c r="A163" s="29"/>
      <c r="C163" s="1088"/>
      <c r="D163" s="1089"/>
      <c r="E163" s="1089"/>
      <c r="F163" s="1089"/>
      <c r="G163" s="1090"/>
      <c r="H163" s="286"/>
      <c r="U163" s="164"/>
      <c r="V163" s="164"/>
      <c r="W163" s="164"/>
      <c r="X163" s="164"/>
      <c r="Y163" s="164"/>
      <c r="Z163" s="164"/>
      <c r="AA163" s="164"/>
      <c r="AB163" s="164"/>
      <c r="AC163" s="164"/>
      <c r="AD163" s="164"/>
      <c r="AE163" s="164"/>
      <c r="AF163" s="164"/>
      <c r="AG163" s="164"/>
    </row>
    <row r="164" spans="1:33" ht="20.100000000000001" customHeight="1">
      <c r="A164" s="29"/>
      <c r="C164" s="1088"/>
      <c r="D164" s="1089"/>
      <c r="E164" s="1089"/>
      <c r="F164" s="1089"/>
      <c r="G164" s="1090"/>
      <c r="H164" s="286"/>
      <c r="U164" s="164"/>
      <c r="V164" s="164"/>
      <c r="W164" s="164"/>
      <c r="X164" s="164"/>
      <c r="Y164" s="164"/>
      <c r="Z164" s="164"/>
      <c r="AA164" s="164"/>
      <c r="AB164" s="164"/>
      <c r="AC164" s="164"/>
      <c r="AD164" s="164"/>
      <c r="AE164" s="164"/>
      <c r="AF164" s="164"/>
      <c r="AG164" s="164"/>
    </row>
    <row r="165" spans="1:33" ht="20.100000000000001" customHeight="1" thickBot="1">
      <c r="A165" s="29"/>
      <c r="C165" s="1091"/>
      <c r="D165" s="1092"/>
      <c r="E165" s="1092"/>
      <c r="F165" s="1092"/>
      <c r="G165" s="1093"/>
      <c r="H165" s="286"/>
      <c r="U165" s="164"/>
      <c r="V165" s="164"/>
      <c r="W165" s="164"/>
      <c r="X165" s="164"/>
      <c r="Y165" s="164"/>
      <c r="Z165" s="164"/>
      <c r="AA165" s="164"/>
      <c r="AB165" s="164"/>
      <c r="AC165" s="164"/>
      <c r="AD165" s="164"/>
      <c r="AE165" s="164"/>
      <c r="AF165" s="164"/>
      <c r="AG165" s="164"/>
    </row>
    <row r="166" spans="1:33" ht="20.100000000000001" customHeight="1">
      <c r="H166" s="213"/>
      <c r="U166" s="164"/>
      <c r="V166" s="164"/>
      <c r="W166" s="164"/>
      <c r="X166" s="164"/>
      <c r="Y166" s="164"/>
      <c r="Z166" s="164"/>
      <c r="AA166" s="164"/>
      <c r="AB166" s="164"/>
      <c r="AC166" s="164"/>
      <c r="AD166" s="164"/>
      <c r="AE166" s="164"/>
      <c r="AF166" s="164"/>
      <c r="AG166" s="164"/>
    </row>
    <row r="167" spans="1:33" ht="20.100000000000001" customHeight="1">
      <c r="H167" s="213"/>
      <c r="U167" s="164"/>
      <c r="V167" s="164"/>
      <c r="W167" s="164"/>
      <c r="X167" s="164"/>
      <c r="Y167" s="164"/>
      <c r="Z167" s="164"/>
      <c r="AA167" s="164"/>
      <c r="AB167" s="164"/>
      <c r="AC167" s="164"/>
      <c r="AD167" s="164"/>
      <c r="AE167" s="164"/>
      <c r="AF167" s="164"/>
      <c r="AG167" s="164"/>
    </row>
    <row r="168" spans="1:33" ht="20.100000000000001" customHeight="1">
      <c r="U168" s="164"/>
      <c r="V168" s="164"/>
      <c r="W168" s="164"/>
      <c r="X168" s="164"/>
      <c r="Y168" s="164"/>
      <c r="Z168" s="164"/>
      <c r="AA168" s="164"/>
      <c r="AB168" s="164"/>
      <c r="AC168" s="164"/>
      <c r="AD168" s="164"/>
      <c r="AE168" s="164"/>
      <c r="AF168" s="164"/>
      <c r="AG168" s="164"/>
    </row>
    <row r="169" spans="1:33" ht="20.100000000000001" customHeight="1">
      <c r="U169" s="164"/>
      <c r="V169" s="164"/>
      <c r="W169" s="164"/>
      <c r="X169" s="164"/>
      <c r="Y169" s="164"/>
      <c r="Z169" s="164"/>
      <c r="AA169" s="164"/>
      <c r="AB169" s="164"/>
      <c r="AC169" s="164"/>
      <c r="AD169" s="164"/>
      <c r="AE169" s="164"/>
      <c r="AF169" s="164"/>
      <c r="AG169" s="164"/>
    </row>
    <row r="170" spans="1:33" ht="20.100000000000001" customHeight="1">
      <c r="U170" s="164"/>
      <c r="V170" s="164"/>
      <c r="W170" s="164"/>
      <c r="X170" s="164"/>
      <c r="Y170" s="164"/>
      <c r="Z170" s="164"/>
      <c r="AA170" s="164"/>
      <c r="AB170" s="164"/>
      <c r="AC170" s="164"/>
      <c r="AD170" s="164"/>
      <c r="AE170" s="164"/>
      <c r="AF170" s="164"/>
      <c r="AG170" s="164"/>
    </row>
    <row r="171" spans="1:33" ht="20.100000000000001" customHeight="1">
      <c r="U171" s="164"/>
      <c r="V171" s="164"/>
      <c r="W171" s="164"/>
      <c r="X171" s="164"/>
      <c r="Y171" s="164"/>
      <c r="Z171" s="164"/>
      <c r="AA171" s="164"/>
      <c r="AB171" s="164"/>
      <c r="AC171" s="164"/>
      <c r="AD171" s="164"/>
      <c r="AE171" s="164"/>
      <c r="AF171" s="164"/>
      <c r="AG171" s="164"/>
    </row>
    <row r="172" spans="1:33" ht="20.100000000000001" customHeight="1">
      <c r="U172" s="164"/>
      <c r="V172" s="164"/>
      <c r="W172" s="164"/>
      <c r="X172" s="164"/>
      <c r="Y172" s="164"/>
      <c r="Z172" s="164"/>
      <c r="AA172" s="164"/>
      <c r="AB172" s="164"/>
      <c r="AC172" s="164"/>
      <c r="AD172" s="164"/>
      <c r="AE172" s="164"/>
      <c r="AF172" s="164"/>
      <c r="AG172" s="164"/>
    </row>
    <row r="173" spans="1:33" ht="20.100000000000001" customHeight="1">
      <c r="U173" s="164"/>
      <c r="V173" s="164"/>
      <c r="W173" s="164"/>
      <c r="X173" s="164"/>
      <c r="Y173" s="164"/>
      <c r="Z173" s="164"/>
      <c r="AA173" s="164"/>
      <c r="AB173" s="164"/>
      <c r="AC173" s="164"/>
      <c r="AD173" s="164"/>
      <c r="AE173" s="164"/>
      <c r="AF173" s="164"/>
      <c r="AG173" s="164"/>
    </row>
    <row r="174" spans="1:33" ht="20.100000000000001" customHeight="1">
      <c r="U174" s="164"/>
      <c r="V174" s="164"/>
      <c r="W174" s="164"/>
      <c r="X174" s="164"/>
      <c r="Y174" s="164"/>
      <c r="Z174" s="164"/>
      <c r="AA174" s="164"/>
      <c r="AB174" s="164"/>
      <c r="AC174" s="164"/>
      <c r="AD174" s="164"/>
      <c r="AE174" s="164"/>
      <c r="AF174" s="164"/>
      <c r="AG174" s="164"/>
    </row>
    <row r="175" spans="1:33" ht="20.100000000000001" customHeight="1">
      <c r="U175" s="164"/>
      <c r="V175" s="164"/>
      <c r="W175" s="164"/>
      <c r="X175" s="164"/>
      <c r="Y175" s="164"/>
      <c r="Z175" s="164"/>
      <c r="AA175" s="164"/>
      <c r="AB175" s="164"/>
      <c r="AC175" s="164"/>
      <c r="AD175" s="164"/>
      <c r="AE175" s="164"/>
      <c r="AF175" s="164"/>
      <c r="AG175" s="164"/>
    </row>
    <row r="176" spans="1:33" ht="20.100000000000001" customHeight="1">
      <c r="U176" s="164"/>
      <c r="V176" s="164"/>
      <c r="W176" s="164"/>
      <c r="X176" s="164"/>
      <c r="Y176" s="164"/>
      <c r="Z176" s="164"/>
      <c r="AA176" s="164"/>
      <c r="AB176" s="164"/>
      <c r="AC176" s="164"/>
      <c r="AD176" s="164"/>
      <c r="AE176" s="164"/>
      <c r="AF176" s="164"/>
      <c r="AG176" s="164"/>
    </row>
    <row r="177" spans="21:33" ht="20.100000000000001" customHeight="1">
      <c r="U177" s="164"/>
      <c r="V177" s="164"/>
      <c r="W177" s="164"/>
      <c r="X177" s="164"/>
      <c r="Y177" s="164"/>
      <c r="Z177" s="164"/>
      <c r="AA177" s="164"/>
      <c r="AB177" s="164"/>
      <c r="AC177" s="164"/>
      <c r="AD177" s="164"/>
      <c r="AE177" s="164"/>
      <c r="AF177" s="164"/>
      <c r="AG177" s="164"/>
    </row>
    <row r="178" spans="21:33" ht="20.100000000000001" customHeight="1">
      <c r="U178" s="164"/>
      <c r="V178" s="164"/>
      <c r="W178" s="164"/>
      <c r="X178" s="164"/>
      <c r="Y178" s="164"/>
      <c r="Z178" s="164"/>
      <c r="AA178" s="164"/>
      <c r="AB178" s="164"/>
      <c r="AC178" s="164"/>
      <c r="AD178" s="164"/>
      <c r="AE178" s="164"/>
      <c r="AF178" s="164"/>
      <c r="AG178" s="164"/>
    </row>
    <row r="179" spans="21:33" ht="20.100000000000001" customHeight="1">
      <c r="U179" s="164"/>
      <c r="V179" s="164"/>
      <c r="W179" s="164"/>
      <c r="X179" s="164"/>
      <c r="Y179" s="164"/>
      <c r="Z179" s="164"/>
      <c r="AA179" s="164"/>
      <c r="AB179" s="164"/>
      <c r="AC179" s="164"/>
      <c r="AD179" s="164"/>
      <c r="AE179" s="164"/>
      <c r="AF179" s="164"/>
      <c r="AG179" s="164"/>
    </row>
    <row r="180" spans="21:33" ht="20.100000000000001" customHeight="1">
      <c r="U180" s="164"/>
      <c r="V180" s="164"/>
      <c r="W180" s="164"/>
      <c r="X180" s="164"/>
      <c r="Y180" s="164"/>
      <c r="Z180" s="164"/>
      <c r="AA180" s="164"/>
      <c r="AB180" s="164"/>
      <c r="AC180" s="164"/>
      <c r="AD180" s="164"/>
      <c r="AE180" s="164"/>
      <c r="AF180" s="164"/>
      <c r="AG180" s="164"/>
    </row>
    <row r="181" spans="21:33" ht="20.100000000000001" customHeight="1">
      <c r="U181" s="164"/>
      <c r="V181" s="164"/>
      <c r="W181" s="164"/>
      <c r="X181" s="164"/>
      <c r="Y181" s="164"/>
      <c r="Z181" s="164"/>
      <c r="AA181" s="164"/>
      <c r="AB181" s="164"/>
      <c r="AC181" s="164"/>
      <c r="AD181" s="164"/>
      <c r="AE181" s="164"/>
      <c r="AF181" s="164"/>
      <c r="AG181" s="164"/>
    </row>
    <row r="182" spans="21:33" ht="20.100000000000001" customHeight="1">
      <c r="U182" s="164"/>
      <c r="V182" s="164"/>
      <c r="W182" s="164"/>
      <c r="X182" s="164"/>
      <c r="Y182" s="164"/>
      <c r="Z182" s="164"/>
      <c r="AA182" s="164"/>
      <c r="AB182" s="164"/>
      <c r="AC182" s="164"/>
      <c r="AD182" s="164"/>
      <c r="AE182" s="164"/>
      <c r="AF182" s="164"/>
      <c r="AG182" s="164"/>
    </row>
    <row r="183" spans="21:33" ht="20.100000000000001" customHeight="1">
      <c r="U183" s="164"/>
      <c r="V183" s="164"/>
      <c r="W183" s="164"/>
      <c r="X183" s="164"/>
      <c r="Y183" s="164"/>
      <c r="Z183" s="164"/>
      <c r="AA183" s="164"/>
      <c r="AB183" s="164"/>
      <c r="AC183" s="164"/>
      <c r="AD183" s="164"/>
      <c r="AE183" s="164"/>
      <c r="AF183" s="164"/>
      <c r="AG183" s="164"/>
    </row>
    <row r="184" spans="21:33" ht="20.100000000000001" customHeight="1">
      <c r="U184" s="164"/>
      <c r="V184" s="164"/>
      <c r="W184" s="164"/>
      <c r="X184" s="164"/>
      <c r="Y184" s="164"/>
      <c r="Z184" s="164"/>
      <c r="AA184" s="164"/>
      <c r="AB184" s="164"/>
      <c r="AC184" s="164"/>
      <c r="AD184" s="164"/>
      <c r="AE184" s="164"/>
      <c r="AF184" s="164"/>
      <c r="AG184" s="164"/>
    </row>
    <row r="185" spans="21:33" ht="20.100000000000001" customHeight="1">
      <c r="U185" s="164"/>
      <c r="V185" s="164"/>
      <c r="W185" s="164"/>
      <c r="X185" s="164"/>
      <c r="Y185" s="164"/>
      <c r="Z185" s="164"/>
      <c r="AA185" s="164"/>
      <c r="AB185" s="164"/>
      <c r="AC185" s="164"/>
      <c r="AD185" s="164"/>
      <c r="AE185" s="164"/>
      <c r="AF185" s="164"/>
      <c r="AG185" s="164"/>
    </row>
    <row r="186" spans="21:33" ht="20.100000000000001" customHeight="1">
      <c r="U186" s="164"/>
      <c r="V186" s="164"/>
      <c r="W186" s="164"/>
      <c r="X186" s="164"/>
      <c r="Y186" s="164"/>
      <c r="Z186" s="164"/>
      <c r="AA186" s="164"/>
      <c r="AB186" s="164"/>
      <c r="AC186" s="164"/>
      <c r="AD186" s="164"/>
      <c r="AE186" s="164"/>
      <c r="AF186" s="164"/>
      <c r="AG186" s="164"/>
    </row>
    <row r="187" spans="21:33" ht="20.100000000000001" customHeight="1">
      <c r="U187" s="164"/>
      <c r="V187" s="164"/>
      <c r="W187" s="164"/>
      <c r="X187" s="164"/>
      <c r="Y187" s="164"/>
      <c r="Z187" s="164"/>
      <c r="AA187" s="164"/>
      <c r="AB187" s="164"/>
      <c r="AC187" s="164"/>
      <c r="AD187" s="164"/>
      <c r="AE187" s="164"/>
      <c r="AF187" s="164"/>
      <c r="AG187" s="164"/>
    </row>
    <row r="188" spans="21:33" ht="20.100000000000001" customHeight="1">
      <c r="U188" s="164"/>
      <c r="V188" s="164"/>
      <c r="W188" s="164"/>
      <c r="X188" s="164"/>
      <c r="Y188" s="164"/>
      <c r="Z188" s="164"/>
      <c r="AA188" s="164"/>
      <c r="AB188" s="164"/>
      <c r="AC188" s="164"/>
      <c r="AD188" s="164"/>
      <c r="AE188" s="164"/>
      <c r="AF188" s="164"/>
      <c r="AG188" s="164"/>
    </row>
    <row r="189" spans="21:33" ht="20.100000000000001" customHeight="1">
      <c r="U189" s="164"/>
      <c r="V189" s="164"/>
      <c r="W189" s="164"/>
      <c r="X189" s="164"/>
      <c r="Y189" s="164"/>
      <c r="Z189" s="164"/>
      <c r="AA189" s="164"/>
      <c r="AB189" s="164"/>
      <c r="AC189" s="164"/>
      <c r="AD189" s="164"/>
      <c r="AE189" s="164"/>
      <c r="AF189" s="164"/>
      <c r="AG189" s="164"/>
    </row>
    <row r="190" spans="21:33" ht="20.100000000000001" customHeight="1">
      <c r="U190" s="164"/>
      <c r="V190" s="164"/>
      <c r="W190" s="164"/>
      <c r="X190" s="164"/>
      <c r="Y190" s="164"/>
      <c r="Z190" s="164"/>
      <c r="AA190" s="164"/>
      <c r="AB190" s="164"/>
      <c r="AC190" s="164"/>
      <c r="AD190" s="164"/>
      <c r="AE190" s="164"/>
      <c r="AF190" s="164"/>
      <c r="AG190" s="164"/>
    </row>
    <row r="191" spans="21:33" ht="20.100000000000001" customHeight="1">
      <c r="U191" s="164"/>
      <c r="V191" s="164"/>
      <c r="W191" s="164"/>
      <c r="X191" s="164"/>
      <c r="Y191" s="164"/>
      <c r="Z191" s="164"/>
      <c r="AA191" s="164"/>
      <c r="AB191" s="164"/>
      <c r="AC191" s="164"/>
      <c r="AD191" s="164"/>
      <c r="AE191" s="164"/>
      <c r="AF191" s="164"/>
      <c r="AG191" s="164"/>
    </row>
    <row r="192" spans="21:33" ht="20.100000000000001" customHeight="1">
      <c r="U192" s="164"/>
      <c r="V192" s="164"/>
      <c r="W192" s="164"/>
      <c r="X192" s="164"/>
      <c r="Y192" s="164"/>
      <c r="Z192" s="164"/>
      <c r="AA192" s="164"/>
      <c r="AB192" s="164"/>
      <c r="AC192" s="164"/>
      <c r="AD192" s="164"/>
      <c r="AE192" s="164"/>
      <c r="AF192" s="164"/>
      <c r="AG192" s="164"/>
    </row>
    <row r="193" spans="21:33" ht="20.100000000000001" customHeight="1">
      <c r="U193" s="164"/>
      <c r="V193" s="164"/>
      <c r="W193" s="164"/>
      <c r="X193" s="164"/>
      <c r="Y193" s="164"/>
      <c r="Z193" s="164"/>
      <c r="AA193" s="164"/>
      <c r="AB193" s="164"/>
      <c r="AC193" s="164"/>
      <c r="AD193" s="164"/>
      <c r="AE193" s="164"/>
      <c r="AF193" s="164"/>
      <c r="AG193" s="164"/>
    </row>
    <row r="194" spans="21:33" ht="20.100000000000001" customHeight="1">
      <c r="U194" s="164"/>
      <c r="V194" s="164"/>
      <c r="W194" s="164"/>
      <c r="X194" s="164"/>
      <c r="Y194" s="164"/>
      <c r="Z194" s="164"/>
      <c r="AA194" s="164"/>
      <c r="AB194" s="164"/>
      <c r="AC194" s="164"/>
      <c r="AD194" s="164"/>
      <c r="AE194" s="164"/>
      <c r="AF194" s="164"/>
      <c r="AG194" s="164"/>
    </row>
    <row r="195" spans="21:33" ht="20.100000000000001" customHeight="1">
      <c r="U195" s="164"/>
      <c r="V195" s="164"/>
      <c r="W195" s="164"/>
      <c r="X195" s="164"/>
      <c r="Y195" s="164"/>
      <c r="Z195" s="164"/>
      <c r="AA195" s="164"/>
      <c r="AB195" s="164"/>
      <c r="AC195" s="164"/>
      <c r="AD195" s="164"/>
      <c r="AE195" s="164"/>
      <c r="AF195" s="164"/>
      <c r="AG195" s="164"/>
    </row>
    <row r="196" spans="21:33" ht="20.100000000000001" customHeight="1">
      <c r="U196" s="164"/>
      <c r="V196" s="164"/>
      <c r="W196" s="164"/>
      <c r="X196" s="164"/>
      <c r="Y196" s="164"/>
      <c r="Z196" s="164"/>
      <c r="AA196" s="164"/>
      <c r="AB196" s="164"/>
      <c r="AC196" s="164"/>
      <c r="AD196" s="164"/>
      <c r="AE196" s="164"/>
      <c r="AF196" s="164"/>
      <c r="AG196" s="164"/>
    </row>
    <row r="197" spans="21:33" ht="20.100000000000001" customHeight="1">
      <c r="U197" s="164"/>
      <c r="V197" s="164"/>
      <c r="W197" s="164"/>
      <c r="X197" s="164"/>
      <c r="Y197" s="164"/>
      <c r="Z197" s="164"/>
      <c r="AA197" s="164"/>
      <c r="AB197" s="164"/>
      <c r="AC197" s="164"/>
      <c r="AD197" s="164"/>
      <c r="AE197" s="164"/>
      <c r="AF197" s="164"/>
      <c r="AG197" s="164"/>
    </row>
    <row r="198" spans="21:33" ht="20.100000000000001" customHeight="1">
      <c r="U198" s="164"/>
      <c r="V198" s="164"/>
      <c r="W198" s="164"/>
      <c r="X198" s="164"/>
      <c r="Y198" s="164"/>
      <c r="Z198" s="164"/>
      <c r="AA198" s="164"/>
      <c r="AB198" s="164"/>
      <c r="AC198" s="164"/>
      <c r="AD198" s="164"/>
      <c r="AE198" s="164"/>
      <c r="AF198" s="164"/>
      <c r="AG198" s="164"/>
    </row>
    <row r="199" spans="21:33" ht="20.100000000000001" customHeight="1">
      <c r="U199" s="164"/>
      <c r="V199" s="164"/>
      <c r="W199" s="164"/>
      <c r="X199" s="164"/>
      <c r="Y199" s="164"/>
      <c r="Z199" s="164"/>
      <c r="AA199" s="164"/>
      <c r="AB199" s="164"/>
      <c r="AC199" s="164"/>
      <c r="AD199" s="164"/>
      <c r="AE199" s="164"/>
      <c r="AF199" s="164"/>
      <c r="AG199" s="164"/>
    </row>
    <row r="200" spans="21:33" ht="20.100000000000001" customHeight="1">
      <c r="U200" s="164"/>
      <c r="V200" s="164"/>
      <c r="W200" s="164"/>
      <c r="X200" s="164"/>
      <c r="Y200" s="164"/>
      <c r="Z200" s="164"/>
      <c r="AA200" s="164"/>
      <c r="AB200" s="164"/>
      <c r="AC200" s="164"/>
      <c r="AD200" s="164"/>
      <c r="AE200" s="164"/>
      <c r="AF200" s="164"/>
      <c r="AG200" s="164"/>
    </row>
    <row r="201" spans="21:33" ht="20.100000000000001" customHeight="1">
      <c r="U201" s="164"/>
      <c r="V201" s="164"/>
      <c r="W201" s="164"/>
      <c r="X201" s="164"/>
      <c r="Y201" s="164"/>
      <c r="Z201" s="164"/>
      <c r="AA201" s="164"/>
      <c r="AB201" s="164"/>
      <c r="AC201" s="164"/>
      <c r="AD201" s="164"/>
      <c r="AE201" s="164"/>
      <c r="AF201" s="164"/>
      <c r="AG201" s="164"/>
    </row>
    <row r="202" spans="21:33" ht="20.100000000000001" customHeight="1">
      <c r="U202" s="164"/>
      <c r="V202" s="164"/>
      <c r="W202" s="164"/>
      <c r="X202" s="164"/>
      <c r="Y202" s="164"/>
      <c r="Z202" s="164"/>
      <c r="AA202" s="164"/>
      <c r="AB202" s="164"/>
      <c r="AC202" s="164"/>
      <c r="AD202" s="164"/>
      <c r="AE202" s="164"/>
      <c r="AF202" s="164"/>
      <c r="AG202" s="164"/>
    </row>
    <row r="203" spans="21:33" ht="20.100000000000001" customHeight="1">
      <c r="U203" s="164"/>
      <c r="V203" s="164"/>
      <c r="W203" s="164"/>
      <c r="X203" s="164"/>
      <c r="Y203" s="164"/>
      <c r="Z203" s="164"/>
      <c r="AA203" s="164"/>
      <c r="AB203" s="164"/>
      <c r="AC203" s="164"/>
      <c r="AD203" s="164"/>
      <c r="AE203" s="164"/>
      <c r="AF203" s="164"/>
      <c r="AG203" s="164"/>
    </row>
    <row r="204" spans="21:33" ht="20.100000000000001" customHeight="1">
      <c r="U204" s="164"/>
      <c r="V204" s="164"/>
      <c r="W204" s="164"/>
      <c r="X204" s="164"/>
      <c r="Y204" s="164"/>
      <c r="Z204" s="164"/>
      <c r="AA204" s="164"/>
      <c r="AB204" s="164"/>
      <c r="AC204" s="164"/>
      <c r="AD204" s="164"/>
      <c r="AE204" s="164"/>
      <c r="AF204" s="164"/>
      <c r="AG204" s="164"/>
    </row>
    <row r="205" spans="21:33" ht="20.100000000000001" customHeight="1">
      <c r="U205" s="164"/>
      <c r="V205" s="164"/>
      <c r="W205" s="164"/>
      <c r="X205" s="164"/>
      <c r="Y205" s="164"/>
      <c r="Z205" s="164"/>
      <c r="AA205" s="164"/>
      <c r="AB205" s="164"/>
      <c r="AC205" s="164"/>
      <c r="AD205" s="164"/>
      <c r="AE205" s="164"/>
      <c r="AF205" s="164"/>
      <c r="AG205" s="164"/>
    </row>
    <row r="206" spans="21:33" ht="20.100000000000001" customHeight="1">
      <c r="U206" s="164"/>
      <c r="V206" s="164"/>
      <c r="W206" s="164"/>
      <c r="X206" s="164"/>
      <c r="Y206" s="164"/>
      <c r="Z206" s="164"/>
      <c r="AA206" s="164"/>
      <c r="AB206" s="164"/>
      <c r="AC206" s="164"/>
      <c r="AD206" s="164"/>
      <c r="AE206" s="164"/>
      <c r="AF206" s="164"/>
      <c r="AG206" s="164"/>
    </row>
    <row r="207" spans="21:33" ht="20.100000000000001" customHeight="1">
      <c r="U207" s="164"/>
      <c r="V207" s="164"/>
      <c r="W207" s="164"/>
      <c r="X207" s="164"/>
      <c r="Y207" s="164"/>
      <c r="Z207" s="164"/>
      <c r="AA207" s="164"/>
      <c r="AB207" s="164"/>
      <c r="AC207" s="164"/>
      <c r="AD207" s="164"/>
      <c r="AE207" s="164"/>
      <c r="AF207" s="164"/>
      <c r="AG207" s="164"/>
    </row>
    <row r="208" spans="21:33" ht="20.100000000000001" customHeight="1">
      <c r="U208" s="164"/>
      <c r="V208" s="164"/>
      <c r="W208" s="164"/>
      <c r="X208" s="164"/>
      <c r="Y208" s="164"/>
      <c r="Z208" s="164"/>
      <c r="AA208" s="164"/>
      <c r="AB208" s="164"/>
      <c r="AC208" s="164"/>
      <c r="AD208" s="164"/>
      <c r="AE208" s="164"/>
      <c r="AF208" s="164"/>
      <c r="AG208" s="164"/>
    </row>
    <row r="209" spans="21:33" ht="20.100000000000001" customHeight="1">
      <c r="U209" s="164"/>
      <c r="V209" s="164"/>
      <c r="W209" s="164"/>
      <c r="X209" s="164"/>
      <c r="Y209" s="164"/>
      <c r="Z209" s="164"/>
      <c r="AA209" s="164"/>
      <c r="AB209" s="164"/>
      <c r="AC209" s="164"/>
      <c r="AD209" s="164"/>
      <c r="AE209" s="164"/>
      <c r="AF209" s="164"/>
      <c r="AG209" s="164"/>
    </row>
    <row r="210" spans="21:33" ht="20.100000000000001" customHeight="1">
      <c r="U210" s="164"/>
      <c r="V210" s="164"/>
      <c r="W210" s="164"/>
      <c r="X210" s="164"/>
      <c r="Y210" s="164"/>
      <c r="Z210" s="164"/>
      <c r="AA210" s="164"/>
      <c r="AB210" s="164"/>
      <c r="AC210" s="164"/>
      <c r="AD210" s="164"/>
      <c r="AE210" s="164"/>
      <c r="AF210" s="164"/>
      <c r="AG210" s="164"/>
    </row>
    <row r="211" spans="21:33" ht="20.100000000000001" customHeight="1">
      <c r="U211" s="164"/>
      <c r="V211" s="164"/>
      <c r="W211" s="164"/>
      <c r="X211" s="164"/>
      <c r="Y211" s="164"/>
      <c r="Z211" s="164"/>
      <c r="AA211" s="164"/>
      <c r="AB211" s="164"/>
      <c r="AC211" s="164"/>
      <c r="AD211" s="164"/>
      <c r="AE211" s="164"/>
      <c r="AF211" s="164"/>
      <c r="AG211" s="164"/>
    </row>
    <row r="212" spans="21:33" ht="20.100000000000001" customHeight="1">
      <c r="U212" s="164"/>
      <c r="V212" s="164"/>
      <c r="W212" s="164"/>
      <c r="X212" s="164"/>
      <c r="Y212" s="164"/>
      <c r="Z212" s="164"/>
      <c r="AA212" s="164"/>
      <c r="AB212" s="164"/>
      <c r="AC212" s="164"/>
      <c r="AD212" s="164"/>
      <c r="AE212" s="164"/>
      <c r="AF212" s="164"/>
      <c r="AG212" s="164"/>
    </row>
    <row r="213" spans="21:33" ht="20.100000000000001" customHeight="1">
      <c r="U213" s="164"/>
      <c r="V213" s="164"/>
      <c r="W213" s="164"/>
      <c r="X213" s="164"/>
      <c r="Y213" s="164"/>
      <c r="Z213" s="164"/>
      <c r="AA213" s="164"/>
      <c r="AB213" s="164"/>
      <c r="AC213" s="164"/>
      <c r="AD213" s="164"/>
      <c r="AE213" s="164"/>
      <c r="AF213" s="164"/>
      <c r="AG213" s="164"/>
    </row>
    <row r="214" spans="21:33" ht="20.100000000000001" customHeight="1">
      <c r="U214" s="164"/>
      <c r="V214" s="164"/>
      <c r="W214" s="164"/>
      <c r="X214" s="164"/>
      <c r="Y214" s="164"/>
      <c r="Z214" s="164"/>
      <c r="AA214" s="164"/>
      <c r="AB214" s="164"/>
      <c r="AC214" s="164"/>
      <c r="AD214" s="164"/>
      <c r="AE214" s="164"/>
      <c r="AF214" s="164"/>
      <c r="AG214" s="164"/>
    </row>
    <row r="215" spans="21:33" ht="20.100000000000001" customHeight="1">
      <c r="U215" s="164"/>
      <c r="V215" s="164"/>
      <c r="W215" s="164"/>
      <c r="X215" s="164"/>
      <c r="Y215" s="164"/>
      <c r="Z215" s="164"/>
      <c r="AA215" s="164"/>
      <c r="AB215" s="164"/>
      <c r="AC215" s="164"/>
      <c r="AD215" s="164"/>
      <c r="AE215" s="164"/>
      <c r="AF215" s="164"/>
      <c r="AG215" s="164"/>
    </row>
    <row r="216" spans="21:33" ht="20.100000000000001" customHeight="1">
      <c r="U216" s="164"/>
      <c r="V216" s="164"/>
      <c r="W216" s="164"/>
      <c r="X216" s="164"/>
      <c r="Y216" s="164"/>
      <c r="Z216" s="164"/>
      <c r="AA216" s="164"/>
      <c r="AB216" s="164"/>
      <c r="AC216" s="164"/>
      <c r="AD216" s="164"/>
      <c r="AE216" s="164"/>
      <c r="AF216" s="164"/>
      <c r="AG216" s="164"/>
    </row>
    <row r="217" spans="21:33" ht="20.100000000000001" customHeight="1">
      <c r="U217" s="164"/>
      <c r="V217" s="164"/>
      <c r="W217" s="164"/>
      <c r="X217" s="164"/>
      <c r="Y217" s="164"/>
      <c r="Z217" s="164"/>
      <c r="AA217" s="164"/>
      <c r="AB217" s="164"/>
      <c r="AC217" s="164"/>
      <c r="AD217" s="164"/>
      <c r="AE217" s="164"/>
      <c r="AF217" s="164"/>
      <c r="AG217" s="164"/>
    </row>
    <row r="218" spans="21:33" ht="20.100000000000001" customHeight="1">
      <c r="U218" s="164"/>
      <c r="V218" s="164"/>
      <c r="W218" s="164"/>
      <c r="X218" s="164"/>
      <c r="Y218" s="164"/>
      <c r="Z218" s="164"/>
      <c r="AA218" s="164"/>
      <c r="AB218" s="164"/>
      <c r="AC218" s="164"/>
      <c r="AD218" s="164"/>
      <c r="AE218" s="164"/>
      <c r="AF218" s="164"/>
      <c r="AG218" s="164"/>
    </row>
    <row r="219" spans="21:33" ht="20.100000000000001" customHeight="1">
      <c r="U219" s="164"/>
      <c r="V219" s="164"/>
      <c r="W219" s="164"/>
      <c r="X219" s="164"/>
      <c r="Y219" s="164"/>
      <c r="Z219" s="164"/>
      <c r="AA219" s="164"/>
      <c r="AB219" s="164"/>
      <c r="AC219" s="164"/>
      <c r="AD219" s="164"/>
      <c r="AE219" s="164"/>
      <c r="AF219" s="164"/>
      <c r="AG219" s="164"/>
    </row>
    <row r="220" spans="21:33" ht="20.100000000000001" customHeight="1">
      <c r="U220" s="164"/>
      <c r="V220" s="164"/>
      <c r="W220" s="164"/>
      <c r="X220" s="164"/>
      <c r="Y220" s="164"/>
      <c r="Z220" s="164"/>
      <c r="AA220" s="164"/>
      <c r="AB220" s="164"/>
      <c r="AC220" s="164"/>
      <c r="AD220" s="164"/>
      <c r="AE220" s="164"/>
      <c r="AF220" s="164"/>
      <c r="AG220" s="164"/>
    </row>
    <row r="221" spans="21:33" ht="20.100000000000001" customHeight="1">
      <c r="U221" s="164"/>
      <c r="V221" s="164"/>
      <c r="W221" s="164"/>
      <c r="X221" s="164"/>
      <c r="Y221" s="164"/>
      <c r="Z221" s="164"/>
      <c r="AA221" s="164"/>
      <c r="AB221" s="164"/>
      <c r="AC221" s="164"/>
      <c r="AD221" s="164"/>
      <c r="AE221" s="164"/>
      <c r="AF221" s="164"/>
      <c r="AG221" s="164"/>
    </row>
    <row r="222" spans="21:33" ht="20.100000000000001" customHeight="1">
      <c r="U222" s="164"/>
      <c r="V222" s="164"/>
      <c r="W222" s="164"/>
      <c r="X222" s="164"/>
      <c r="Y222" s="164"/>
      <c r="Z222" s="164"/>
      <c r="AA222" s="164"/>
      <c r="AB222" s="164"/>
      <c r="AC222" s="164"/>
      <c r="AD222" s="164"/>
      <c r="AE222" s="164"/>
      <c r="AF222" s="164"/>
      <c r="AG222" s="164"/>
    </row>
    <row r="223" spans="21:33" ht="20.100000000000001" customHeight="1">
      <c r="U223" s="164"/>
      <c r="V223" s="164"/>
      <c r="W223" s="164"/>
      <c r="X223" s="164"/>
      <c r="Y223" s="164"/>
      <c r="Z223" s="164"/>
      <c r="AA223" s="164"/>
      <c r="AB223" s="164"/>
      <c r="AC223" s="164"/>
      <c r="AD223" s="164"/>
      <c r="AE223" s="164"/>
      <c r="AF223" s="164"/>
      <c r="AG223" s="164"/>
    </row>
    <row r="224" spans="21:33" ht="20.100000000000001" customHeight="1">
      <c r="U224" s="164"/>
      <c r="V224" s="164"/>
      <c r="W224" s="164"/>
      <c r="X224" s="164"/>
      <c r="Y224" s="164"/>
      <c r="Z224" s="164"/>
      <c r="AA224" s="164"/>
      <c r="AB224" s="164"/>
      <c r="AC224" s="164"/>
      <c r="AD224" s="164"/>
      <c r="AE224" s="164"/>
      <c r="AF224" s="164"/>
      <c r="AG224" s="164"/>
    </row>
    <row r="225" spans="21:33" ht="20.100000000000001" customHeight="1">
      <c r="U225" s="164"/>
      <c r="V225" s="164"/>
      <c r="W225" s="164"/>
      <c r="X225" s="164"/>
      <c r="Y225" s="164"/>
      <c r="Z225" s="164"/>
      <c r="AA225" s="164"/>
      <c r="AB225" s="164"/>
      <c r="AC225" s="164"/>
      <c r="AD225" s="164"/>
      <c r="AE225" s="164"/>
      <c r="AF225" s="164"/>
      <c r="AG225" s="164"/>
    </row>
    <row r="226" spans="21:33" ht="20.100000000000001" customHeight="1">
      <c r="U226" s="164"/>
      <c r="V226" s="164"/>
      <c r="W226" s="164"/>
      <c r="X226" s="164"/>
      <c r="Y226" s="164"/>
      <c r="Z226" s="164"/>
      <c r="AA226" s="164"/>
      <c r="AB226" s="164"/>
      <c r="AC226" s="164"/>
      <c r="AD226" s="164"/>
      <c r="AE226" s="164"/>
      <c r="AF226" s="164"/>
      <c r="AG226" s="164"/>
    </row>
    <row r="227" spans="21:33" ht="20.100000000000001" customHeight="1">
      <c r="U227" s="164"/>
      <c r="V227" s="164"/>
      <c r="W227" s="164"/>
      <c r="X227" s="164"/>
      <c r="Y227" s="164"/>
      <c r="Z227" s="164"/>
      <c r="AA227" s="164"/>
      <c r="AB227" s="164"/>
      <c r="AC227" s="164"/>
      <c r="AD227" s="164"/>
      <c r="AE227" s="164"/>
      <c r="AF227" s="164"/>
      <c r="AG227" s="164"/>
    </row>
    <row r="228" spans="21:33" ht="20.100000000000001" customHeight="1">
      <c r="U228" s="164"/>
      <c r="V228" s="164"/>
      <c r="W228" s="164"/>
      <c r="X228" s="164"/>
      <c r="Y228" s="164"/>
      <c r="Z228" s="164"/>
      <c r="AA228" s="164"/>
      <c r="AB228" s="164"/>
      <c r="AC228" s="164"/>
      <c r="AD228" s="164"/>
      <c r="AE228" s="164"/>
      <c r="AF228" s="164"/>
      <c r="AG228" s="164"/>
    </row>
    <row r="229" spans="21:33" ht="20.100000000000001" customHeight="1">
      <c r="U229" s="164"/>
      <c r="V229" s="164"/>
      <c r="W229" s="164"/>
      <c r="X229" s="164"/>
      <c r="Y229" s="164"/>
      <c r="Z229" s="164"/>
      <c r="AA229" s="164"/>
      <c r="AB229" s="164"/>
      <c r="AC229" s="164"/>
      <c r="AD229" s="164"/>
      <c r="AE229" s="164"/>
      <c r="AF229" s="164"/>
      <c r="AG229" s="164"/>
    </row>
    <row r="230" spans="21:33" ht="20.100000000000001" customHeight="1">
      <c r="U230" s="164"/>
      <c r="V230" s="164"/>
      <c r="W230" s="164"/>
      <c r="X230" s="164"/>
      <c r="Y230" s="164"/>
      <c r="Z230" s="164"/>
      <c r="AA230" s="164"/>
      <c r="AB230" s="164"/>
      <c r="AC230" s="164"/>
      <c r="AD230" s="164"/>
      <c r="AE230" s="164"/>
      <c r="AF230" s="164"/>
      <c r="AG230" s="164"/>
    </row>
    <row r="231" spans="21:33" ht="20.100000000000001" customHeight="1">
      <c r="U231" s="164"/>
      <c r="V231" s="164"/>
      <c r="W231" s="164"/>
      <c r="X231" s="164"/>
      <c r="Y231" s="164"/>
      <c r="Z231" s="164"/>
      <c r="AA231" s="164"/>
      <c r="AB231" s="164"/>
      <c r="AC231" s="164"/>
      <c r="AD231" s="164"/>
      <c r="AE231" s="164"/>
      <c r="AF231" s="164"/>
      <c r="AG231" s="164"/>
    </row>
    <row r="232" spans="21:33" ht="20.100000000000001" customHeight="1">
      <c r="U232" s="164"/>
      <c r="V232" s="164"/>
      <c r="W232" s="164"/>
      <c r="X232" s="164"/>
      <c r="Y232" s="164"/>
      <c r="Z232" s="164"/>
      <c r="AA232" s="164"/>
      <c r="AB232" s="164"/>
      <c r="AC232" s="164"/>
      <c r="AD232" s="164"/>
      <c r="AE232" s="164"/>
      <c r="AF232" s="164"/>
      <c r="AG232" s="164"/>
    </row>
    <row r="233" spans="21:33" ht="20.100000000000001" customHeight="1">
      <c r="U233" s="164"/>
      <c r="V233" s="164"/>
      <c r="W233" s="164"/>
      <c r="X233" s="164"/>
      <c r="Y233" s="164"/>
      <c r="Z233" s="164"/>
      <c r="AA233" s="164"/>
      <c r="AB233" s="164"/>
      <c r="AC233" s="164"/>
      <c r="AD233" s="164"/>
      <c r="AE233" s="164"/>
      <c r="AF233" s="164"/>
      <c r="AG233" s="164"/>
    </row>
    <row r="234" spans="21:33" ht="20.100000000000001" customHeight="1">
      <c r="U234" s="164"/>
      <c r="V234" s="164"/>
      <c r="W234" s="164"/>
      <c r="X234" s="164"/>
      <c r="Y234" s="164"/>
      <c r="Z234" s="164"/>
      <c r="AA234" s="164"/>
      <c r="AB234" s="164"/>
      <c r="AC234" s="164"/>
      <c r="AD234" s="164"/>
      <c r="AE234" s="164"/>
      <c r="AF234" s="164"/>
      <c r="AG234" s="164"/>
    </row>
    <row r="235" spans="21:33" ht="20.100000000000001" customHeight="1">
      <c r="U235" s="164"/>
      <c r="V235" s="164"/>
      <c r="W235" s="164"/>
      <c r="X235" s="164"/>
      <c r="Y235" s="164"/>
      <c r="Z235" s="164"/>
      <c r="AA235" s="164"/>
      <c r="AB235" s="164"/>
      <c r="AC235" s="164"/>
      <c r="AD235" s="164"/>
      <c r="AE235" s="164"/>
      <c r="AF235" s="164"/>
      <c r="AG235" s="164"/>
    </row>
    <row r="236" spans="21:33" ht="20.100000000000001" customHeight="1">
      <c r="U236" s="164"/>
      <c r="V236" s="164"/>
      <c r="W236" s="164"/>
      <c r="X236" s="164"/>
      <c r="Y236" s="164"/>
      <c r="Z236" s="164"/>
      <c r="AA236" s="164"/>
      <c r="AB236" s="164"/>
      <c r="AC236" s="164"/>
      <c r="AD236" s="164"/>
      <c r="AE236" s="164"/>
      <c r="AF236" s="164"/>
      <c r="AG236" s="164"/>
    </row>
    <row r="237" spans="21:33" ht="20.100000000000001" customHeight="1">
      <c r="U237" s="164"/>
      <c r="V237" s="164"/>
      <c r="W237" s="164"/>
      <c r="X237" s="164"/>
      <c r="Y237" s="164"/>
      <c r="Z237" s="164"/>
      <c r="AA237" s="164"/>
      <c r="AB237" s="164"/>
      <c r="AC237" s="164"/>
      <c r="AD237" s="164"/>
      <c r="AE237" s="164"/>
      <c r="AF237" s="164"/>
      <c r="AG237" s="164"/>
    </row>
    <row r="238" spans="21:33" ht="20.100000000000001" customHeight="1">
      <c r="U238" s="164"/>
      <c r="V238" s="164"/>
      <c r="W238" s="164"/>
      <c r="X238" s="164"/>
      <c r="Y238" s="164"/>
      <c r="Z238" s="164"/>
      <c r="AA238" s="164"/>
      <c r="AB238" s="164"/>
      <c r="AC238" s="164"/>
      <c r="AD238" s="164"/>
      <c r="AE238" s="164"/>
      <c r="AF238" s="164"/>
      <c r="AG238" s="164"/>
    </row>
    <row r="239" spans="21:33" ht="20.100000000000001" customHeight="1">
      <c r="U239" s="164"/>
      <c r="V239" s="164"/>
      <c r="W239" s="164"/>
      <c r="X239" s="164"/>
      <c r="Y239" s="164"/>
      <c r="Z239" s="164"/>
      <c r="AA239" s="164"/>
      <c r="AB239" s="164"/>
      <c r="AC239" s="164"/>
      <c r="AD239" s="164"/>
      <c r="AE239" s="164"/>
      <c r="AF239" s="164"/>
      <c r="AG239" s="164"/>
    </row>
    <row r="240" spans="21:33" ht="20.100000000000001" customHeight="1">
      <c r="U240" s="164"/>
      <c r="V240" s="164"/>
      <c r="W240" s="164"/>
      <c r="X240" s="164"/>
      <c r="Y240" s="164"/>
      <c r="Z240" s="164"/>
      <c r="AA240" s="164"/>
      <c r="AB240" s="164"/>
      <c r="AC240" s="164"/>
      <c r="AD240" s="164"/>
      <c r="AE240" s="164"/>
      <c r="AF240" s="164"/>
      <c r="AG240" s="164"/>
    </row>
    <row r="241" spans="21:33" ht="20.100000000000001" customHeight="1">
      <c r="U241" s="164"/>
      <c r="V241" s="164"/>
      <c r="W241" s="164"/>
      <c r="X241" s="164"/>
      <c r="Y241" s="164"/>
      <c r="Z241" s="164"/>
      <c r="AA241" s="164"/>
      <c r="AB241" s="164"/>
      <c r="AC241" s="164"/>
      <c r="AD241" s="164"/>
      <c r="AE241" s="164"/>
      <c r="AF241" s="164"/>
      <c r="AG241" s="164"/>
    </row>
    <row r="242" spans="21:33" ht="20.100000000000001" customHeight="1">
      <c r="U242" s="164"/>
      <c r="V242" s="164"/>
      <c r="W242" s="164"/>
      <c r="X242" s="164"/>
      <c r="Y242" s="164"/>
      <c r="Z242" s="164"/>
      <c r="AA242" s="164"/>
      <c r="AB242" s="164"/>
      <c r="AC242" s="164"/>
      <c r="AD242" s="164"/>
      <c r="AE242" s="164"/>
      <c r="AF242" s="164"/>
      <c r="AG242" s="164"/>
    </row>
    <row r="243" spans="21:33" ht="20.100000000000001" customHeight="1">
      <c r="U243" s="164"/>
      <c r="V243" s="164"/>
      <c r="W243" s="164"/>
      <c r="X243" s="164"/>
      <c r="Y243" s="164"/>
      <c r="Z243" s="164"/>
      <c r="AA243" s="164"/>
      <c r="AB243" s="164"/>
      <c r="AC243" s="164"/>
      <c r="AD243" s="164"/>
      <c r="AE243" s="164"/>
      <c r="AF243" s="164"/>
      <c r="AG243" s="164"/>
    </row>
    <row r="244" spans="21:33" ht="20.100000000000001" customHeight="1">
      <c r="U244" s="164"/>
      <c r="V244" s="164"/>
      <c r="W244" s="164"/>
      <c r="X244" s="164"/>
      <c r="Y244" s="164"/>
      <c r="Z244" s="164"/>
      <c r="AA244" s="164"/>
      <c r="AB244" s="164"/>
      <c r="AC244" s="164"/>
      <c r="AD244" s="164"/>
      <c r="AE244" s="164"/>
      <c r="AF244" s="164"/>
      <c r="AG244" s="164"/>
    </row>
    <row r="245" spans="21:33" ht="20.100000000000001" customHeight="1">
      <c r="U245" s="164"/>
      <c r="V245" s="164"/>
      <c r="W245" s="164"/>
      <c r="X245" s="164"/>
      <c r="Y245" s="164"/>
      <c r="Z245" s="164"/>
      <c r="AA245" s="164"/>
      <c r="AB245" s="164"/>
      <c r="AC245" s="164"/>
      <c r="AD245" s="164"/>
      <c r="AE245" s="164"/>
      <c r="AF245" s="164"/>
      <c r="AG245" s="164"/>
    </row>
    <row r="246" spans="21:33" ht="20.100000000000001" customHeight="1">
      <c r="U246" s="164"/>
      <c r="V246" s="164"/>
      <c r="W246" s="164"/>
      <c r="X246" s="164"/>
      <c r="Y246" s="164"/>
      <c r="Z246" s="164"/>
      <c r="AA246" s="164"/>
      <c r="AB246" s="164"/>
      <c r="AC246" s="164"/>
      <c r="AD246" s="164"/>
      <c r="AE246" s="164"/>
      <c r="AF246" s="164"/>
      <c r="AG246" s="164"/>
    </row>
    <row r="247" spans="21:33" ht="20.100000000000001" customHeight="1">
      <c r="U247" s="164"/>
      <c r="V247" s="164"/>
      <c r="W247" s="164"/>
      <c r="X247" s="164"/>
      <c r="Y247" s="164"/>
      <c r="Z247" s="164"/>
      <c r="AA247" s="164"/>
      <c r="AB247" s="164"/>
      <c r="AC247" s="164"/>
      <c r="AD247" s="164"/>
      <c r="AE247" s="164"/>
      <c r="AF247" s="164"/>
      <c r="AG247" s="164"/>
    </row>
    <row r="248" spans="21:33" ht="20.100000000000001" customHeight="1">
      <c r="U248" s="164"/>
      <c r="V248" s="164"/>
      <c r="W248" s="164"/>
      <c r="X248" s="164"/>
      <c r="Y248" s="164"/>
      <c r="Z248" s="164"/>
      <c r="AA248" s="164"/>
      <c r="AB248" s="164"/>
      <c r="AC248" s="164"/>
      <c r="AD248" s="164"/>
      <c r="AE248" s="164"/>
      <c r="AF248" s="164"/>
      <c r="AG248" s="164"/>
    </row>
    <row r="249" spans="21:33" ht="20.100000000000001" customHeight="1">
      <c r="U249" s="164"/>
      <c r="V249" s="164"/>
      <c r="W249" s="164"/>
      <c r="X249" s="164"/>
      <c r="Y249" s="164"/>
      <c r="Z249" s="164"/>
      <c r="AA249" s="164"/>
      <c r="AB249" s="164"/>
      <c r="AC249" s="164"/>
      <c r="AD249" s="164"/>
      <c r="AE249" s="164"/>
      <c r="AF249" s="164"/>
      <c r="AG249" s="164"/>
    </row>
    <row r="250" spans="21:33" ht="20.100000000000001" customHeight="1">
      <c r="U250" s="164"/>
      <c r="V250" s="164"/>
      <c r="W250" s="164"/>
      <c r="X250" s="164"/>
      <c r="Y250" s="164"/>
      <c r="Z250" s="164"/>
      <c r="AA250" s="164"/>
      <c r="AB250" s="164"/>
      <c r="AC250" s="164"/>
      <c r="AD250" s="164"/>
      <c r="AE250" s="164"/>
      <c r="AF250" s="164"/>
      <c r="AG250" s="164"/>
    </row>
    <row r="251" spans="21:33" ht="20.100000000000001" customHeight="1">
      <c r="U251" s="164"/>
      <c r="V251" s="164"/>
      <c r="W251" s="164"/>
      <c r="X251" s="164"/>
      <c r="Y251" s="164"/>
      <c r="Z251" s="164"/>
      <c r="AA251" s="164"/>
      <c r="AB251" s="164"/>
      <c r="AC251" s="164"/>
      <c r="AD251" s="164"/>
      <c r="AE251" s="164"/>
      <c r="AF251" s="164"/>
      <c r="AG251" s="164"/>
    </row>
    <row r="252" spans="21:33" ht="20.100000000000001" customHeight="1">
      <c r="U252" s="164"/>
      <c r="V252" s="164"/>
      <c r="W252" s="164"/>
      <c r="X252" s="164"/>
      <c r="Y252" s="164"/>
      <c r="Z252" s="164"/>
      <c r="AA252" s="164"/>
      <c r="AB252" s="164"/>
      <c r="AC252" s="164"/>
      <c r="AD252" s="164"/>
      <c r="AE252" s="164"/>
      <c r="AF252" s="164"/>
      <c r="AG252" s="164"/>
    </row>
    <row r="253" spans="21:33" ht="20.100000000000001" customHeight="1">
      <c r="U253" s="164"/>
      <c r="V253" s="164"/>
      <c r="W253" s="164"/>
      <c r="X253" s="164"/>
      <c r="Y253" s="164"/>
      <c r="Z253" s="164"/>
      <c r="AA253" s="164"/>
      <c r="AB253" s="164"/>
      <c r="AC253" s="164"/>
      <c r="AD253" s="164"/>
      <c r="AE253" s="164"/>
      <c r="AF253" s="164"/>
      <c r="AG253" s="164"/>
    </row>
    <row r="254" spans="21:33" ht="20.100000000000001" customHeight="1">
      <c r="U254" s="164"/>
      <c r="V254" s="164"/>
      <c r="W254" s="164"/>
      <c r="X254" s="164"/>
      <c r="Y254" s="164"/>
      <c r="Z254" s="164"/>
      <c r="AA254" s="164"/>
      <c r="AB254" s="164"/>
      <c r="AC254" s="164"/>
      <c r="AD254" s="164"/>
      <c r="AE254" s="164"/>
      <c r="AF254" s="164"/>
      <c r="AG254" s="164"/>
    </row>
    <row r="255" spans="21:33" ht="20.100000000000001" customHeight="1">
      <c r="U255" s="164"/>
      <c r="V255" s="164"/>
      <c r="W255" s="164"/>
      <c r="X255" s="164"/>
      <c r="Y255" s="164"/>
      <c r="Z255" s="164"/>
      <c r="AA255" s="164"/>
      <c r="AB255" s="164"/>
      <c r="AC255" s="164"/>
      <c r="AD255" s="164"/>
      <c r="AE255" s="164"/>
      <c r="AF255" s="164"/>
      <c r="AG255" s="164"/>
    </row>
    <row r="256" spans="21:33" ht="20.100000000000001" customHeight="1">
      <c r="U256" s="164"/>
      <c r="V256" s="164"/>
      <c r="W256" s="164"/>
      <c r="X256" s="164"/>
      <c r="Y256" s="164"/>
      <c r="Z256" s="164"/>
      <c r="AA256" s="164"/>
      <c r="AB256" s="164"/>
      <c r="AC256" s="164"/>
      <c r="AD256" s="164"/>
      <c r="AE256" s="164"/>
      <c r="AF256" s="164"/>
      <c r="AG256" s="164"/>
    </row>
    <row r="257" spans="21:33" ht="20.100000000000001" customHeight="1">
      <c r="U257" s="164"/>
      <c r="V257" s="164"/>
      <c r="W257" s="164"/>
      <c r="X257" s="164"/>
      <c r="Y257" s="164"/>
      <c r="Z257" s="164"/>
      <c r="AA257" s="164"/>
      <c r="AB257" s="164"/>
      <c r="AC257" s="164"/>
      <c r="AD257" s="164"/>
      <c r="AE257" s="164"/>
      <c r="AF257" s="164"/>
      <c r="AG257" s="164"/>
    </row>
    <row r="258" spans="21:33" ht="20.100000000000001" customHeight="1">
      <c r="U258" s="164"/>
      <c r="V258" s="164"/>
      <c r="W258" s="164"/>
      <c r="X258" s="164"/>
      <c r="Y258" s="164"/>
      <c r="Z258" s="164"/>
      <c r="AA258" s="164"/>
      <c r="AB258" s="164"/>
      <c r="AC258" s="164"/>
      <c r="AD258" s="164"/>
      <c r="AE258" s="164"/>
      <c r="AF258" s="164"/>
      <c r="AG258" s="164"/>
    </row>
    <row r="259" spans="21:33" ht="20.100000000000001" customHeight="1">
      <c r="U259" s="164"/>
      <c r="V259" s="164"/>
      <c r="W259" s="164"/>
      <c r="X259" s="164"/>
      <c r="Y259" s="164"/>
      <c r="Z259" s="164"/>
      <c r="AA259" s="164"/>
      <c r="AB259" s="164"/>
      <c r="AC259" s="164"/>
      <c r="AD259" s="164"/>
      <c r="AE259" s="164"/>
      <c r="AF259" s="164"/>
      <c r="AG259" s="164"/>
    </row>
    <row r="260" spans="21:33" ht="20.100000000000001" customHeight="1">
      <c r="U260" s="164"/>
      <c r="V260" s="164"/>
      <c r="W260" s="164"/>
      <c r="X260" s="164"/>
      <c r="Y260" s="164"/>
      <c r="Z260" s="164"/>
      <c r="AA260" s="164"/>
      <c r="AB260" s="164"/>
      <c r="AC260" s="164"/>
      <c r="AD260" s="164"/>
      <c r="AE260" s="164"/>
      <c r="AF260" s="164"/>
      <c r="AG260" s="164"/>
    </row>
    <row r="261" spans="21:33" ht="20.100000000000001" customHeight="1">
      <c r="U261" s="164"/>
      <c r="V261" s="164"/>
      <c r="W261" s="164"/>
      <c r="X261" s="164"/>
      <c r="Y261" s="164"/>
      <c r="Z261" s="164"/>
      <c r="AA261" s="164"/>
      <c r="AB261" s="164"/>
      <c r="AC261" s="164"/>
      <c r="AD261" s="164"/>
      <c r="AE261" s="164"/>
      <c r="AF261" s="164"/>
      <c r="AG261" s="164"/>
    </row>
    <row r="262" spans="21:33" ht="20.100000000000001" customHeight="1">
      <c r="U262" s="164"/>
      <c r="V262" s="164"/>
      <c r="W262" s="164"/>
      <c r="X262" s="164"/>
      <c r="Y262" s="164"/>
      <c r="Z262" s="164"/>
      <c r="AA262" s="164"/>
      <c r="AB262" s="164"/>
      <c r="AC262" s="164"/>
      <c r="AD262" s="164"/>
      <c r="AE262" s="164"/>
      <c r="AF262" s="164"/>
      <c r="AG262" s="164"/>
    </row>
    <row r="263" spans="21:33" ht="20.100000000000001" customHeight="1">
      <c r="U263" s="164"/>
      <c r="V263" s="164"/>
      <c r="W263" s="164"/>
      <c r="X263" s="164"/>
      <c r="Y263" s="164"/>
      <c r="Z263" s="164"/>
      <c r="AA263" s="164"/>
      <c r="AB263" s="164"/>
      <c r="AC263" s="164"/>
      <c r="AD263" s="164"/>
      <c r="AE263" s="164"/>
      <c r="AF263" s="164"/>
      <c r="AG263" s="164"/>
    </row>
    <row r="264" spans="21:33" ht="20.100000000000001" customHeight="1">
      <c r="U264" s="164"/>
      <c r="V264" s="164"/>
      <c r="W264" s="164"/>
      <c r="X264" s="164"/>
      <c r="Y264" s="164"/>
      <c r="Z264" s="164"/>
      <c r="AA264" s="164"/>
      <c r="AB264" s="164"/>
      <c r="AC264" s="164"/>
      <c r="AD264" s="164"/>
      <c r="AE264" s="164"/>
      <c r="AF264" s="164"/>
      <c r="AG264" s="164"/>
    </row>
    <row r="265" spans="21:33" ht="20.100000000000001" customHeight="1">
      <c r="U265" s="164"/>
      <c r="V265" s="164"/>
      <c r="W265" s="164"/>
      <c r="X265" s="164"/>
      <c r="Y265" s="164"/>
      <c r="Z265" s="164"/>
      <c r="AA265" s="164"/>
      <c r="AB265" s="164"/>
      <c r="AC265" s="164"/>
      <c r="AD265" s="164"/>
      <c r="AE265" s="164"/>
      <c r="AF265" s="164"/>
      <c r="AG265" s="164"/>
    </row>
    <row r="266" spans="21:33" ht="20.100000000000001" customHeight="1">
      <c r="U266" s="164"/>
      <c r="V266" s="164"/>
      <c r="W266" s="164"/>
      <c r="X266" s="164"/>
      <c r="Y266" s="164"/>
      <c r="Z266" s="164"/>
      <c r="AA266" s="164"/>
      <c r="AB266" s="164"/>
      <c r="AC266" s="164"/>
      <c r="AD266" s="164"/>
      <c r="AE266" s="164"/>
      <c r="AF266" s="164"/>
      <c r="AG266" s="164"/>
    </row>
    <row r="267" spans="21:33" ht="20.100000000000001" customHeight="1">
      <c r="U267" s="164"/>
      <c r="V267" s="164"/>
      <c r="W267" s="164"/>
      <c r="X267" s="164"/>
      <c r="Y267" s="164"/>
      <c r="Z267" s="164"/>
      <c r="AA267" s="164"/>
      <c r="AB267" s="164"/>
      <c r="AC267" s="164"/>
      <c r="AD267" s="164"/>
      <c r="AE267" s="164"/>
      <c r="AF267" s="164"/>
      <c r="AG267" s="164"/>
    </row>
    <row r="268" spans="21:33" ht="20.100000000000001" customHeight="1">
      <c r="U268" s="164"/>
      <c r="V268" s="164"/>
      <c r="W268" s="164"/>
      <c r="X268" s="164"/>
      <c r="Y268" s="164"/>
      <c r="Z268" s="164"/>
      <c r="AA268" s="164"/>
      <c r="AB268" s="164"/>
      <c r="AC268" s="164"/>
      <c r="AD268" s="164"/>
      <c r="AE268" s="164"/>
      <c r="AF268" s="164"/>
      <c r="AG268" s="164"/>
    </row>
    <row r="269" spans="21:33" ht="20.100000000000001" customHeight="1">
      <c r="U269" s="164"/>
      <c r="V269" s="164"/>
      <c r="W269" s="164"/>
      <c r="X269" s="164"/>
      <c r="Y269" s="164"/>
      <c r="Z269" s="164"/>
      <c r="AA269" s="164"/>
      <c r="AB269" s="164"/>
      <c r="AC269" s="164"/>
      <c r="AD269" s="164"/>
      <c r="AE269" s="164"/>
      <c r="AF269" s="164"/>
      <c r="AG269" s="164"/>
    </row>
    <row r="270" spans="21:33" ht="20.100000000000001" customHeight="1">
      <c r="U270" s="164"/>
      <c r="V270" s="164"/>
      <c r="W270" s="164"/>
      <c r="X270" s="164"/>
      <c r="Y270" s="164"/>
      <c r="Z270" s="164"/>
      <c r="AA270" s="164"/>
      <c r="AB270" s="164"/>
      <c r="AC270" s="164"/>
      <c r="AD270" s="164"/>
      <c r="AE270" s="164"/>
      <c r="AF270" s="164"/>
      <c r="AG270" s="164"/>
    </row>
    <row r="271" spans="21:33" ht="20.100000000000001" customHeight="1">
      <c r="U271" s="164"/>
      <c r="V271" s="164"/>
      <c r="W271" s="164"/>
      <c r="X271" s="164"/>
      <c r="Y271" s="164"/>
      <c r="Z271" s="164"/>
      <c r="AA271" s="164"/>
      <c r="AB271" s="164"/>
      <c r="AC271" s="164"/>
      <c r="AD271" s="164"/>
      <c r="AE271" s="164"/>
      <c r="AF271" s="164"/>
      <c r="AG271" s="164"/>
    </row>
    <row r="272" spans="21:33" ht="20.100000000000001" customHeight="1">
      <c r="U272" s="164"/>
      <c r="V272" s="164"/>
      <c r="W272" s="164"/>
      <c r="X272" s="164"/>
      <c r="Y272" s="164"/>
      <c r="Z272" s="164"/>
      <c r="AA272" s="164"/>
      <c r="AB272" s="164"/>
      <c r="AC272" s="164"/>
      <c r="AD272" s="164"/>
      <c r="AE272" s="164"/>
      <c r="AF272" s="164"/>
      <c r="AG272" s="164"/>
    </row>
    <row r="273" spans="21:33" ht="20.100000000000001" customHeight="1">
      <c r="U273" s="164"/>
      <c r="V273" s="164"/>
      <c r="W273" s="164"/>
      <c r="X273" s="164"/>
      <c r="Y273" s="164"/>
      <c r="Z273" s="164"/>
      <c r="AA273" s="164"/>
      <c r="AB273" s="164"/>
      <c r="AC273" s="164"/>
      <c r="AD273" s="164"/>
      <c r="AE273" s="164"/>
      <c r="AF273" s="164"/>
      <c r="AG273" s="164"/>
    </row>
    <row r="274" spans="21:33" ht="20.100000000000001" customHeight="1">
      <c r="U274" s="164"/>
      <c r="V274" s="164"/>
      <c r="W274" s="164"/>
      <c r="X274" s="164"/>
      <c r="Y274" s="164"/>
      <c r="Z274" s="164"/>
      <c r="AA274" s="164"/>
      <c r="AB274" s="164"/>
      <c r="AC274" s="164"/>
      <c r="AD274" s="164"/>
      <c r="AE274" s="164"/>
      <c r="AF274" s="164"/>
      <c r="AG274" s="164"/>
    </row>
    <row r="275" spans="21:33" ht="20.100000000000001" customHeight="1">
      <c r="U275" s="164"/>
      <c r="V275" s="164"/>
      <c r="W275" s="164"/>
      <c r="X275" s="164"/>
      <c r="Y275" s="164"/>
      <c r="Z275" s="164"/>
      <c r="AA275" s="164"/>
      <c r="AB275" s="164"/>
      <c r="AC275" s="164"/>
      <c r="AD275" s="164"/>
      <c r="AE275" s="164"/>
      <c r="AF275" s="164"/>
      <c r="AG275" s="164"/>
    </row>
    <row r="276" spans="21:33" ht="20.100000000000001" customHeight="1">
      <c r="U276" s="164"/>
      <c r="V276" s="164"/>
      <c r="W276" s="164"/>
      <c r="X276" s="164"/>
      <c r="Y276" s="164"/>
      <c r="Z276" s="164"/>
      <c r="AA276" s="164"/>
      <c r="AB276" s="164"/>
      <c r="AC276" s="164"/>
      <c r="AD276" s="164"/>
      <c r="AE276" s="164"/>
      <c r="AF276" s="164"/>
      <c r="AG276" s="164"/>
    </row>
    <row r="277" spans="21:33" ht="20.100000000000001" customHeight="1">
      <c r="U277" s="164"/>
      <c r="V277" s="164"/>
      <c r="W277" s="164"/>
      <c r="X277" s="164"/>
      <c r="Y277" s="164"/>
      <c r="Z277" s="164"/>
      <c r="AA277" s="164"/>
      <c r="AB277" s="164"/>
      <c r="AC277" s="164"/>
      <c r="AD277" s="164"/>
      <c r="AE277" s="164"/>
      <c r="AF277" s="164"/>
      <c r="AG277" s="164"/>
    </row>
    <row r="278" spans="21:33" ht="20.100000000000001" customHeight="1">
      <c r="U278" s="164"/>
      <c r="V278" s="164"/>
      <c r="W278" s="164"/>
      <c r="X278" s="164"/>
      <c r="Y278" s="164"/>
      <c r="Z278" s="164"/>
      <c r="AA278" s="164"/>
      <c r="AB278" s="164"/>
      <c r="AC278" s="164"/>
      <c r="AD278" s="164"/>
      <c r="AE278" s="164"/>
      <c r="AF278" s="164"/>
      <c r="AG278" s="164"/>
    </row>
    <row r="279" spans="21:33" ht="20.100000000000001" customHeight="1">
      <c r="U279" s="164"/>
      <c r="V279" s="164"/>
      <c r="W279" s="164"/>
      <c r="X279" s="164"/>
      <c r="Y279" s="164"/>
      <c r="Z279" s="164"/>
      <c r="AA279" s="164"/>
      <c r="AB279" s="164"/>
      <c r="AC279" s="164"/>
      <c r="AD279" s="164"/>
      <c r="AE279" s="164"/>
      <c r="AF279" s="164"/>
      <c r="AG279" s="164"/>
    </row>
    <row r="280" spans="21:33" ht="20.100000000000001" customHeight="1">
      <c r="U280" s="164"/>
      <c r="V280" s="164"/>
      <c r="W280" s="164"/>
      <c r="X280" s="164"/>
      <c r="Y280" s="164"/>
      <c r="Z280" s="164"/>
      <c r="AA280" s="164"/>
      <c r="AB280" s="164"/>
      <c r="AC280" s="164"/>
      <c r="AD280" s="164"/>
      <c r="AE280" s="164"/>
      <c r="AF280" s="164"/>
      <c r="AG280" s="164"/>
    </row>
    <row r="281" spans="21:33" ht="20.100000000000001" customHeight="1">
      <c r="U281" s="164"/>
      <c r="V281" s="164"/>
      <c r="W281" s="164"/>
      <c r="X281" s="164"/>
      <c r="Y281" s="164"/>
      <c r="Z281" s="164"/>
      <c r="AA281" s="164"/>
      <c r="AB281" s="164"/>
      <c r="AC281" s="164"/>
      <c r="AD281" s="164"/>
      <c r="AE281" s="164"/>
      <c r="AF281" s="164"/>
      <c r="AG281" s="164"/>
    </row>
    <row r="282" spans="21:33" ht="20.100000000000001" customHeight="1">
      <c r="U282" s="164"/>
      <c r="V282" s="164"/>
      <c r="W282" s="164"/>
      <c r="X282" s="164"/>
      <c r="Y282" s="164"/>
      <c r="Z282" s="164"/>
      <c r="AA282" s="164"/>
      <c r="AB282" s="164"/>
      <c r="AC282" s="164"/>
      <c r="AD282" s="164"/>
      <c r="AE282" s="164"/>
      <c r="AF282" s="164"/>
      <c r="AG282" s="164"/>
    </row>
    <row r="283" spans="21:33" ht="20.100000000000001" customHeight="1">
      <c r="U283" s="164"/>
      <c r="V283" s="164"/>
      <c r="W283" s="164"/>
      <c r="X283" s="164"/>
      <c r="Y283" s="164"/>
      <c r="Z283" s="164"/>
      <c r="AA283" s="164"/>
      <c r="AB283" s="164"/>
      <c r="AC283" s="164"/>
      <c r="AD283" s="164"/>
      <c r="AE283" s="164"/>
      <c r="AF283" s="164"/>
      <c r="AG283" s="164"/>
    </row>
    <row r="284" spans="21:33" ht="20.100000000000001" customHeight="1">
      <c r="U284" s="164"/>
      <c r="V284" s="164"/>
      <c r="W284" s="164"/>
      <c r="X284" s="164"/>
      <c r="Y284" s="164"/>
      <c r="Z284" s="164"/>
      <c r="AA284" s="164"/>
      <c r="AB284" s="164"/>
      <c r="AC284" s="164"/>
      <c r="AD284" s="164"/>
      <c r="AE284" s="164"/>
      <c r="AF284" s="164"/>
      <c r="AG284" s="164"/>
    </row>
    <row r="285" spans="21:33" ht="20.100000000000001" customHeight="1">
      <c r="U285" s="164"/>
      <c r="V285" s="164"/>
      <c r="W285" s="164"/>
      <c r="X285" s="164"/>
      <c r="Y285" s="164"/>
      <c r="Z285" s="164"/>
      <c r="AA285" s="164"/>
      <c r="AB285" s="164"/>
      <c r="AC285" s="164"/>
      <c r="AD285" s="164"/>
      <c r="AE285" s="164"/>
      <c r="AF285" s="164"/>
      <c r="AG285" s="164"/>
    </row>
    <row r="286" spans="21:33" ht="20.100000000000001" customHeight="1">
      <c r="U286" s="164"/>
      <c r="V286" s="164"/>
      <c r="W286" s="164"/>
      <c r="X286" s="164"/>
      <c r="Y286" s="164"/>
      <c r="Z286" s="164"/>
      <c r="AA286" s="164"/>
      <c r="AB286" s="164"/>
      <c r="AC286" s="164"/>
      <c r="AD286" s="164"/>
      <c r="AE286" s="164"/>
      <c r="AF286" s="164"/>
      <c r="AG286" s="164"/>
    </row>
    <row r="287" spans="21:33" ht="20.100000000000001" customHeight="1">
      <c r="U287" s="164"/>
      <c r="V287" s="164"/>
      <c r="W287" s="164"/>
      <c r="X287" s="164"/>
      <c r="Y287" s="164"/>
      <c r="Z287" s="164"/>
      <c r="AA287" s="164"/>
      <c r="AB287" s="164"/>
      <c r="AC287" s="164"/>
      <c r="AD287" s="164"/>
      <c r="AE287" s="164"/>
      <c r="AF287" s="164"/>
      <c r="AG287" s="164"/>
    </row>
    <row r="288" spans="21:33" ht="20.100000000000001" customHeight="1">
      <c r="U288" s="164"/>
      <c r="V288" s="164"/>
      <c r="W288" s="164"/>
      <c r="X288" s="164"/>
      <c r="Y288" s="164"/>
      <c r="Z288" s="164"/>
      <c r="AA288" s="164"/>
      <c r="AB288" s="164"/>
      <c r="AC288" s="164"/>
      <c r="AD288" s="164"/>
      <c r="AE288" s="164"/>
      <c r="AF288" s="164"/>
      <c r="AG288" s="164"/>
    </row>
    <row r="289" spans="21:33" ht="20.100000000000001" customHeight="1">
      <c r="U289" s="164"/>
      <c r="V289" s="164"/>
      <c r="W289" s="164"/>
      <c r="X289" s="164"/>
      <c r="Y289" s="164"/>
      <c r="Z289" s="164"/>
      <c r="AA289" s="164"/>
      <c r="AB289" s="164"/>
      <c r="AC289" s="164"/>
      <c r="AD289" s="164"/>
      <c r="AE289" s="164"/>
      <c r="AF289" s="164"/>
      <c r="AG289" s="164"/>
    </row>
    <row r="290" spans="21:33" ht="20.100000000000001" customHeight="1">
      <c r="U290" s="164"/>
      <c r="V290" s="164"/>
      <c r="W290" s="164"/>
      <c r="X290" s="164"/>
      <c r="Y290" s="164"/>
      <c r="Z290" s="164"/>
      <c r="AA290" s="164"/>
      <c r="AB290" s="164"/>
      <c r="AC290" s="164"/>
      <c r="AD290" s="164"/>
      <c r="AE290" s="164"/>
      <c r="AF290" s="164"/>
      <c r="AG290" s="164"/>
    </row>
    <row r="291" spans="21:33" ht="20.100000000000001" customHeight="1">
      <c r="U291" s="164"/>
      <c r="V291" s="164"/>
      <c r="W291" s="164"/>
      <c r="X291" s="164"/>
      <c r="Y291" s="164"/>
      <c r="Z291" s="164"/>
      <c r="AA291" s="164"/>
      <c r="AB291" s="164"/>
      <c r="AC291" s="164"/>
      <c r="AD291" s="164"/>
      <c r="AE291" s="164"/>
      <c r="AF291" s="164"/>
      <c r="AG291" s="164"/>
    </row>
    <row r="292" spans="21:33" ht="20.100000000000001" customHeight="1">
      <c r="U292" s="164"/>
      <c r="V292" s="164"/>
      <c r="W292" s="164"/>
      <c r="X292" s="164"/>
      <c r="Y292" s="164"/>
      <c r="Z292" s="164"/>
      <c r="AA292" s="164"/>
      <c r="AB292" s="164"/>
      <c r="AC292" s="164"/>
      <c r="AD292" s="164"/>
      <c r="AE292" s="164"/>
      <c r="AF292" s="164"/>
      <c r="AG292" s="164"/>
    </row>
    <row r="293" spans="21:33" ht="20.100000000000001" customHeight="1">
      <c r="U293" s="164"/>
      <c r="V293" s="164"/>
      <c r="W293" s="164"/>
      <c r="X293" s="164"/>
      <c r="Y293" s="164"/>
      <c r="Z293" s="164"/>
      <c r="AA293" s="164"/>
      <c r="AB293" s="164"/>
      <c r="AC293" s="164"/>
      <c r="AD293" s="164"/>
      <c r="AE293" s="164"/>
      <c r="AF293" s="164"/>
      <c r="AG293" s="164"/>
    </row>
    <row r="294" spans="21:33" ht="20.100000000000001" customHeight="1">
      <c r="U294" s="164"/>
      <c r="V294" s="164"/>
      <c r="W294" s="164"/>
      <c r="X294" s="164"/>
      <c r="Y294" s="164"/>
      <c r="Z294" s="164"/>
      <c r="AA294" s="164"/>
      <c r="AB294" s="164"/>
      <c r="AC294" s="164"/>
      <c r="AD294" s="164"/>
      <c r="AE294" s="164"/>
      <c r="AF294" s="164"/>
      <c r="AG294" s="164"/>
    </row>
    <row r="295" spans="21:33" ht="20.100000000000001" customHeight="1">
      <c r="U295" s="164"/>
      <c r="V295" s="164"/>
      <c r="W295" s="164"/>
      <c r="X295" s="164"/>
      <c r="Y295" s="164"/>
      <c r="Z295" s="164"/>
      <c r="AA295" s="164"/>
      <c r="AB295" s="164"/>
      <c r="AC295" s="164"/>
      <c r="AD295" s="164"/>
      <c r="AE295" s="164"/>
      <c r="AF295" s="164"/>
      <c r="AG295" s="164"/>
    </row>
    <row r="296" spans="21:33" ht="20.100000000000001" customHeight="1">
      <c r="U296" s="164"/>
      <c r="V296" s="164"/>
      <c r="W296" s="164"/>
      <c r="X296" s="164"/>
      <c r="Y296" s="164"/>
      <c r="Z296" s="164"/>
      <c r="AA296" s="164"/>
      <c r="AB296" s="164"/>
      <c r="AC296" s="164"/>
      <c r="AD296" s="164"/>
      <c r="AE296" s="164"/>
      <c r="AF296" s="164"/>
      <c r="AG296" s="164"/>
    </row>
    <row r="297" spans="21:33" ht="20.100000000000001" customHeight="1">
      <c r="U297" s="164"/>
      <c r="V297" s="164"/>
      <c r="W297" s="164"/>
      <c r="X297" s="164"/>
      <c r="Y297" s="164"/>
      <c r="Z297" s="164"/>
      <c r="AA297" s="164"/>
      <c r="AB297" s="164"/>
      <c r="AC297" s="164"/>
      <c r="AD297" s="164"/>
      <c r="AE297" s="164"/>
      <c r="AF297" s="164"/>
      <c r="AG297" s="164"/>
    </row>
    <row r="298" spans="21:33" ht="20.100000000000001" customHeight="1">
      <c r="U298" s="164"/>
      <c r="V298" s="164"/>
      <c r="W298" s="164"/>
      <c r="X298" s="164"/>
      <c r="Y298" s="164"/>
      <c r="Z298" s="164"/>
      <c r="AA298" s="164"/>
      <c r="AB298" s="164"/>
      <c r="AC298" s="164"/>
      <c r="AD298" s="164"/>
      <c r="AE298" s="164"/>
      <c r="AF298" s="164"/>
      <c r="AG298" s="164"/>
    </row>
    <row r="299" spans="21:33" ht="20.100000000000001" customHeight="1">
      <c r="U299" s="164"/>
      <c r="V299" s="164"/>
      <c r="W299" s="164"/>
      <c r="X299" s="164"/>
      <c r="Y299" s="164"/>
      <c r="Z299" s="164"/>
      <c r="AA299" s="164"/>
      <c r="AB299" s="164"/>
      <c r="AC299" s="164"/>
      <c r="AD299" s="164"/>
      <c r="AE299" s="164"/>
      <c r="AF299" s="164"/>
      <c r="AG299" s="164"/>
    </row>
    <row r="300" spans="21:33" ht="20.100000000000001" customHeight="1">
      <c r="U300" s="164"/>
      <c r="V300" s="164"/>
      <c r="W300" s="164"/>
      <c r="X300" s="164"/>
      <c r="Y300" s="164"/>
      <c r="Z300" s="164"/>
      <c r="AA300" s="164"/>
      <c r="AB300" s="164"/>
      <c r="AC300" s="164"/>
      <c r="AD300" s="164"/>
      <c r="AE300" s="164"/>
      <c r="AF300" s="164"/>
      <c r="AG300" s="164"/>
    </row>
    <row r="301" spans="21:33" ht="20.100000000000001" customHeight="1">
      <c r="U301" s="164"/>
      <c r="V301" s="164"/>
      <c r="W301" s="164"/>
      <c r="X301" s="164"/>
      <c r="Y301" s="164"/>
      <c r="Z301" s="164"/>
      <c r="AA301" s="164"/>
      <c r="AB301" s="164"/>
      <c r="AC301" s="164"/>
      <c r="AD301" s="164"/>
      <c r="AE301" s="164"/>
      <c r="AF301" s="164"/>
      <c r="AG301" s="164"/>
    </row>
    <row r="302" spans="21:33" ht="20.100000000000001" customHeight="1">
      <c r="U302" s="164"/>
      <c r="V302" s="164"/>
      <c r="W302" s="164"/>
      <c r="X302" s="164"/>
      <c r="Y302" s="164"/>
      <c r="Z302" s="164"/>
      <c r="AA302" s="164"/>
      <c r="AB302" s="164"/>
      <c r="AC302" s="164"/>
      <c r="AD302" s="164"/>
      <c r="AE302" s="164"/>
      <c r="AF302" s="164"/>
      <c r="AG302" s="164"/>
    </row>
    <row r="303" spans="21:33" ht="20.100000000000001" customHeight="1">
      <c r="U303" s="164"/>
      <c r="V303" s="164"/>
      <c r="W303" s="164"/>
      <c r="X303" s="164"/>
      <c r="Y303" s="164"/>
      <c r="Z303" s="164"/>
      <c r="AA303" s="164"/>
      <c r="AB303" s="164"/>
      <c r="AC303" s="164"/>
      <c r="AD303" s="164"/>
      <c r="AE303" s="164"/>
      <c r="AF303" s="164"/>
      <c r="AG303" s="164"/>
    </row>
    <row r="304" spans="21:33" ht="20.100000000000001" customHeight="1">
      <c r="U304" s="164"/>
      <c r="V304" s="164"/>
      <c r="W304" s="164"/>
      <c r="X304" s="164"/>
      <c r="Y304" s="164"/>
      <c r="Z304" s="164"/>
      <c r="AA304" s="164"/>
      <c r="AB304" s="164"/>
      <c r="AC304" s="164"/>
      <c r="AD304" s="164"/>
      <c r="AE304" s="164"/>
      <c r="AF304" s="164"/>
      <c r="AG304" s="164"/>
    </row>
    <row r="305" spans="21:33" ht="20.100000000000001" customHeight="1">
      <c r="U305" s="164"/>
      <c r="V305" s="164"/>
      <c r="W305" s="164"/>
      <c r="X305" s="164"/>
      <c r="Y305" s="164"/>
      <c r="Z305" s="164"/>
      <c r="AA305" s="164"/>
      <c r="AB305" s="164"/>
      <c r="AC305" s="164"/>
      <c r="AD305" s="164"/>
      <c r="AE305" s="164"/>
      <c r="AF305" s="164"/>
      <c r="AG305" s="164"/>
    </row>
    <row r="306" spans="21:33" ht="20.100000000000001" customHeight="1">
      <c r="U306" s="164"/>
      <c r="V306" s="164"/>
      <c r="W306" s="164"/>
      <c r="X306" s="164"/>
      <c r="Y306" s="164"/>
      <c r="Z306" s="164"/>
      <c r="AA306" s="164"/>
      <c r="AB306" s="164"/>
      <c r="AC306" s="164"/>
      <c r="AD306" s="164"/>
      <c r="AE306" s="164"/>
      <c r="AF306" s="164"/>
      <c r="AG306" s="164"/>
    </row>
    <row r="307" spans="21:33" ht="20.100000000000001" customHeight="1">
      <c r="U307" s="164"/>
      <c r="V307" s="164"/>
      <c r="W307" s="164"/>
      <c r="X307" s="164"/>
      <c r="Y307" s="164"/>
      <c r="Z307" s="164"/>
      <c r="AA307" s="164"/>
      <c r="AB307" s="164"/>
      <c r="AC307" s="164"/>
      <c r="AD307" s="164"/>
      <c r="AE307" s="164"/>
      <c r="AF307" s="164"/>
      <c r="AG307" s="164"/>
    </row>
    <row r="308" spans="21:33" ht="20.100000000000001" customHeight="1">
      <c r="U308" s="164"/>
      <c r="V308" s="164"/>
      <c r="W308" s="164"/>
      <c r="X308" s="164"/>
      <c r="Y308" s="164"/>
      <c r="Z308" s="164"/>
      <c r="AA308" s="164"/>
      <c r="AB308" s="164"/>
      <c r="AC308" s="164"/>
      <c r="AD308" s="164"/>
      <c r="AE308" s="164"/>
      <c r="AF308" s="164"/>
      <c r="AG308" s="164"/>
    </row>
    <row r="309" spans="21:33" ht="20.100000000000001" customHeight="1">
      <c r="U309" s="164"/>
      <c r="V309" s="164"/>
      <c r="W309" s="164"/>
      <c r="X309" s="164"/>
      <c r="Y309" s="164"/>
      <c r="Z309" s="164"/>
      <c r="AA309" s="164"/>
      <c r="AB309" s="164"/>
      <c r="AC309" s="164"/>
      <c r="AD309" s="164"/>
      <c r="AE309" s="164"/>
      <c r="AF309" s="164"/>
      <c r="AG309" s="164"/>
    </row>
    <row r="310" spans="21:33" ht="20.100000000000001" customHeight="1">
      <c r="U310" s="164"/>
      <c r="V310" s="164"/>
      <c r="W310" s="164"/>
      <c r="X310" s="164"/>
      <c r="Y310" s="164"/>
      <c r="Z310" s="164"/>
      <c r="AA310" s="164"/>
      <c r="AB310" s="164"/>
      <c r="AC310" s="164"/>
      <c r="AD310" s="164"/>
      <c r="AE310" s="164"/>
      <c r="AF310" s="164"/>
      <c r="AG310" s="164"/>
    </row>
    <row r="311" spans="21:33" ht="20.100000000000001" customHeight="1">
      <c r="U311" s="164"/>
      <c r="V311" s="164"/>
      <c r="W311" s="164"/>
      <c r="X311" s="164"/>
      <c r="Y311" s="164"/>
      <c r="Z311" s="164"/>
      <c r="AA311" s="164"/>
      <c r="AB311" s="164"/>
      <c r="AC311" s="164"/>
      <c r="AD311" s="164"/>
      <c r="AE311" s="164"/>
      <c r="AF311" s="164"/>
      <c r="AG311" s="164"/>
    </row>
    <row r="312" spans="21:33" ht="20.100000000000001" customHeight="1">
      <c r="U312" s="164"/>
      <c r="V312" s="164"/>
      <c r="W312" s="164"/>
      <c r="X312" s="164"/>
      <c r="Y312" s="164"/>
      <c r="Z312" s="164"/>
      <c r="AA312" s="164"/>
      <c r="AB312" s="164"/>
      <c r="AC312" s="164"/>
      <c r="AD312" s="164"/>
      <c r="AE312" s="164"/>
      <c r="AF312" s="164"/>
      <c r="AG312" s="164"/>
    </row>
    <row r="313" spans="21:33" ht="20.100000000000001" customHeight="1">
      <c r="U313" s="164"/>
      <c r="V313" s="164"/>
      <c r="W313" s="164"/>
      <c r="X313" s="164"/>
      <c r="Y313" s="164"/>
      <c r="Z313" s="164"/>
      <c r="AA313" s="164"/>
      <c r="AB313" s="164"/>
      <c r="AC313" s="164"/>
      <c r="AD313" s="164"/>
      <c r="AE313" s="164"/>
      <c r="AF313" s="164"/>
      <c r="AG313" s="164"/>
    </row>
    <row r="314" spans="21:33" ht="20.100000000000001" customHeight="1">
      <c r="U314" s="164"/>
      <c r="V314" s="164"/>
      <c r="W314" s="164"/>
      <c r="X314" s="164"/>
      <c r="Y314" s="164"/>
      <c r="Z314" s="164"/>
      <c r="AA314" s="164"/>
      <c r="AB314" s="164"/>
      <c r="AC314" s="164"/>
      <c r="AD314" s="164"/>
      <c r="AE314" s="164"/>
      <c r="AF314" s="164"/>
      <c r="AG314" s="164"/>
    </row>
    <row r="315" spans="21:33" ht="20.100000000000001" customHeight="1">
      <c r="U315" s="164"/>
      <c r="V315" s="164"/>
      <c r="W315" s="164"/>
      <c r="X315" s="164"/>
      <c r="Y315" s="164"/>
      <c r="Z315" s="164"/>
      <c r="AA315" s="164"/>
      <c r="AB315" s="164"/>
      <c r="AC315" s="164"/>
      <c r="AD315" s="164"/>
      <c r="AE315" s="164"/>
      <c r="AF315" s="164"/>
      <c r="AG315" s="164"/>
    </row>
    <row r="316" spans="21:33" ht="20.100000000000001" customHeight="1">
      <c r="U316" s="164"/>
      <c r="V316" s="164"/>
      <c r="W316" s="164"/>
      <c r="X316" s="164"/>
      <c r="Y316" s="164"/>
      <c r="Z316" s="164"/>
      <c r="AA316" s="164"/>
      <c r="AB316" s="164"/>
      <c r="AC316" s="164"/>
      <c r="AD316" s="164"/>
      <c r="AE316" s="164"/>
      <c r="AF316" s="164"/>
      <c r="AG316" s="164"/>
    </row>
    <row r="317" spans="21:33" ht="20.100000000000001" customHeight="1">
      <c r="U317" s="164"/>
      <c r="V317" s="164"/>
      <c r="W317" s="164"/>
      <c r="X317" s="164"/>
      <c r="Y317" s="164"/>
      <c r="Z317" s="164"/>
      <c r="AA317" s="164"/>
      <c r="AB317" s="164"/>
      <c r="AC317" s="164"/>
      <c r="AD317" s="164"/>
      <c r="AE317" s="164"/>
      <c r="AF317" s="164"/>
      <c r="AG317" s="164"/>
    </row>
    <row r="318" spans="21:33" ht="20.100000000000001" customHeight="1">
      <c r="U318" s="164"/>
      <c r="V318" s="164"/>
      <c r="W318" s="164"/>
      <c r="X318" s="164"/>
      <c r="Y318" s="164"/>
      <c r="Z318" s="164"/>
      <c r="AA318" s="164"/>
      <c r="AB318" s="164"/>
      <c r="AC318" s="164"/>
      <c r="AD318" s="164"/>
      <c r="AE318" s="164"/>
      <c r="AF318" s="164"/>
      <c r="AG318" s="164"/>
    </row>
    <row r="319" spans="21:33" ht="20.100000000000001" customHeight="1">
      <c r="U319" s="164"/>
      <c r="V319" s="164"/>
      <c r="W319" s="164"/>
      <c r="X319" s="164"/>
      <c r="Y319" s="164"/>
      <c r="Z319" s="164"/>
      <c r="AA319" s="164"/>
      <c r="AB319" s="164"/>
      <c r="AC319" s="164"/>
      <c r="AD319" s="164"/>
      <c r="AE319" s="164"/>
      <c r="AF319" s="164"/>
      <c r="AG319" s="164"/>
    </row>
    <row r="320" spans="21:33" ht="20.100000000000001" customHeight="1">
      <c r="U320" s="164"/>
      <c r="V320" s="164"/>
      <c r="W320" s="164"/>
      <c r="X320" s="164"/>
      <c r="Y320" s="164"/>
      <c r="Z320" s="164"/>
      <c r="AA320" s="164"/>
      <c r="AB320" s="164"/>
      <c r="AC320" s="164"/>
      <c r="AD320" s="164"/>
      <c r="AE320" s="164"/>
      <c r="AF320" s="164"/>
      <c r="AG320" s="164"/>
    </row>
    <row r="321" spans="21:33" ht="20.100000000000001" customHeight="1">
      <c r="U321" s="164"/>
      <c r="V321" s="164"/>
      <c r="W321" s="164"/>
      <c r="X321" s="164"/>
      <c r="Y321" s="164"/>
      <c r="Z321" s="164"/>
      <c r="AA321" s="164"/>
      <c r="AB321" s="164"/>
      <c r="AC321" s="164"/>
      <c r="AD321" s="164"/>
      <c r="AE321" s="164"/>
      <c r="AF321" s="164"/>
      <c r="AG321" s="164"/>
    </row>
    <row r="322" spans="21:33" ht="20.100000000000001" customHeight="1">
      <c r="U322" s="164"/>
      <c r="V322" s="164"/>
      <c r="W322" s="164"/>
      <c r="X322" s="164"/>
      <c r="Y322" s="164"/>
      <c r="Z322" s="164"/>
      <c r="AA322" s="164"/>
      <c r="AB322" s="164"/>
      <c r="AC322" s="164"/>
      <c r="AD322" s="164"/>
      <c r="AE322" s="164"/>
      <c r="AF322" s="164"/>
      <c r="AG322" s="164"/>
    </row>
    <row r="323" spans="21:33" ht="20.100000000000001" customHeight="1">
      <c r="U323" s="164"/>
      <c r="V323" s="164"/>
      <c r="W323" s="164"/>
      <c r="X323" s="164"/>
      <c r="Y323" s="164"/>
      <c r="Z323" s="164"/>
      <c r="AA323" s="164"/>
      <c r="AB323" s="164"/>
      <c r="AC323" s="164"/>
      <c r="AD323" s="164"/>
      <c r="AE323" s="164"/>
      <c r="AF323" s="164"/>
      <c r="AG323" s="164"/>
    </row>
    <row r="324" spans="21:33" ht="20.100000000000001" customHeight="1">
      <c r="U324" s="164"/>
      <c r="V324" s="164"/>
      <c r="W324" s="164"/>
      <c r="X324" s="164"/>
      <c r="Y324" s="164"/>
      <c r="Z324" s="164"/>
      <c r="AA324" s="164"/>
      <c r="AB324" s="164"/>
      <c r="AC324" s="164"/>
      <c r="AD324" s="164"/>
      <c r="AE324" s="164"/>
      <c r="AF324" s="164"/>
      <c r="AG324" s="164"/>
    </row>
    <row r="325" spans="21:33" ht="20.100000000000001" customHeight="1">
      <c r="U325" s="164"/>
      <c r="V325" s="164"/>
      <c r="W325" s="164"/>
      <c r="X325" s="164"/>
      <c r="Y325" s="164"/>
      <c r="Z325" s="164"/>
      <c r="AA325" s="164"/>
      <c r="AB325" s="164"/>
      <c r="AC325" s="164"/>
      <c r="AD325" s="164"/>
      <c r="AE325" s="164"/>
      <c r="AF325" s="164"/>
      <c r="AG325" s="164"/>
    </row>
    <row r="326" spans="21:33" ht="20.100000000000001" customHeight="1">
      <c r="U326" s="164"/>
      <c r="V326" s="164"/>
      <c r="W326" s="164"/>
      <c r="X326" s="164"/>
      <c r="Y326" s="164"/>
      <c r="Z326" s="164"/>
      <c r="AA326" s="164"/>
      <c r="AB326" s="164"/>
      <c r="AC326" s="164"/>
      <c r="AD326" s="164"/>
      <c r="AE326" s="164"/>
      <c r="AF326" s="164"/>
      <c r="AG326" s="164"/>
    </row>
    <row r="327" spans="21:33" ht="20.100000000000001" customHeight="1">
      <c r="U327" s="164"/>
      <c r="V327" s="164"/>
      <c r="W327" s="164"/>
      <c r="X327" s="164"/>
      <c r="Y327" s="164"/>
      <c r="Z327" s="164"/>
      <c r="AA327" s="164"/>
      <c r="AB327" s="164"/>
      <c r="AC327" s="164"/>
      <c r="AD327" s="164"/>
      <c r="AE327" s="164"/>
      <c r="AF327" s="164"/>
      <c r="AG327" s="164"/>
    </row>
    <row r="328" spans="21:33" ht="20.100000000000001" customHeight="1">
      <c r="U328" s="164"/>
      <c r="V328" s="164"/>
      <c r="W328" s="164"/>
      <c r="X328" s="164"/>
      <c r="Y328" s="164"/>
      <c r="Z328" s="164"/>
      <c r="AA328" s="164"/>
      <c r="AB328" s="164"/>
      <c r="AC328" s="164"/>
      <c r="AD328" s="164"/>
      <c r="AE328" s="164"/>
      <c r="AF328" s="164"/>
      <c r="AG328" s="164"/>
    </row>
    <row r="329" spans="21:33" ht="20.100000000000001" customHeight="1">
      <c r="U329" s="164"/>
      <c r="V329" s="164"/>
      <c r="W329" s="164"/>
      <c r="X329" s="164"/>
      <c r="Y329" s="164"/>
      <c r="Z329" s="164"/>
      <c r="AA329" s="164"/>
      <c r="AB329" s="164"/>
      <c r="AC329" s="164"/>
      <c r="AD329" s="164"/>
      <c r="AE329" s="164"/>
      <c r="AF329" s="164"/>
      <c r="AG329" s="164"/>
    </row>
    <row r="330" spans="21:33" ht="20.100000000000001" customHeight="1">
      <c r="U330" s="164"/>
      <c r="V330" s="164"/>
      <c r="W330" s="164"/>
      <c r="X330" s="164"/>
      <c r="Y330" s="164"/>
      <c r="Z330" s="164"/>
      <c r="AA330" s="164"/>
      <c r="AB330" s="164"/>
      <c r="AC330" s="164"/>
      <c r="AD330" s="164"/>
      <c r="AE330" s="164"/>
      <c r="AF330" s="164"/>
      <c r="AG330" s="164"/>
    </row>
    <row r="331" spans="21:33" ht="20.100000000000001" customHeight="1">
      <c r="U331" s="164"/>
      <c r="V331" s="164"/>
      <c r="W331" s="164"/>
      <c r="X331" s="164"/>
      <c r="Y331" s="164"/>
      <c r="Z331" s="164"/>
      <c r="AA331" s="164"/>
      <c r="AB331" s="164"/>
      <c r="AC331" s="164"/>
      <c r="AD331" s="164"/>
      <c r="AE331" s="164"/>
      <c r="AF331" s="164"/>
      <c r="AG331" s="164"/>
    </row>
    <row r="332" spans="21:33" ht="20.100000000000001" customHeight="1">
      <c r="U332" s="164"/>
      <c r="V332" s="164"/>
      <c r="W332" s="164"/>
      <c r="X332" s="164"/>
      <c r="Y332" s="164"/>
      <c r="Z332" s="164"/>
      <c r="AA332" s="164"/>
      <c r="AB332" s="164"/>
      <c r="AC332" s="164"/>
      <c r="AD332" s="164"/>
      <c r="AE332" s="164"/>
      <c r="AF332" s="164"/>
      <c r="AG332" s="164"/>
    </row>
    <row r="333" spans="21:33" ht="20.100000000000001" customHeight="1">
      <c r="U333" s="164"/>
      <c r="V333" s="164"/>
      <c r="W333" s="164"/>
      <c r="X333" s="164"/>
      <c r="Y333" s="164"/>
      <c r="Z333" s="164"/>
      <c r="AA333" s="164"/>
      <c r="AB333" s="164"/>
      <c r="AC333" s="164"/>
      <c r="AD333" s="164"/>
      <c r="AE333" s="164"/>
      <c r="AF333" s="164"/>
      <c r="AG333" s="164"/>
    </row>
    <row r="334" spans="21:33" ht="20.100000000000001" customHeight="1">
      <c r="U334" s="164"/>
      <c r="V334" s="164"/>
      <c r="W334" s="164"/>
      <c r="X334" s="164"/>
      <c r="Y334" s="164"/>
      <c r="Z334" s="164"/>
      <c r="AA334" s="164"/>
      <c r="AB334" s="164"/>
      <c r="AC334" s="164"/>
      <c r="AD334" s="164"/>
      <c r="AE334" s="164"/>
      <c r="AF334" s="164"/>
      <c r="AG334" s="164"/>
    </row>
    <row r="335" spans="21:33" ht="20.100000000000001" customHeight="1">
      <c r="U335" s="164"/>
      <c r="V335" s="164"/>
      <c r="W335" s="164"/>
      <c r="X335" s="164"/>
      <c r="Y335" s="164"/>
      <c r="Z335" s="164"/>
      <c r="AA335" s="164"/>
      <c r="AB335" s="164"/>
      <c r="AC335" s="164"/>
      <c r="AD335" s="164"/>
      <c r="AE335" s="164"/>
      <c r="AF335" s="164"/>
      <c r="AG335" s="164"/>
    </row>
    <row r="336" spans="21:33" ht="20.100000000000001" customHeight="1">
      <c r="U336" s="164"/>
      <c r="V336" s="164"/>
      <c r="W336" s="164"/>
      <c r="X336" s="164"/>
      <c r="Y336" s="164"/>
      <c r="Z336" s="164"/>
      <c r="AA336" s="164"/>
      <c r="AB336" s="164"/>
      <c r="AC336" s="164"/>
      <c r="AD336" s="164"/>
      <c r="AE336" s="164"/>
      <c r="AF336" s="164"/>
      <c r="AG336" s="164"/>
    </row>
    <row r="337" spans="21:33" ht="20.100000000000001" customHeight="1">
      <c r="U337" s="164"/>
      <c r="V337" s="164"/>
      <c r="W337" s="164"/>
      <c r="X337" s="164"/>
      <c r="Y337" s="164"/>
      <c r="Z337" s="164"/>
      <c r="AA337" s="164"/>
      <c r="AB337" s="164"/>
      <c r="AC337" s="164"/>
      <c r="AD337" s="164"/>
      <c r="AE337" s="164"/>
      <c r="AF337" s="164"/>
      <c r="AG337" s="164"/>
    </row>
    <row r="338" spans="21:33" ht="20.100000000000001" customHeight="1">
      <c r="U338" s="164"/>
      <c r="V338" s="164"/>
      <c r="W338" s="164"/>
      <c r="X338" s="164"/>
      <c r="Y338" s="164"/>
      <c r="Z338" s="164"/>
      <c r="AA338" s="164"/>
      <c r="AB338" s="164"/>
      <c r="AC338" s="164"/>
      <c r="AD338" s="164"/>
      <c r="AE338" s="164"/>
      <c r="AF338" s="164"/>
      <c r="AG338" s="164"/>
    </row>
    <row r="339" spans="21:33" ht="20.100000000000001" customHeight="1">
      <c r="U339" s="164"/>
      <c r="V339" s="164"/>
      <c r="W339" s="164"/>
      <c r="X339" s="164"/>
      <c r="Y339" s="164"/>
      <c r="Z339" s="164"/>
      <c r="AA339" s="164"/>
      <c r="AB339" s="164"/>
      <c r="AC339" s="164"/>
      <c r="AD339" s="164"/>
      <c r="AE339" s="164"/>
      <c r="AF339" s="164"/>
      <c r="AG339" s="164"/>
    </row>
    <row r="340" spans="21:33" ht="20.100000000000001" customHeight="1">
      <c r="U340" s="164"/>
      <c r="V340" s="164"/>
      <c r="W340" s="164"/>
      <c r="X340" s="164"/>
      <c r="Y340" s="164"/>
      <c r="Z340" s="164"/>
      <c r="AA340" s="164"/>
      <c r="AB340" s="164"/>
      <c r="AC340" s="164"/>
      <c r="AD340" s="164"/>
      <c r="AE340" s="164"/>
      <c r="AF340" s="164"/>
      <c r="AG340" s="164"/>
    </row>
    <row r="341" spans="21:33" ht="20.100000000000001" customHeight="1">
      <c r="U341" s="164"/>
      <c r="V341" s="164"/>
      <c r="W341" s="164"/>
      <c r="X341" s="164"/>
      <c r="Y341" s="164"/>
      <c r="Z341" s="164"/>
      <c r="AA341" s="164"/>
      <c r="AB341" s="164"/>
      <c r="AC341" s="164"/>
      <c r="AD341" s="164"/>
      <c r="AE341" s="164"/>
      <c r="AF341" s="164"/>
      <c r="AG341" s="164"/>
    </row>
    <row r="342" spans="21:33" ht="20.100000000000001" customHeight="1">
      <c r="U342" s="164"/>
      <c r="V342" s="164"/>
      <c r="W342" s="164"/>
      <c r="X342" s="164"/>
      <c r="Y342" s="164"/>
      <c r="Z342" s="164"/>
      <c r="AA342" s="164"/>
      <c r="AB342" s="164"/>
      <c r="AC342" s="164"/>
      <c r="AD342" s="164"/>
      <c r="AE342" s="164"/>
      <c r="AF342" s="164"/>
      <c r="AG342" s="164"/>
    </row>
    <row r="343" spans="21:33" ht="20.100000000000001" customHeight="1">
      <c r="U343" s="164"/>
      <c r="V343" s="164"/>
      <c r="W343" s="164"/>
      <c r="X343" s="164"/>
      <c r="Y343" s="164"/>
      <c r="Z343" s="164"/>
      <c r="AA343" s="164"/>
      <c r="AB343" s="164"/>
      <c r="AC343" s="164"/>
      <c r="AD343" s="164"/>
      <c r="AE343" s="164"/>
      <c r="AF343" s="164"/>
      <c r="AG343" s="164"/>
    </row>
    <row r="344" spans="21:33" ht="20.100000000000001" customHeight="1">
      <c r="U344" s="164"/>
      <c r="V344" s="164"/>
      <c r="W344" s="164"/>
      <c r="X344" s="164"/>
      <c r="Y344" s="164"/>
      <c r="Z344" s="164"/>
      <c r="AA344" s="164"/>
      <c r="AB344" s="164"/>
      <c r="AC344" s="164"/>
      <c r="AD344" s="164"/>
      <c r="AE344" s="164"/>
      <c r="AF344" s="164"/>
      <c r="AG344" s="164"/>
    </row>
    <row r="345" spans="21:33" ht="20.100000000000001" customHeight="1">
      <c r="U345" s="164"/>
      <c r="V345" s="164"/>
      <c r="W345" s="164"/>
      <c r="X345" s="164"/>
      <c r="Y345" s="164"/>
      <c r="Z345" s="164"/>
      <c r="AA345" s="164"/>
      <c r="AB345" s="164"/>
      <c r="AC345" s="164"/>
      <c r="AD345" s="164"/>
      <c r="AE345" s="164"/>
      <c r="AF345" s="164"/>
      <c r="AG345" s="164"/>
    </row>
    <row r="346" spans="21:33" ht="20.100000000000001" customHeight="1">
      <c r="U346" s="164"/>
      <c r="V346" s="164"/>
      <c r="W346" s="164"/>
      <c r="X346" s="164"/>
      <c r="Y346" s="164"/>
      <c r="Z346" s="164"/>
      <c r="AA346" s="164"/>
      <c r="AB346" s="164"/>
      <c r="AC346" s="164"/>
      <c r="AD346" s="164"/>
      <c r="AE346" s="164"/>
      <c r="AF346" s="164"/>
      <c r="AG346" s="164"/>
    </row>
    <row r="347" spans="21:33" ht="20.100000000000001" customHeight="1">
      <c r="U347" s="164"/>
      <c r="V347" s="164"/>
      <c r="W347" s="164"/>
      <c r="X347" s="164"/>
      <c r="Y347" s="164"/>
      <c r="Z347" s="164"/>
      <c r="AA347" s="164"/>
      <c r="AB347" s="164"/>
      <c r="AC347" s="164"/>
      <c r="AD347" s="164"/>
      <c r="AE347" s="164"/>
      <c r="AF347" s="164"/>
      <c r="AG347" s="164"/>
    </row>
    <row r="348" spans="21:33" ht="20.100000000000001" customHeight="1">
      <c r="U348" s="164"/>
      <c r="V348" s="164"/>
      <c r="W348" s="164"/>
      <c r="X348" s="164"/>
      <c r="Y348" s="164"/>
      <c r="Z348" s="164"/>
      <c r="AA348" s="164"/>
      <c r="AB348" s="164"/>
      <c r="AC348" s="164"/>
      <c r="AD348" s="164"/>
      <c r="AE348" s="164"/>
      <c r="AF348" s="164"/>
      <c r="AG348" s="164"/>
    </row>
    <row r="349" spans="21:33" ht="20.100000000000001" customHeight="1">
      <c r="U349" s="164"/>
      <c r="V349" s="164"/>
      <c r="W349" s="164"/>
      <c r="X349" s="164"/>
      <c r="Y349" s="164"/>
      <c r="Z349" s="164"/>
      <c r="AA349" s="164"/>
      <c r="AB349" s="164"/>
      <c r="AC349" s="164"/>
      <c r="AD349" s="164"/>
      <c r="AE349" s="164"/>
      <c r="AF349" s="164"/>
      <c r="AG349" s="164"/>
    </row>
    <row r="350" spans="21:33" ht="20.100000000000001" customHeight="1">
      <c r="U350" s="164"/>
      <c r="V350" s="164"/>
      <c r="W350" s="164"/>
      <c r="X350" s="164"/>
      <c r="Y350" s="164"/>
      <c r="Z350" s="164"/>
      <c r="AA350" s="164"/>
      <c r="AB350" s="164"/>
      <c r="AC350" s="164"/>
      <c r="AD350" s="164"/>
      <c r="AE350" s="164"/>
      <c r="AF350" s="164"/>
      <c r="AG350" s="164"/>
    </row>
    <row r="351" spans="21:33" ht="20.100000000000001" customHeight="1">
      <c r="U351" s="164"/>
      <c r="V351" s="164"/>
      <c r="W351" s="164"/>
      <c r="X351" s="164"/>
      <c r="Y351" s="164"/>
      <c r="Z351" s="164"/>
      <c r="AA351" s="164"/>
      <c r="AB351" s="164"/>
      <c r="AC351" s="164"/>
      <c r="AD351" s="164"/>
      <c r="AE351" s="164"/>
      <c r="AF351" s="164"/>
      <c r="AG351" s="164"/>
    </row>
    <row r="352" spans="21:33" ht="20.100000000000001" customHeight="1">
      <c r="U352" s="164"/>
      <c r="V352" s="164"/>
      <c r="W352" s="164"/>
      <c r="X352" s="164"/>
      <c r="Y352" s="164"/>
      <c r="Z352" s="164"/>
      <c r="AA352" s="164"/>
      <c r="AB352" s="164"/>
      <c r="AC352" s="164"/>
      <c r="AD352" s="164"/>
      <c r="AE352" s="164"/>
      <c r="AF352" s="164"/>
      <c r="AG352" s="164"/>
    </row>
    <row r="353" spans="21:33" ht="20.100000000000001" customHeight="1">
      <c r="U353" s="164"/>
      <c r="V353" s="164"/>
      <c r="W353" s="164"/>
      <c r="X353" s="164"/>
      <c r="Y353" s="164"/>
      <c r="Z353" s="164"/>
      <c r="AA353" s="164"/>
      <c r="AB353" s="164"/>
      <c r="AC353" s="164"/>
      <c r="AD353" s="164"/>
      <c r="AE353" s="164"/>
      <c r="AF353" s="164"/>
      <c r="AG353" s="164"/>
    </row>
    <row r="354" spans="21:33" ht="20.100000000000001" customHeight="1">
      <c r="U354" s="164"/>
      <c r="V354" s="164"/>
      <c r="W354" s="164"/>
      <c r="X354" s="164"/>
      <c r="Y354" s="164"/>
      <c r="Z354" s="164"/>
      <c r="AA354" s="164"/>
      <c r="AB354" s="164"/>
      <c r="AC354" s="164"/>
      <c r="AD354" s="164"/>
      <c r="AE354" s="164"/>
      <c r="AF354" s="164"/>
      <c r="AG354" s="164"/>
    </row>
    <row r="355" spans="21:33" ht="20.100000000000001" customHeight="1">
      <c r="U355" s="164"/>
      <c r="V355" s="164"/>
      <c r="W355" s="164"/>
      <c r="X355" s="164"/>
      <c r="Y355" s="164"/>
      <c r="Z355" s="164"/>
      <c r="AA355" s="164"/>
      <c r="AB355" s="164"/>
      <c r="AC355" s="164"/>
      <c r="AD355" s="164"/>
      <c r="AE355" s="164"/>
      <c r="AF355" s="164"/>
      <c r="AG355" s="164"/>
    </row>
    <row r="356" spans="21:33" ht="20.100000000000001" customHeight="1">
      <c r="U356" s="164"/>
      <c r="V356" s="164"/>
      <c r="W356" s="164"/>
      <c r="X356" s="164"/>
      <c r="Y356" s="164"/>
      <c r="Z356" s="164"/>
      <c r="AA356" s="164"/>
      <c r="AB356" s="164"/>
      <c r="AC356" s="164"/>
      <c r="AD356" s="164"/>
      <c r="AE356" s="164"/>
      <c r="AF356" s="164"/>
      <c r="AG356" s="164"/>
    </row>
    <row r="357" spans="21:33" ht="20.100000000000001" customHeight="1">
      <c r="U357" s="164"/>
      <c r="V357" s="164"/>
      <c r="W357" s="164"/>
      <c r="X357" s="164"/>
      <c r="Y357" s="164"/>
      <c r="Z357" s="164"/>
      <c r="AA357" s="164"/>
      <c r="AB357" s="164"/>
      <c r="AC357" s="164"/>
      <c r="AD357" s="164"/>
      <c r="AE357" s="164"/>
      <c r="AF357" s="164"/>
      <c r="AG357" s="164"/>
    </row>
    <row r="358" spans="21:33" ht="20.100000000000001" customHeight="1">
      <c r="U358" s="164"/>
      <c r="V358" s="164"/>
      <c r="W358" s="164"/>
      <c r="X358" s="164"/>
      <c r="Y358" s="164"/>
      <c r="Z358" s="164"/>
      <c r="AA358" s="164"/>
      <c r="AB358" s="164"/>
      <c r="AC358" s="164"/>
      <c r="AD358" s="164"/>
      <c r="AE358" s="164"/>
      <c r="AF358" s="164"/>
      <c r="AG358" s="164"/>
    </row>
    <row r="359" spans="21:33" ht="20.100000000000001" customHeight="1">
      <c r="U359" s="164"/>
      <c r="V359" s="164"/>
      <c r="W359" s="164"/>
      <c r="X359" s="164"/>
      <c r="Y359" s="164"/>
      <c r="Z359" s="164"/>
      <c r="AA359" s="164"/>
      <c r="AB359" s="164"/>
      <c r="AC359" s="164"/>
      <c r="AD359" s="164"/>
      <c r="AE359" s="164"/>
      <c r="AF359" s="164"/>
      <c r="AG359" s="164"/>
    </row>
    <row r="360" spans="21:33" ht="20.100000000000001" customHeight="1">
      <c r="U360" s="164"/>
      <c r="V360" s="164"/>
      <c r="W360" s="164"/>
      <c r="X360" s="164"/>
      <c r="Y360" s="164"/>
      <c r="Z360" s="164"/>
      <c r="AA360" s="164"/>
      <c r="AB360" s="164"/>
      <c r="AC360" s="164"/>
      <c r="AD360" s="164"/>
      <c r="AE360" s="164"/>
      <c r="AF360" s="164"/>
      <c r="AG360" s="164"/>
    </row>
    <row r="361" spans="21:33" ht="20.100000000000001" customHeight="1">
      <c r="U361" s="164"/>
      <c r="V361" s="164"/>
      <c r="W361" s="164"/>
      <c r="X361" s="164"/>
      <c r="Y361" s="164"/>
      <c r="Z361" s="164"/>
      <c r="AA361" s="164"/>
      <c r="AB361" s="164"/>
      <c r="AC361" s="164"/>
      <c r="AD361" s="164"/>
      <c r="AE361" s="164"/>
      <c r="AF361" s="164"/>
      <c r="AG361" s="164"/>
    </row>
    <row r="362" spans="21:33" ht="20.100000000000001" customHeight="1">
      <c r="U362" s="164"/>
      <c r="V362" s="164"/>
      <c r="W362" s="164"/>
      <c r="X362" s="164"/>
      <c r="Y362" s="164"/>
      <c r="Z362" s="164"/>
      <c r="AA362" s="164"/>
      <c r="AB362" s="164"/>
      <c r="AC362" s="164"/>
      <c r="AD362" s="164"/>
      <c r="AE362" s="164"/>
      <c r="AF362" s="164"/>
      <c r="AG362" s="164"/>
    </row>
    <row r="363" spans="21:33" ht="20.100000000000001" customHeight="1">
      <c r="U363" s="164"/>
      <c r="V363" s="164"/>
      <c r="W363" s="164"/>
      <c r="X363" s="164"/>
      <c r="Y363" s="164"/>
      <c r="Z363" s="164"/>
      <c r="AA363" s="164"/>
      <c r="AB363" s="164"/>
      <c r="AC363" s="164"/>
      <c r="AD363" s="164"/>
      <c r="AE363" s="164"/>
      <c r="AF363" s="164"/>
      <c r="AG363" s="164"/>
    </row>
    <row r="364" spans="21:33" ht="20.100000000000001" customHeight="1">
      <c r="U364" s="164"/>
      <c r="V364" s="164"/>
      <c r="W364" s="164"/>
      <c r="X364" s="164"/>
      <c r="Y364" s="164"/>
      <c r="Z364" s="164"/>
      <c r="AA364" s="164"/>
      <c r="AB364" s="164"/>
      <c r="AC364" s="164"/>
      <c r="AD364" s="164"/>
      <c r="AE364" s="164"/>
      <c r="AF364" s="164"/>
      <c r="AG364" s="164"/>
    </row>
    <row r="365" spans="21:33" ht="20.100000000000001" customHeight="1">
      <c r="U365" s="164"/>
      <c r="V365" s="164"/>
      <c r="W365" s="164"/>
      <c r="X365" s="164"/>
      <c r="Y365" s="164"/>
      <c r="Z365" s="164"/>
      <c r="AA365" s="164"/>
      <c r="AB365" s="164"/>
      <c r="AC365" s="164"/>
      <c r="AD365" s="164"/>
      <c r="AE365" s="164"/>
      <c r="AF365" s="164"/>
      <c r="AG365" s="164"/>
    </row>
    <row r="366" spans="21:33" ht="20.100000000000001" customHeight="1">
      <c r="U366" s="164"/>
      <c r="V366" s="164"/>
      <c r="W366" s="164"/>
      <c r="X366" s="164"/>
      <c r="Y366" s="164"/>
      <c r="Z366" s="164"/>
      <c r="AA366" s="164"/>
      <c r="AB366" s="164"/>
      <c r="AC366" s="164"/>
      <c r="AD366" s="164"/>
      <c r="AE366" s="164"/>
      <c r="AF366" s="164"/>
      <c r="AG366" s="164"/>
    </row>
    <row r="367" spans="21:33" ht="20.100000000000001" customHeight="1">
      <c r="U367" s="164"/>
      <c r="V367" s="164"/>
      <c r="W367" s="164"/>
      <c r="X367" s="164"/>
      <c r="Y367" s="164"/>
      <c r="Z367" s="164"/>
      <c r="AA367" s="164"/>
      <c r="AB367" s="164"/>
      <c r="AC367" s="164"/>
      <c r="AD367" s="164"/>
      <c r="AE367" s="164"/>
      <c r="AF367" s="164"/>
      <c r="AG367" s="164"/>
    </row>
    <row r="368" spans="21:33" ht="20.100000000000001" customHeight="1">
      <c r="U368" s="164"/>
      <c r="V368" s="164"/>
      <c r="W368" s="164"/>
      <c r="X368" s="164"/>
      <c r="Y368" s="164"/>
      <c r="Z368" s="164"/>
      <c r="AA368" s="164"/>
      <c r="AB368" s="164"/>
      <c r="AC368" s="164"/>
      <c r="AD368" s="164"/>
      <c r="AE368" s="164"/>
      <c r="AF368" s="164"/>
      <c r="AG368" s="164"/>
    </row>
    <row r="369" spans="21:33" ht="20.100000000000001" customHeight="1">
      <c r="U369" s="164"/>
      <c r="V369" s="164"/>
      <c r="W369" s="164"/>
      <c r="X369" s="164"/>
      <c r="Y369" s="164"/>
      <c r="Z369" s="164"/>
      <c r="AA369" s="164"/>
      <c r="AB369" s="164"/>
      <c r="AC369" s="164"/>
      <c r="AD369" s="164"/>
      <c r="AE369" s="164"/>
      <c r="AF369" s="164"/>
      <c r="AG369" s="164"/>
    </row>
    <row r="370" spans="21:33" ht="20.100000000000001" customHeight="1">
      <c r="U370" s="164"/>
      <c r="V370" s="164"/>
      <c r="W370" s="164"/>
      <c r="X370" s="164"/>
      <c r="Y370" s="164"/>
      <c r="Z370" s="164"/>
      <c r="AA370" s="164"/>
      <c r="AB370" s="164"/>
      <c r="AC370" s="164"/>
      <c r="AD370" s="164"/>
      <c r="AE370" s="164"/>
      <c r="AF370" s="164"/>
      <c r="AG370" s="164"/>
    </row>
    <row r="371" spans="21:33" ht="20.100000000000001" customHeight="1">
      <c r="U371" s="164"/>
      <c r="V371" s="164"/>
      <c r="W371" s="164"/>
      <c r="X371" s="164"/>
      <c r="Y371" s="164"/>
      <c r="Z371" s="164"/>
      <c r="AA371" s="164"/>
      <c r="AB371" s="164"/>
      <c r="AC371" s="164"/>
      <c r="AD371" s="164"/>
      <c r="AE371" s="164"/>
      <c r="AF371" s="164"/>
      <c r="AG371" s="164"/>
    </row>
    <row r="372" spans="21:33" ht="20.100000000000001" customHeight="1">
      <c r="U372" s="164"/>
      <c r="V372" s="164"/>
      <c r="W372" s="164"/>
      <c r="X372" s="164"/>
      <c r="Y372" s="164"/>
      <c r="Z372" s="164"/>
      <c r="AA372" s="164"/>
      <c r="AB372" s="164"/>
      <c r="AC372" s="164"/>
      <c r="AD372" s="164"/>
      <c r="AE372" s="164"/>
      <c r="AF372" s="164"/>
      <c r="AG372" s="164"/>
    </row>
    <row r="373" spans="21:33" ht="20.100000000000001" customHeight="1">
      <c r="U373" s="164"/>
      <c r="V373" s="164"/>
      <c r="W373" s="164"/>
      <c r="X373" s="164"/>
      <c r="Y373" s="164"/>
      <c r="Z373" s="164"/>
      <c r="AA373" s="164"/>
      <c r="AB373" s="164"/>
      <c r="AC373" s="164"/>
      <c r="AD373" s="164"/>
      <c r="AE373" s="164"/>
      <c r="AF373" s="164"/>
      <c r="AG373" s="164"/>
    </row>
    <row r="374" spans="21:33" ht="20.100000000000001" customHeight="1">
      <c r="U374" s="164"/>
      <c r="V374" s="164"/>
      <c r="W374" s="164"/>
      <c r="X374" s="164"/>
      <c r="Y374" s="164"/>
      <c r="Z374" s="164"/>
      <c r="AA374" s="164"/>
      <c r="AB374" s="164"/>
      <c r="AC374" s="164"/>
      <c r="AD374" s="164"/>
      <c r="AE374" s="164"/>
      <c r="AF374" s="164"/>
      <c r="AG374" s="164"/>
    </row>
    <row r="375" spans="21:33" ht="20.100000000000001" customHeight="1">
      <c r="U375" s="164"/>
      <c r="V375" s="164"/>
      <c r="W375" s="164"/>
      <c r="X375" s="164"/>
      <c r="Y375" s="164"/>
      <c r="Z375" s="164"/>
      <c r="AA375" s="164"/>
      <c r="AB375" s="164"/>
      <c r="AC375" s="164"/>
      <c r="AD375" s="164"/>
      <c r="AE375" s="164"/>
      <c r="AF375" s="164"/>
      <c r="AG375" s="164"/>
    </row>
    <row r="376" spans="21:33" ht="20.100000000000001" customHeight="1">
      <c r="U376" s="164"/>
      <c r="V376" s="164"/>
      <c r="W376" s="164"/>
      <c r="X376" s="164"/>
      <c r="Y376" s="164"/>
      <c r="Z376" s="164"/>
      <c r="AA376" s="164"/>
      <c r="AB376" s="164"/>
      <c r="AC376" s="164"/>
      <c r="AD376" s="164"/>
      <c r="AE376" s="164"/>
      <c r="AF376" s="164"/>
      <c r="AG376" s="164"/>
    </row>
    <row r="377" spans="21:33" ht="20.100000000000001" customHeight="1">
      <c r="U377" s="164"/>
      <c r="V377" s="164"/>
      <c r="W377" s="164"/>
      <c r="X377" s="164"/>
      <c r="Y377" s="164"/>
      <c r="Z377" s="164"/>
      <c r="AA377" s="164"/>
      <c r="AB377" s="164"/>
      <c r="AC377" s="164"/>
      <c r="AD377" s="164"/>
      <c r="AE377" s="164"/>
      <c r="AF377" s="164"/>
      <c r="AG377" s="164"/>
    </row>
    <row r="378" spans="21:33" ht="20.100000000000001" customHeight="1">
      <c r="U378" s="164"/>
      <c r="V378" s="164"/>
      <c r="W378" s="164"/>
      <c r="X378" s="164"/>
      <c r="Y378" s="164"/>
      <c r="Z378" s="164"/>
      <c r="AA378" s="164"/>
      <c r="AB378" s="164"/>
      <c r="AC378" s="164"/>
      <c r="AD378" s="164"/>
      <c r="AE378" s="164"/>
      <c r="AF378" s="164"/>
      <c r="AG378" s="164"/>
    </row>
    <row r="379" spans="21:33" ht="20.100000000000001" customHeight="1">
      <c r="U379" s="164"/>
      <c r="V379" s="164"/>
      <c r="W379" s="164"/>
      <c r="X379" s="164"/>
      <c r="Y379" s="164"/>
      <c r="Z379" s="164"/>
      <c r="AA379" s="164"/>
      <c r="AB379" s="164"/>
      <c r="AC379" s="164"/>
      <c r="AD379" s="164"/>
      <c r="AE379" s="164"/>
      <c r="AF379" s="164"/>
      <c r="AG379" s="164"/>
    </row>
    <row r="380" spans="21:33" ht="20.100000000000001" customHeight="1">
      <c r="U380" s="164"/>
      <c r="V380" s="164"/>
      <c r="W380" s="164"/>
      <c r="X380" s="164"/>
      <c r="Y380" s="164"/>
      <c r="Z380" s="164"/>
      <c r="AA380" s="164"/>
      <c r="AB380" s="164"/>
      <c r="AC380" s="164"/>
      <c r="AD380" s="164"/>
      <c r="AE380" s="164"/>
      <c r="AF380" s="164"/>
      <c r="AG380" s="164"/>
    </row>
    <row r="381" spans="21:33" ht="20.100000000000001" customHeight="1">
      <c r="U381" s="164"/>
      <c r="V381" s="164"/>
      <c r="W381" s="164"/>
      <c r="X381" s="164"/>
      <c r="Y381" s="164"/>
      <c r="Z381" s="164"/>
      <c r="AA381" s="164"/>
      <c r="AB381" s="164"/>
      <c r="AC381" s="164"/>
      <c r="AD381" s="164"/>
      <c r="AE381" s="164"/>
      <c r="AF381" s="164"/>
      <c r="AG381" s="164"/>
    </row>
    <row r="382" spans="21:33" ht="20.100000000000001" customHeight="1">
      <c r="U382" s="164"/>
      <c r="V382" s="164"/>
      <c r="W382" s="164"/>
      <c r="X382" s="164"/>
      <c r="Y382" s="164"/>
      <c r="Z382" s="164"/>
      <c r="AA382" s="164"/>
      <c r="AB382" s="164"/>
      <c r="AC382" s="164"/>
      <c r="AD382" s="164"/>
      <c r="AE382" s="164"/>
      <c r="AF382" s="164"/>
      <c r="AG382" s="164"/>
    </row>
    <row r="383" spans="21:33" ht="20.100000000000001" customHeight="1">
      <c r="U383" s="164"/>
      <c r="V383" s="164"/>
      <c r="W383" s="164"/>
      <c r="X383" s="164"/>
      <c r="Y383" s="164"/>
      <c r="Z383" s="164"/>
      <c r="AA383" s="164"/>
      <c r="AB383" s="164"/>
      <c r="AC383" s="164"/>
      <c r="AD383" s="164"/>
      <c r="AE383" s="164"/>
      <c r="AF383" s="164"/>
      <c r="AG383" s="164"/>
    </row>
    <row r="384" spans="21:33" ht="20.100000000000001" customHeight="1">
      <c r="U384" s="164"/>
      <c r="V384" s="164"/>
      <c r="W384" s="164"/>
      <c r="X384" s="164"/>
      <c r="Y384" s="164"/>
      <c r="Z384" s="164"/>
      <c r="AA384" s="164"/>
      <c r="AB384" s="164"/>
      <c r="AC384" s="164"/>
      <c r="AD384" s="164"/>
      <c r="AE384" s="164"/>
      <c r="AF384" s="164"/>
      <c r="AG384" s="164"/>
    </row>
    <row r="385" spans="21:33" ht="20.100000000000001" customHeight="1">
      <c r="U385" s="164"/>
      <c r="V385" s="164"/>
      <c r="W385" s="164"/>
      <c r="X385" s="164"/>
      <c r="Y385" s="164"/>
      <c r="Z385" s="164"/>
      <c r="AA385" s="164"/>
      <c r="AB385" s="164"/>
      <c r="AC385" s="164"/>
      <c r="AD385" s="164"/>
      <c r="AE385" s="164"/>
      <c r="AF385" s="164"/>
      <c r="AG385" s="164"/>
    </row>
    <row r="386" spans="21:33" ht="20.100000000000001" customHeight="1">
      <c r="U386" s="164"/>
      <c r="V386" s="164"/>
      <c r="W386" s="164"/>
      <c r="X386" s="164"/>
      <c r="Y386" s="164"/>
      <c r="Z386" s="164"/>
      <c r="AA386" s="164"/>
      <c r="AB386" s="164"/>
      <c r="AC386" s="164"/>
      <c r="AD386" s="164"/>
      <c r="AE386" s="164"/>
      <c r="AF386" s="164"/>
      <c r="AG386" s="164"/>
    </row>
    <row r="387" spans="21:33" ht="20.100000000000001" customHeight="1">
      <c r="U387" s="164"/>
      <c r="V387" s="164"/>
      <c r="W387" s="164"/>
      <c r="X387" s="164"/>
      <c r="Y387" s="164"/>
      <c r="Z387" s="164"/>
      <c r="AA387" s="164"/>
      <c r="AB387" s="164"/>
      <c r="AC387" s="164"/>
      <c r="AD387" s="164"/>
      <c r="AE387" s="164"/>
      <c r="AF387" s="164"/>
      <c r="AG387" s="164"/>
    </row>
    <row r="388" spans="21:33" ht="20.100000000000001" customHeight="1">
      <c r="U388" s="164"/>
      <c r="V388" s="164"/>
      <c r="W388" s="164"/>
      <c r="X388" s="164"/>
      <c r="Y388" s="164"/>
      <c r="Z388" s="164"/>
      <c r="AA388" s="164"/>
      <c r="AB388" s="164"/>
      <c r="AC388" s="164"/>
      <c r="AD388" s="164"/>
      <c r="AE388" s="164"/>
      <c r="AF388" s="164"/>
      <c r="AG388" s="164"/>
    </row>
    <row r="389" spans="21:33" ht="20.100000000000001" customHeight="1">
      <c r="U389" s="164"/>
      <c r="V389" s="164"/>
      <c r="W389" s="164"/>
      <c r="X389" s="164"/>
      <c r="Y389" s="164"/>
      <c r="Z389" s="164"/>
      <c r="AA389" s="164"/>
      <c r="AB389" s="164"/>
      <c r="AC389" s="164"/>
      <c r="AD389" s="164"/>
      <c r="AE389" s="164"/>
      <c r="AF389" s="164"/>
      <c r="AG389" s="164"/>
    </row>
    <row r="390" spans="21:33" ht="20.100000000000001" customHeight="1">
      <c r="U390" s="164"/>
      <c r="V390" s="164"/>
      <c r="W390" s="164"/>
      <c r="X390" s="164"/>
      <c r="Y390" s="164"/>
      <c r="Z390" s="164"/>
      <c r="AA390" s="164"/>
      <c r="AB390" s="164"/>
      <c r="AC390" s="164"/>
      <c r="AD390" s="164"/>
      <c r="AE390" s="164"/>
      <c r="AF390" s="164"/>
      <c r="AG390" s="164"/>
    </row>
    <row r="391" spans="21:33" ht="20.100000000000001" customHeight="1">
      <c r="U391" s="164"/>
      <c r="V391" s="164"/>
      <c r="W391" s="164"/>
      <c r="X391" s="164"/>
      <c r="Y391" s="164"/>
      <c r="Z391" s="164"/>
      <c r="AA391" s="164"/>
      <c r="AB391" s="164"/>
      <c r="AC391" s="164"/>
      <c r="AD391" s="164"/>
      <c r="AE391" s="164"/>
      <c r="AF391" s="164"/>
      <c r="AG391" s="164"/>
    </row>
    <row r="392" spans="21:33" ht="20.100000000000001" customHeight="1">
      <c r="U392" s="164"/>
      <c r="V392" s="164"/>
      <c r="W392" s="164"/>
      <c r="X392" s="164"/>
      <c r="Y392" s="164"/>
      <c r="Z392" s="164"/>
      <c r="AA392" s="164"/>
      <c r="AB392" s="164"/>
      <c r="AC392" s="164"/>
      <c r="AD392" s="164"/>
      <c r="AE392" s="164"/>
      <c r="AF392" s="164"/>
      <c r="AG392" s="164"/>
    </row>
    <row r="393" spans="21:33" ht="20.100000000000001" customHeight="1">
      <c r="U393" s="164"/>
      <c r="V393" s="164"/>
      <c r="W393" s="164"/>
      <c r="X393" s="164"/>
      <c r="Y393" s="164"/>
      <c r="Z393" s="164"/>
      <c r="AA393" s="164"/>
      <c r="AB393" s="164"/>
      <c r="AC393" s="164"/>
      <c r="AD393" s="164"/>
      <c r="AE393" s="164"/>
      <c r="AF393" s="164"/>
      <c r="AG393" s="164"/>
    </row>
    <row r="394" spans="21:33" ht="20.100000000000001" customHeight="1">
      <c r="U394" s="164"/>
      <c r="V394" s="164"/>
      <c r="W394" s="164"/>
      <c r="X394" s="164"/>
      <c r="Y394" s="164"/>
      <c r="Z394" s="164"/>
      <c r="AA394" s="164"/>
      <c r="AB394" s="164"/>
      <c r="AC394" s="164"/>
      <c r="AD394" s="164"/>
      <c r="AE394" s="164"/>
      <c r="AF394" s="164"/>
      <c r="AG394" s="164"/>
    </row>
    <row r="395" spans="21:33" ht="20.100000000000001" customHeight="1">
      <c r="U395" s="164"/>
      <c r="V395" s="164"/>
      <c r="W395" s="164"/>
      <c r="X395" s="164"/>
      <c r="Y395" s="164"/>
      <c r="Z395" s="164"/>
      <c r="AA395" s="164"/>
      <c r="AB395" s="164"/>
      <c r="AC395" s="164"/>
      <c r="AD395" s="164"/>
      <c r="AE395" s="164"/>
      <c r="AF395" s="164"/>
      <c r="AG395" s="164"/>
    </row>
    <row r="396" spans="21:33" ht="20.100000000000001" customHeight="1">
      <c r="U396" s="164"/>
      <c r="V396" s="164"/>
      <c r="W396" s="164"/>
      <c r="X396" s="164"/>
      <c r="Y396" s="164"/>
      <c r="Z396" s="164"/>
      <c r="AA396" s="164"/>
      <c r="AB396" s="164"/>
      <c r="AC396" s="164"/>
      <c r="AD396" s="164"/>
      <c r="AE396" s="164"/>
      <c r="AF396" s="164"/>
      <c r="AG396" s="164"/>
    </row>
    <row r="397" spans="21:33" ht="20.100000000000001" customHeight="1">
      <c r="U397" s="164"/>
      <c r="V397" s="164"/>
      <c r="W397" s="164"/>
      <c r="X397" s="164"/>
      <c r="Y397" s="164"/>
      <c r="Z397" s="164"/>
      <c r="AA397" s="164"/>
      <c r="AB397" s="164"/>
      <c r="AC397" s="164"/>
      <c r="AD397" s="164"/>
      <c r="AE397" s="164"/>
      <c r="AF397" s="164"/>
      <c r="AG397" s="164"/>
    </row>
    <row r="398" spans="21:33" ht="20.100000000000001" customHeight="1">
      <c r="U398" s="164"/>
      <c r="V398" s="164"/>
      <c r="W398" s="164"/>
      <c r="X398" s="164"/>
      <c r="Y398" s="164"/>
      <c r="Z398" s="164"/>
      <c r="AA398" s="164"/>
      <c r="AB398" s="164"/>
      <c r="AC398" s="164"/>
      <c r="AD398" s="164"/>
      <c r="AE398" s="164"/>
      <c r="AF398" s="164"/>
      <c r="AG398" s="164"/>
    </row>
    <row r="399" spans="21:33" ht="20.100000000000001" customHeight="1">
      <c r="U399" s="164"/>
      <c r="V399" s="164"/>
      <c r="W399" s="164"/>
      <c r="X399" s="164"/>
      <c r="Y399" s="164"/>
      <c r="Z399" s="164"/>
      <c r="AA399" s="164"/>
      <c r="AB399" s="164"/>
      <c r="AC399" s="164"/>
      <c r="AD399" s="164"/>
      <c r="AE399" s="164"/>
      <c r="AF399" s="164"/>
      <c r="AG399" s="164"/>
    </row>
    <row r="400" spans="21:33" ht="20.100000000000001" customHeight="1">
      <c r="U400" s="164"/>
      <c r="V400" s="164"/>
      <c r="W400" s="164"/>
      <c r="X400" s="164"/>
      <c r="Y400" s="164"/>
      <c r="Z400" s="164"/>
      <c r="AA400" s="164"/>
      <c r="AB400" s="164"/>
      <c r="AC400" s="164"/>
      <c r="AD400" s="164"/>
      <c r="AE400" s="164"/>
      <c r="AF400" s="164"/>
      <c r="AG400" s="164"/>
    </row>
    <row r="401" spans="21:33" ht="20.100000000000001" customHeight="1">
      <c r="U401" s="164"/>
      <c r="V401" s="164"/>
      <c r="W401" s="164"/>
      <c r="X401" s="164"/>
      <c r="Y401" s="164"/>
      <c r="Z401" s="164"/>
      <c r="AA401" s="164"/>
      <c r="AB401" s="164"/>
      <c r="AC401" s="164"/>
      <c r="AD401" s="164"/>
      <c r="AE401" s="164"/>
      <c r="AF401" s="164"/>
      <c r="AG401" s="164"/>
    </row>
    <row r="402" spans="21:33" ht="20.100000000000001" customHeight="1">
      <c r="U402" s="164"/>
      <c r="V402" s="164"/>
      <c r="W402" s="164"/>
      <c r="X402" s="164"/>
      <c r="Y402" s="164"/>
      <c r="Z402" s="164"/>
      <c r="AA402" s="164"/>
      <c r="AB402" s="164"/>
      <c r="AC402" s="164"/>
      <c r="AD402" s="164"/>
      <c r="AE402" s="164"/>
      <c r="AF402" s="164"/>
      <c r="AG402" s="164"/>
    </row>
    <row r="403" spans="21:33" ht="20.100000000000001" customHeight="1">
      <c r="U403" s="164"/>
      <c r="V403" s="164"/>
      <c r="W403" s="164"/>
      <c r="X403" s="164"/>
      <c r="Y403" s="164"/>
      <c r="Z403" s="164"/>
      <c r="AA403" s="164"/>
      <c r="AB403" s="164"/>
      <c r="AC403" s="164"/>
      <c r="AD403" s="164"/>
      <c r="AE403" s="164"/>
      <c r="AF403" s="164"/>
      <c r="AG403" s="164"/>
    </row>
    <row r="404" spans="21:33" ht="20.100000000000001" customHeight="1">
      <c r="U404" s="164"/>
      <c r="V404" s="164"/>
      <c r="W404" s="164"/>
      <c r="X404" s="164"/>
      <c r="Y404" s="164"/>
      <c r="Z404" s="164"/>
      <c r="AA404" s="164"/>
      <c r="AB404" s="164"/>
      <c r="AC404" s="164"/>
      <c r="AD404" s="164"/>
      <c r="AE404" s="164"/>
      <c r="AF404" s="164"/>
      <c r="AG404" s="164"/>
    </row>
    <row r="405" spans="21:33" ht="20.100000000000001" customHeight="1">
      <c r="U405" s="164"/>
      <c r="V405" s="164"/>
      <c r="W405" s="164"/>
      <c r="X405" s="164"/>
      <c r="Y405" s="164"/>
      <c r="Z405" s="164"/>
      <c r="AA405" s="164"/>
      <c r="AB405" s="164"/>
      <c r="AC405" s="164"/>
      <c r="AD405" s="164"/>
      <c r="AE405" s="164"/>
      <c r="AF405" s="164"/>
      <c r="AG405" s="164"/>
    </row>
    <row r="406" spans="21:33" ht="20.100000000000001" customHeight="1">
      <c r="U406" s="164"/>
      <c r="V406" s="164"/>
      <c r="W406" s="164"/>
      <c r="X406" s="164"/>
      <c r="Y406" s="164"/>
      <c r="Z406" s="164"/>
      <c r="AA406" s="164"/>
      <c r="AB406" s="164"/>
      <c r="AC406" s="164"/>
      <c r="AD406" s="164"/>
      <c r="AE406" s="164"/>
      <c r="AF406" s="164"/>
      <c r="AG406" s="164"/>
    </row>
    <row r="407" spans="21:33" ht="20.100000000000001" customHeight="1">
      <c r="U407" s="164"/>
      <c r="V407" s="164"/>
      <c r="W407" s="164"/>
      <c r="X407" s="164"/>
      <c r="Y407" s="164"/>
      <c r="Z407" s="164"/>
      <c r="AA407" s="164"/>
      <c r="AB407" s="164"/>
      <c r="AC407" s="164"/>
      <c r="AD407" s="164"/>
      <c r="AE407" s="164"/>
      <c r="AF407" s="164"/>
      <c r="AG407" s="164"/>
    </row>
    <row r="408" spans="21:33" ht="20.100000000000001" customHeight="1">
      <c r="U408" s="164"/>
      <c r="V408" s="164"/>
      <c r="W408" s="164"/>
      <c r="X408" s="164"/>
      <c r="Y408" s="164"/>
      <c r="Z408" s="164"/>
      <c r="AA408" s="164"/>
      <c r="AB408" s="164"/>
      <c r="AC408" s="164"/>
      <c r="AD408" s="164"/>
      <c r="AE408" s="164"/>
      <c r="AF408" s="164"/>
      <c r="AG408" s="164"/>
    </row>
    <row r="409" spans="21:33" ht="20.100000000000001" customHeight="1">
      <c r="U409" s="164"/>
      <c r="V409" s="164"/>
      <c r="W409" s="164"/>
      <c r="X409" s="164"/>
      <c r="Y409" s="164"/>
      <c r="Z409" s="164"/>
      <c r="AA409" s="164"/>
      <c r="AB409" s="164"/>
      <c r="AC409" s="164"/>
      <c r="AD409" s="164"/>
      <c r="AE409" s="164"/>
      <c r="AF409" s="164"/>
      <c r="AG409" s="164"/>
    </row>
    <row r="410" spans="21:33" ht="20.100000000000001" customHeight="1">
      <c r="U410" s="164"/>
      <c r="V410" s="164"/>
      <c r="W410" s="164"/>
      <c r="X410" s="164"/>
      <c r="Y410" s="164"/>
      <c r="Z410" s="164"/>
      <c r="AA410" s="164"/>
      <c r="AB410" s="164"/>
      <c r="AC410" s="164"/>
      <c r="AD410" s="164"/>
      <c r="AE410" s="164"/>
      <c r="AF410" s="164"/>
      <c r="AG410" s="164"/>
    </row>
    <row r="411" spans="21:33" ht="20.100000000000001" customHeight="1">
      <c r="U411" s="164"/>
      <c r="V411" s="164"/>
      <c r="W411" s="164"/>
      <c r="X411" s="164"/>
      <c r="Y411" s="164"/>
      <c r="Z411" s="164"/>
      <c r="AA411" s="164"/>
      <c r="AB411" s="164"/>
      <c r="AC411" s="164"/>
      <c r="AD411" s="164"/>
      <c r="AE411" s="164"/>
      <c r="AF411" s="164"/>
      <c r="AG411" s="164"/>
    </row>
    <row r="412" spans="21:33" ht="20.100000000000001" customHeight="1">
      <c r="U412" s="164"/>
      <c r="V412" s="164"/>
      <c r="W412" s="164"/>
      <c r="X412" s="164"/>
      <c r="Y412" s="164"/>
      <c r="Z412" s="164"/>
      <c r="AA412" s="164"/>
      <c r="AB412" s="164"/>
      <c r="AC412" s="164"/>
      <c r="AD412" s="164"/>
      <c r="AE412" s="164"/>
      <c r="AF412" s="164"/>
      <c r="AG412" s="164"/>
    </row>
    <row r="413" spans="21:33" ht="20.100000000000001" customHeight="1">
      <c r="U413" s="164"/>
      <c r="V413" s="164"/>
      <c r="W413" s="164"/>
      <c r="X413" s="164"/>
      <c r="Y413" s="164"/>
      <c r="Z413" s="164"/>
      <c r="AA413" s="164"/>
      <c r="AB413" s="164"/>
      <c r="AC413" s="164"/>
      <c r="AD413" s="164"/>
      <c r="AE413" s="164"/>
      <c r="AF413" s="164"/>
      <c r="AG413" s="164"/>
    </row>
    <row r="414" spans="21:33" ht="20.100000000000001" customHeight="1">
      <c r="U414" s="164"/>
      <c r="V414" s="164"/>
      <c r="W414" s="164"/>
      <c r="X414" s="164"/>
      <c r="Y414" s="164"/>
      <c r="Z414" s="164"/>
      <c r="AA414" s="164"/>
      <c r="AB414" s="164"/>
      <c r="AC414" s="164"/>
      <c r="AD414" s="164"/>
      <c r="AE414" s="164"/>
      <c r="AF414" s="164"/>
      <c r="AG414" s="164"/>
    </row>
    <row r="415" spans="21:33" ht="20.100000000000001" customHeight="1">
      <c r="U415" s="164"/>
      <c r="V415" s="164"/>
      <c r="W415" s="164"/>
      <c r="X415" s="164"/>
      <c r="Y415" s="164"/>
      <c r="Z415" s="164"/>
      <c r="AA415" s="164"/>
      <c r="AB415" s="164"/>
      <c r="AC415" s="164"/>
      <c r="AD415" s="164"/>
      <c r="AE415" s="164"/>
      <c r="AF415" s="164"/>
      <c r="AG415" s="164"/>
    </row>
    <row r="416" spans="21:33" ht="20.100000000000001" customHeight="1">
      <c r="U416" s="164"/>
      <c r="V416" s="164"/>
      <c r="W416" s="164"/>
      <c r="X416" s="164"/>
      <c r="Y416" s="164"/>
      <c r="Z416" s="164"/>
      <c r="AA416" s="164"/>
      <c r="AB416" s="164"/>
      <c r="AC416" s="164"/>
      <c r="AD416" s="164"/>
      <c r="AE416" s="164"/>
      <c r="AF416" s="164"/>
      <c r="AG416" s="164"/>
    </row>
    <row r="417" spans="21:33" ht="20.100000000000001" customHeight="1">
      <c r="U417" s="164"/>
      <c r="V417" s="164"/>
      <c r="W417" s="164"/>
      <c r="X417" s="164"/>
      <c r="Y417" s="164"/>
      <c r="Z417" s="164"/>
      <c r="AA417" s="164"/>
      <c r="AB417" s="164"/>
      <c r="AC417" s="164"/>
      <c r="AD417" s="164"/>
      <c r="AE417" s="164"/>
      <c r="AF417" s="164"/>
      <c r="AG417" s="164"/>
    </row>
    <row r="418" spans="21:33">
      <c r="U418" s="164"/>
      <c r="V418" s="164"/>
      <c r="W418" s="164"/>
      <c r="X418" s="164"/>
      <c r="Y418" s="164"/>
      <c r="Z418" s="164"/>
      <c r="AA418" s="164"/>
      <c r="AB418" s="164"/>
      <c r="AC418" s="164"/>
      <c r="AD418" s="164"/>
      <c r="AE418" s="164"/>
      <c r="AF418" s="164"/>
      <c r="AG418" s="164"/>
    </row>
    <row r="419" spans="21:33">
      <c r="U419" s="164"/>
      <c r="V419" s="164"/>
      <c r="W419" s="164"/>
      <c r="X419" s="164"/>
      <c r="Y419" s="164"/>
      <c r="Z419" s="164"/>
      <c r="AA419" s="164"/>
      <c r="AB419" s="164"/>
      <c r="AC419" s="164"/>
      <c r="AD419" s="164"/>
      <c r="AE419" s="164"/>
      <c r="AF419" s="164"/>
      <c r="AG419" s="164"/>
    </row>
    <row r="420" spans="21:33">
      <c r="U420" s="164"/>
      <c r="V420" s="164"/>
      <c r="W420" s="164"/>
      <c r="X420" s="164"/>
      <c r="Y420" s="164"/>
      <c r="Z420" s="164"/>
      <c r="AA420" s="164"/>
      <c r="AB420" s="164"/>
      <c r="AC420" s="164"/>
      <c r="AD420" s="164"/>
      <c r="AE420" s="164"/>
      <c r="AF420" s="164"/>
      <c r="AG420" s="164"/>
    </row>
    <row r="421" spans="21:33">
      <c r="U421" s="164"/>
      <c r="V421" s="164"/>
      <c r="W421" s="164"/>
      <c r="X421" s="164"/>
      <c r="Y421" s="164"/>
      <c r="Z421" s="164"/>
      <c r="AA421" s="164"/>
      <c r="AB421" s="164"/>
      <c r="AC421" s="164"/>
      <c r="AD421" s="164"/>
      <c r="AE421" s="164"/>
      <c r="AF421" s="164"/>
      <c r="AG421" s="164"/>
    </row>
    <row r="422" spans="21:33">
      <c r="U422" s="164"/>
      <c r="V422" s="164"/>
      <c r="W422" s="164"/>
      <c r="X422" s="164"/>
      <c r="Y422" s="164"/>
      <c r="Z422" s="164"/>
      <c r="AA422" s="164"/>
      <c r="AB422" s="164"/>
      <c r="AC422" s="164"/>
      <c r="AD422" s="164"/>
      <c r="AE422" s="164"/>
      <c r="AF422" s="164"/>
      <c r="AG422" s="164"/>
    </row>
    <row r="423" spans="21:33">
      <c r="U423" s="164"/>
      <c r="V423" s="164"/>
      <c r="W423" s="164"/>
      <c r="X423" s="164"/>
      <c r="Y423" s="164"/>
      <c r="Z423" s="164"/>
      <c r="AA423" s="164"/>
      <c r="AB423" s="164"/>
      <c r="AC423" s="164"/>
      <c r="AD423" s="164"/>
      <c r="AE423" s="164"/>
      <c r="AF423" s="164"/>
      <c r="AG423" s="164"/>
    </row>
    <row r="424" spans="21:33">
      <c r="U424" s="164"/>
      <c r="V424" s="164"/>
      <c r="W424" s="164"/>
      <c r="X424" s="164"/>
      <c r="Y424" s="164"/>
      <c r="Z424" s="164"/>
      <c r="AA424" s="164"/>
      <c r="AB424" s="164"/>
      <c r="AC424" s="164"/>
      <c r="AD424" s="164"/>
      <c r="AE424" s="164"/>
      <c r="AF424" s="164"/>
      <c r="AG424" s="164"/>
    </row>
    <row r="425" spans="21:33">
      <c r="U425" s="164"/>
      <c r="V425" s="164"/>
      <c r="W425" s="164"/>
      <c r="X425" s="164"/>
      <c r="Y425" s="164"/>
      <c r="Z425" s="164"/>
      <c r="AA425" s="164"/>
      <c r="AB425" s="164"/>
      <c r="AC425" s="164"/>
      <c r="AD425" s="164"/>
      <c r="AE425" s="164"/>
      <c r="AF425" s="164"/>
      <c r="AG425" s="164"/>
    </row>
    <row r="426" spans="21:33">
      <c r="U426" s="164"/>
      <c r="V426" s="164"/>
      <c r="W426" s="164"/>
      <c r="X426" s="164"/>
      <c r="Y426" s="164"/>
      <c r="Z426" s="164"/>
      <c r="AA426" s="164"/>
      <c r="AB426" s="164"/>
      <c r="AC426" s="164"/>
      <c r="AD426" s="164"/>
      <c r="AE426" s="164"/>
      <c r="AF426" s="164"/>
      <c r="AG426" s="164"/>
    </row>
    <row r="427" spans="21:33">
      <c r="U427" s="164"/>
      <c r="V427" s="164"/>
      <c r="W427" s="164"/>
      <c r="X427" s="164"/>
      <c r="Y427" s="164"/>
      <c r="Z427" s="164"/>
      <c r="AA427" s="164"/>
      <c r="AB427" s="164"/>
      <c r="AC427" s="164"/>
      <c r="AD427" s="164"/>
      <c r="AE427" s="164"/>
      <c r="AF427" s="164"/>
      <c r="AG427" s="164"/>
    </row>
    <row r="428" spans="21:33">
      <c r="U428" s="164"/>
      <c r="V428" s="164"/>
      <c r="W428" s="164"/>
      <c r="X428" s="164"/>
      <c r="Y428" s="164"/>
      <c r="Z428" s="164"/>
      <c r="AA428" s="164"/>
      <c r="AB428" s="164"/>
      <c r="AC428" s="164"/>
      <c r="AD428" s="164"/>
      <c r="AE428" s="164"/>
      <c r="AF428" s="164"/>
      <c r="AG428" s="164"/>
    </row>
    <row r="429" spans="21:33">
      <c r="U429" s="164"/>
      <c r="V429" s="164"/>
      <c r="W429" s="164"/>
      <c r="X429" s="164"/>
      <c r="Y429" s="164"/>
      <c r="Z429" s="164"/>
      <c r="AA429" s="164"/>
      <c r="AB429" s="164"/>
      <c r="AC429" s="164"/>
      <c r="AD429" s="164"/>
      <c r="AE429" s="164"/>
      <c r="AF429" s="164"/>
      <c r="AG429" s="164"/>
    </row>
    <row r="430" spans="21:33">
      <c r="U430" s="164"/>
      <c r="V430" s="164"/>
      <c r="W430" s="164"/>
      <c r="X430" s="164"/>
      <c r="Y430" s="164"/>
      <c r="Z430" s="164"/>
      <c r="AA430" s="164"/>
      <c r="AB430" s="164"/>
      <c r="AC430" s="164"/>
      <c r="AD430" s="164"/>
      <c r="AE430" s="164"/>
      <c r="AF430" s="164"/>
      <c r="AG430" s="164"/>
    </row>
    <row r="431" spans="21:33">
      <c r="U431" s="164"/>
      <c r="V431" s="164"/>
      <c r="W431" s="164"/>
      <c r="X431" s="164"/>
      <c r="Y431" s="164"/>
      <c r="Z431" s="164"/>
      <c r="AA431" s="164"/>
      <c r="AB431" s="164"/>
      <c r="AC431" s="164"/>
      <c r="AD431" s="164"/>
      <c r="AE431" s="164"/>
      <c r="AF431" s="164"/>
      <c r="AG431" s="164"/>
    </row>
    <row r="432" spans="21:33">
      <c r="U432" s="164"/>
      <c r="V432" s="164"/>
      <c r="W432" s="164"/>
      <c r="X432" s="164"/>
      <c r="Y432" s="164"/>
      <c r="Z432" s="164"/>
      <c r="AA432" s="164"/>
      <c r="AB432" s="164"/>
      <c r="AC432" s="164"/>
      <c r="AD432" s="164"/>
      <c r="AE432" s="164"/>
      <c r="AF432" s="164"/>
      <c r="AG432" s="164"/>
    </row>
    <row r="433" spans="21:33">
      <c r="U433" s="164"/>
      <c r="V433" s="164"/>
      <c r="W433" s="164"/>
      <c r="X433" s="164"/>
      <c r="Y433" s="164"/>
      <c r="Z433" s="164"/>
      <c r="AA433" s="164"/>
      <c r="AB433" s="164"/>
      <c r="AC433" s="164"/>
      <c r="AD433" s="164"/>
      <c r="AE433" s="164"/>
      <c r="AF433" s="164"/>
      <c r="AG433" s="164"/>
    </row>
    <row r="434" spans="21:33">
      <c r="U434" s="164"/>
      <c r="V434" s="164"/>
      <c r="W434" s="164"/>
      <c r="X434" s="164"/>
      <c r="Y434" s="164"/>
      <c r="Z434" s="164"/>
      <c r="AA434" s="164"/>
      <c r="AB434" s="164"/>
      <c r="AC434" s="164"/>
      <c r="AD434" s="164"/>
      <c r="AE434" s="164"/>
      <c r="AF434" s="164"/>
      <c r="AG434" s="164"/>
    </row>
    <row r="435" spans="21:33">
      <c r="U435" s="164"/>
      <c r="V435" s="164"/>
      <c r="W435" s="164"/>
      <c r="X435" s="164"/>
      <c r="Y435" s="164"/>
      <c r="Z435" s="164"/>
      <c r="AA435" s="164"/>
      <c r="AB435" s="164"/>
      <c r="AC435" s="164"/>
      <c r="AD435" s="164"/>
      <c r="AE435" s="164"/>
      <c r="AF435" s="164"/>
      <c r="AG435" s="164"/>
    </row>
    <row r="436" spans="21:33">
      <c r="U436" s="164"/>
      <c r="V436" s="164"/>
      <c r="W436" s="164"/>
      <c r="X436" s="164"/>
      <c r="Y436" s="164"/>
      <c r="Z436" s="164"/>
      <c r="AA436" s="164"/>
      <c r="AB436" s="164"/>
      <c r="AC436" s="164"/>
      <c r="AD436" s="164"/>
      <c r="AE436" s="164"/>
      <c r="AF436" s="164"/>
      <c r="AG436" s="164"/>
    </row>
    <row r="437" spans="21:33">
      <c r="U437" s="164"/>
      <c r="V437" s="164"/>
      <c r="W437" s="164"/>
      <c r="X437" s="164"/>
      <c r="Y437" s="164"/>
      <c r="Z437" s="164"/>
      <c r="AA437" s="164"/>
      <c r="AB437" s="164"/>
      <c r="AC437" s="164"/>
      <c r="AD437" s="164"/>
      <c r="AE437" s="164"/>
      <c r="AF437" s="164"/>
      <c r="AG437" s="164"/>
    </row>
    <row r="438" spans="21:33">
      <c r="U438" s="164"/>
      <c r="V438" s="164"/>
      <c r="W438" s="164"/>
      <c r="X438" s="164"/>
      <c r="Y438" s="164"/>
      <c r="Z438" s="164"/>
      <c r="AA438" s="164"/>
      <c r="AB438" s="164"/>
      <c r="AC438" s="164"/>
      <c r="AD438" s="164"/>
      <c r="AE438" s="164"/>
      <c r="AF438" s="164"/>
      <c r="AG438" s="164"/>
    </row>
    <row r="439" spans="21:33">
      <c r="U439" s="164"/>
      <c r="V439" s="164"/>
      <c r="W439" s="164"/>
      <c r="X439" s="164"/>
      <c r="Y439" s="164"/>
      <c r="Z439" s="164"/>
      <c r="AA439" s="164"/>
      <c r="AB439" s="164"/>
      <c r="AC439" s="164"/>
      <c r="AD439" s="164"/>
      <c r="AE439" s="164"/>
      <c r="AF439" s="164"/>
      <c r="AG439" s="164"/>
    </row>
    <row r="440" spans="21:33">
      <c r="U440" s="164"/>
      <c r="V440" s="164"/>
      <c r="W440" s="164"/>
      <c r="X440" s="164"/>
      <c r="Y440" s="164"/>
      <c r="Z440" s="164"/>
      <c r="AA440" s="164"/>
      <c r="AB440" s="164"/>
      <c r="AC440" s="164"/>
      <c r="AD440" s="164"/>
      <c r="AE440" s="164"/>
      <c r="AF440" s="164"/>
      <c r="AG440" s="164"/>
    </row>
    <row r="441" spans="21:33">
      <c r="U441" s="164"/>
      <c r="V441" s="164"/>
      <c r="W441" s="164"/>
      <c r="X441" s="164"/>
      <c r="Y441" s="164"/>
      <c r="Z441" s="164"/>
      <c r="AA441" s="164"/>
      <c r="AB441" s="164"/>
      <c r="AC441" s="164"/>
      <c r="AD441" s="164"/>
      <c r="AE441" s="164"/>
      <c r="AF441" s="164"/>
      <c r="AG441" s="164"/>
    </row>
    <row r="442" spans="21:33">
      <c r="U442" s="164"/>
      <c r="V442" s="164"/>
      <c r="W442" s="164"/>
      <c r="X442" s="164"/>
      <c r="Y442" s="164"/>
      <c r="Z442" s="164"/>
      <c r="AA442" s="164"/>
      <c r="AB442" s="164"/>
      <c r="AC442" s="164"/>
      <c r="AD442" s="164"/>
      <c r="AE442" s="164"/>
      <c r="AF442" s="164"/>
      <c r="AG442" s="164"/>
    </row>
    <row r="443" spans="21:33">
      <c r="U443" s="164"/>
      <c r="V443" s="164"/>
      <c r="W443" s="164"/>
      <c r="X443" s="164"/>
      <c r="Y443" s="164"/>
      <c r="Z443" s="164"/>
      <c r="AA443" s="164"/>
      <c r="AB443" s="164"/>
      <c r="AC443" s="164"/>
      <c r="AD443" s="164"/>
      <c r="AE443" s="164"/>
      <c r="AF443" s="164"/>
      <c r="AG443" s="164"/>
    </row>
    <row r="444" spans="21:33">
      <c r="U444" s="164"/>
      <c r="V444" s="164"/>
      <c r="W444" s="164"/>
      <c r="X444" s="164"/>
      <c r="Y444" s="164"/>
      <c r="Z444" s="164"/>
      <c r="AA444" s="164"/>
      <c r="AB444" s="164"/>
      <c r="AC444" s="164"/>
      <c r="AD444" s="164"/>
      <c r="AE444" s="164"/>
      <c r="AF444" s="164"/>
      <c r="AG444" s="164"/>
    </row>
    <row r="445" spans="21:33">
      <c r="U445" s="164"/>
      <c r="V445" s="164"/>
      <c r="W445" s="164"/>
      <c r="X445" s="164"/>
      <c r="Y445" s="164"/>
      <c r="Z445" s="164"/>
      <c r="AA445" s="164"/>
      <c r="AB445" s="164"/>
      <c r="AC445" s="164"/>
      <c r="AD445" s="164"/>
      <c r="AE445" s="164"/>
      <c r="AF445" s="164"/>
      <c r="AG445" s="164"/>
    </row>
    <row r="446" spans="21:33">
      <c r="U446" s="164"/>
      <c r="V446" s="164"/>
      <c r="W446" s="164"/>
      <c r="X446" s="164"/>
      <c r="Y446" s="164"/>
      <c r="Z446" s="164"/>
      <c r="AA446" s="164"/>
      <c r="AB446" s="164"/>
      <c r="AC446" s="164"/>
      <c r="AD446" s="164"/>
      <c r="AE446" s="164"/>
      <c r="AF446" s="164"/>
      <c r="AG446" s="164"/>
    </row>
    <row r="447" spans="21:33">
      <c r="U447" s="164"/>
      <c r="V447" s="164"/>
      <c r="W447" s="164"/>
      <c r="X447" s="164"/>
      <c r="Y447" s="164"/>
      <c r="Z447" s="164"/>
      <c r="AA447" s="164"/>
      <c r="AB447" s="164"/>
      <c r="AC447" s="164"/>
      <c r="AD447" s="164"/>
      <c r="AE447" s="164"/>
      <c r="AF447" s="164"/>
      <c r="AG447" s="164"/>
    </row>
    <row r="448" spans="21:33">
      <c r="U448" s="164"/>
      <c r="V448" s="164"/>
      <c r="W448" s="164"/>
      <c r="X448" s="164"/>
      <c r="Y448" s="164"/>
      <c r="Z448" s="164"/>
      <c r="AA448" s="164"/>
      <c r="AB448" s="164"/>
      <c r="AC448" s="164"/>
      <c r="AD448" s="164"/>
      <c r="AE448" s="164"/>
      <c r="AF448" s="164"/>
      <c r="AG448" s="164"/>
    </row>
    <row r="449" spans="21:33">
      <c r="U449" s="164"/>
      <c r="V449" s="164"/>
      <c r="W449" s="164"/>
      <c r="X449" s="164"/>
      <c r="Y449" s="164"/>
      <c r="Z449" s="164"/>
      <c r="AA449" s="164"/>
      <c r="AB449" s="164"/>
      <c r="AC449" s="164"/>
      <c r="AD449" s="164"/>
      <c r="AE449" s="164"/>
      <c r="AF449" s="164"/>
      <c r="AG449" s="164"/>
    </row>
    <row r="450" spans="21:33">
      <c r="U450" s="164"/>
      <c r="V450" s="164"/>
      <c r="W450" s="164"/>
      <c r="X450" s="164"/>
      <c r="Y450" s="164"/>
      <c r="Z450" s="164"/>
      <c r="AA450" s="164"/>
      <c r="AB450" s="164"/>
      <c r="AC450" s="164"/>
      <c r="AD450" s="164"/>
      <c r="AE450" s="164"/>
      <c r="AF450" s="164"/>
      <c r="AG450" s="164"/>
    </row>
    <row r="451" spans="21:33">
      <c r="U451" s="164"/>
      <c r="V451" s="164"/>
      <c r="W451" s="164"/>
      <c r="X451" s="164"/>
      <c r="Y451" s="164"/>
      <c r="Z451" s="164"/>
      <c r="AA451" s="164"/>
      <c r="AB451" s="164"/>
      <c r="AC451" s="164"/>
      <c r="AD451" s="164"/>
      <c r="AE451" s="164"/>
      <c r="AF451" s="164"/>
      <c r="AG451" s="164"/>
    </row>
    <row r="452" spans="21:33">
      <c r="U452" s="164"/>
      <c r="V452" s="164"/>
      <c r="W452" s="164"/>
      <c r="X452" s="164"/>
      <c r="Y452" s="164"/>
      <c r="Z452" s="164"/>
      <c r="AA452" s="164"/>
      <c r="AB452" s="164"/>
      <c r="AC452" s="164"/>
      <c r="AD452" s="164"/>
      <c r="AE452" s="164"/>
      <c r="AF452" s="164"/>
      <c r="AG452" s="164"/>
    </row>
    <row r="453" spans="21:33">
      <c r="U453" s="164"/>
      <c r="V453" s="164"/>
      <c r="W453" s="164"/>
      <c r="X453" s="164"/>
      <c r="Y453" s="164"/>
      <c r="Z453" s="164"/>
      <c r="AA453" s="164"/>
      <c r="AB453" s="164"/>
      <c r="AC453" s="164"/>
      <c r="AD453" s="164"/>
      <c r="AE453" s="164"/>
      <c r="AF453" s="164"/>
      <c r="AG453" s="164"/>
    </row>
    <row r="454" spans="21:33">
      <c r="U454" s="164"/>
      <c r="V454" s="164"/>
      <c r="W454" s="164"/>
      <c r="X454" s="164"/>
      <c r="Y454" s="164"/>
      <c r="Z454" s="164"/>
      <c r="AA454" s="164"/>
      <c r="AB454" s="164"/>
      <c r="AC454" s="164"/>
      <c r="AD454" s="164"/>
      <c r="AE454" s="164"/>
      <c r="AF454" s="164"/>
      <c r="AG454" s="164"/>
    </row>
    <row r="455" spans="21:33">
      <c r="U455" s="164"/>
      <c r="V455" s="164"/>
      <c r="W455" s="164"/>
      <c r="X455" s="164"/>
      <c r="Y455" s="164"/>
      <c r="Z455" s="164"/>
      <c r="AA455" s="164"/>
      <c r="AB455" s="164"/>
      <c r="AC455" s="164"/>
      <c r="AD455" s="164"/>
      <c r="AE455" s="164"/>
      <c r="AF455" s="164"/>
      <c r="AG455" s="164"/>
    </row>
    <row r="456" spans="21:33">
      <c r="U456" s="164"/>
      <c r="V456" s="164"/>
      <c r="W456" s="164"/>
      <c r="X456" s="164"/>
      <c r="Y456" s="164"/>
      <c r="Z456" s="164"/>
      <c r="AA456" s="164"/>
      <c r="AB456" s="164"/>
      <c r="AC456" s="164"/>
      <c r="AD456" s="164"/>
      <c r="AE456" s="164"/>
      <c r="AF456" s="164"/>
      <c r="AG456" s="164"/>
    </row>
    <row r="457" spans="21:33">
      <c r="U457" s="164"/>
      <c r="V457" s="164"/>
      <c r="W457" s="164"/>
      <c r="X457" s="164"/>
      <c r="Y457" s="164"/>
      <c r="Z457" s="164"/>
      <c r="AA457" s="164"/>
      <c r="AB457" s="164"/>
      <c r="AC457" s="164"/>
      <c r="AD457" s="164"/>
      <c r="AE457" s="164"/>
      <c r="AF457" s="164"/>
      <c r="AG457" s="164"/>
    </row>
    <row r="458" spans="21:33">
      <c r="U458" s="164"/>
      <c r="V458" s="164"/>
      <c r="W458" s="164"/>
      <c r="X458" s="164"/>
      <c r="Y458" s="164"/>
      <c r="Z458" s="164"/>
      <c r="AA458" s="164"/>
      <c r="AB458" s="164"/>
      <c r="AC458" s="164"/>
      <c r="AD458" s="164"/>
      <c r="AE458" s="164"/>
      <c r="AF458" s="164"/>
      <c r="AG458" s="164"/>
    </row>
    <row r="459" spans="21:33">
      <c r="U459" s="164"/>
      <c r="V459" s="164"/>
      <c r="W459" s="164"/>
      <c r="X459" s="164"/>
      <c r="Y459" s="164"/>
      <c r="Z459" s="164"/>
      <c r="AA459" s="164"/>
      <c r="AB459" s="164"/>
      <c r="AC459" s="164"/>
      <c r="AD459" s="164"/>
      <c r="AE459" s="164"/>
      <c r="AF459" s="164"/>
      <c r="AG459" s="164"/>
    </row>
    <row r="460" spans="21:33">
      <c r="U460" s="164"/>
      <c r="V460" s="164"/>
      <c r="W460" s="164"/>
      <c r="X460" s="164"/>
      <c r="Y460" s="164"/>
      <c r="Z460" s="164"/>
      <c r="AA460" s="164"/>
      <c r="AB460" s="164"/>
      <c r="AC460" s="164"/>
      <c r="AD460" s="164"/>
      <c r="AE460" s="164"/>
      <c r="AF460" s="164"/>
      <c r="AG460" s="164"/>
    </row>
    <row r="461" spans="21:33">
      <c r="U461" s="164"/>
      <c r="V461" s="164"/>
      <c r="W461" s="164"/>
      <c r="X461" s="164"/>
      <c r="Y461" s="164"/>
      <c r="Z461" s="164"/>
      <c r="AA461" s="164"/>
      <c r="AB461" s="164"/>
      <c r="AC461" s="164"/>
      <c r="AD461" s="164"/>
      <c r="AE461" s="164"/>
      <c r="AF461" s="164"/>
      <c r="AG461" s="164"/>
    </row>
    <row r="462" spans="21:33">
      <c r="U462" s="164"/>
      <c r="V462" s="164"/>
      <c r="W462" s="164"/>
      <c r="X462" s="164"/>
      <c r="Y462" s="164"/>
      <c r="Z462" s="164"/>
      <c r="AA462" s="164"/>
      <c r="AB462" s="164"/>
      <c r="AC462" s="164"/>
      <c r="AD462" s="164"/>
      <c r="AE462" s="164"/>
      <c r="AF462" s="164"/>
      <c r="AG462" s="164"/>
    </row>
    <row r="463" spans="21:33">
      <c r="U463" s="164"/>
      <c r="V463" s="164"/>
      <c r="W463" s="164"/>
      <c r="X463" s="164"/>
      <c r="Y463" s="164"/>
      <c r="Z463" s="164"/>
      <c r="AA463" s="164"/>
      <c r="AB463" s="164"/>
      <c r="AC463" s="164"/>
      <c r="AD463" s="164"/>
      <c r="AE463" s="164"/>
      <c r="AF463" s="164"/>
      <c r="AG463" s="164"/>
    </row>
    <row r="464" spans="21:33">
      <c r="U464" s="164"/>
      <c r="V464" s="164"/>
      <c r="W464" s="164"/>
      <c r="X464" s="164"/>
      <c r="Y464" s="164"/>
      <c r="Z464" s="164"/>
      <c r="AA464" s="164"/>
      <c r="AB464" s="164"/>
      <c r="AC464" s="164"/>
      <c r="AD464" s="164"/>
      <c r="AE464" s="164"/>
      <c r="AF464" s="164"/>
      <c r="AG464" s="164"/>
    </row>
    <row r="465" spans="21:33">
      <c r="U465" s="164"/>
      <c r="V465" s="164"/>
      <c r="W465" s="164"/>
      <c r="X465" s="164"/>
      <c r="Y465" s="164"/>
      <c r="Z465" s="164"/>
      <c r="AA465" s="164"/>
      <c r="AB465" s="164"/>
      <c r="AC465" s="164"/>
      <c r="AD465" s="164"/>
      <c r="AE465" s="164"/>
      <c r="AF465" s="164"/>
      <c r="AG465" s="164"/>
    </row>
    <row r="466" spans="21:33">
      <c r="U466" s="164"/>
      <c r="V466" s="164"/>
      <c r="W466" s="164"/>
      <c r="X466" s="164"/>
      <c r="Y466" s="164"/>
      <c r="Z466" s="164"/>
      <c r="AA466" s="164"/>
      <c r="AB466" s="164"/>
      <c r="AC466" s="164"/>
      <c r="AD466" s="164"/>
      <c r="AE466" s="164"/>
      <c r="AF466" s="164"/>
      <c r="AG466" s="164"/>
    </row>
    <row r="467" spans="21:33">
      <c r="U467" s="164"/>
      <c r="V467" s="164"/>
      <c r="W467" s="164"/>
      <c r="X467" s="164"/>
      <c r="Y467" s="164"/>
      <c r="Z467" s="164"/>
      <c r="AA467" s="164"/>
      <c r="AB467" s="164"/>
      <c r="AC467" s="164"/>
      <c r="AD467" s="164"/>
      <c r="AE467" s="164"/>
      <c r="AF467" s="164"/>
      <c r="AG467" s="164"/>
    </row>
    <row r="468" spans="21:33">
      <c r="U468" s="164"/>
      <c r="V468" s="164"/>
      <c r="W468" s="164"/>
      <c r="X468" s="164"/>
      <c r="Y468" s="164"/>
      <c r="Z468" s="164"/>
      <c r="AA468" s="164"/>
      <c r="AB468" s="164"/>
      <c r="AC468" s="164"/>
      <c r="AD468" s="164"/>
      <c r="AE468" s="164"/>
      <c r="AF468" s="164"/>
      <c r="AG468" s="164"/>
    </row>
    <row r="469" spans="21:33">
      <c r="U469" s="164"/>
      <c r="V469" s="164"/>
      <c r="W469" s="164"/>
      <c r="X469" s="164"/>
      <c r="Y469" s="164"/>
      <c r="Z469" s="164"/>
      <c r="AA469" s="164"/>
      <c r="AB469" s="164"/>
      <c r="AC469" s="164"/>
      <c r="AD469" s="164"/>
      <c r="AE469" s="164"/>
      <c r="AF469" s="164"/>
      <c r="AG469" s="164"/>
    </row>
    <row r="470" spans="21:33">
      <c r="U470" s="164"/>
      <c r="V470" s="164"/>
      <c r="W470" s="164"/>
      <c r="X470" s="164"/>
      <c r="Y470" s="164"/>
      <c r="Z470" s="164"/>
      <c r="AA470" s="164"/>
      <c r="AB470" s="164"/>
      <c r="AC470" s="164"/>
      <c r="AD470" s="164"/>
      <c r="AE470" s="164"/>
      <c r="AF470" s="164"/>
      <c r="AG470" s="164"/>
    </row>
    <row r="471" spans="21:33">
      <c r="U471" s="164"/>
      <c r="V471" s="164"/>
      <c r="W471" s="164"/>
      <c r="X471" s="164"/>
      <c r="Y471" s="164"/>
      <c r="Z471" s="164"/>
      <c r="AA471" s="164"/>
      <c r="AB471" s="164"/>
      <c r="AC471" s="164"/>
      <c r="AD471" s="164"/>
      <c r="AE471" s="164"/>
      <c r="AF471" s="164"/>
      <c r="AG471" s="164"/>
    </row>
    <row r="472" spans="21:33">
      <c r="U472" s="164"/>
      <c r="V472" s="164"/>
      <c r="W472" s="164"/>
      <c r="X472" s="164"/>
      <c r="Y472" s="164"/>
      <c r="Z472" s="164"/>
      <c r="AA472" s="164"/>
      <c r="AB472" s="164"/>
      <c r="AC472" s="164"/>
      <c r="AD472" s="164"/>
      <c r="AE472" s="164"/>
      <c r="AF472" s="164"/>
      <c r="AG472" s="164"/>
    </row>
    <row r="473" spans="21:33">
      <c r="U473" s="164"/>
      <c r="V473" s="164"/>
      <c r="W473" s="164"/>
      <c r="X473" s="164"/>
      <c r="Y473" s="164"/>
      <c r="Z473" s="164"/>
      <c r="AA473" s="164"/>
      <c r="AB473" s="164"/>
      <c r="AC473" s="164"/>
      <c r="AD473" s="164"/>
      <c r="AE473" s="164"/>
      <c r="AF473" s="164"/>
      <c r="AG473" s="164"/>
    </row>
    <row r="474" spans="21:33">
      <c r="U474" s="164"/>
      <c r="V474" s="164"/>
      <c r="W474" s="164"/>
      <c r="X474" s="164"/>
      <c r="Y474" s="164"/>
      <c r="Z474" s="164"/>
      <c r="AA474" s="164"/>
      <c r="AB474" s="164"/>
      <c r="AC474" s="164"/>
      <c r="AD474" s="164"/>
      <c r="AE474" s="164"/>
      <c r="AF474" s="164"/>
      <c r="AG474" s="164"/>
    </row>
    <row r="475" spans="21:33">
      <c r="U475" s="164"/>
      <c r="V475" s="164"/>
      <c r="W475" s="164"/>
      <c r="X475" s="164"/>
      <c r="Y475" s="164"/>
      <c r="Z475" s="164"/>
      <c r="AA475" s="164"/>
      <c r="AB475" s="164"/>
      <c r="AC475" s="164"/>
      <c r="AD475" s="164"/>
      <c r="AE475" s="164"/>
      <c r="AF475" s="164"/>
      <c r="AG475" s="164"/>
    </row>
    <row r="476" spans="21:33">
      <c r="U476" s="164"/>
      <c r="V476" s="164"/>
      <c r="W476" s="164"/>
      <c r="X476" s="164"/>
      <c r="Y476" s="164"/>
      <c r="Z476" s="164"/>
      <c r="AA476" s="164"/>
      <c r="AB476" s="164"/>
      <c r="AC476" s="164"/>
      <c r="AD476" s="164"/>
      <c r="AE476" s="164"/>
      <c r="AF476" s="164"/>
      <c r="AG476" s="164"/>
    </row>
    <row r="477" spans="21:33">
      <c r="U477" s="164"/>
      <c r="V477" s="164"/>
      <c r="W477" s="164"/>
      <c r="X477" s="164"/>
      <c r="Y477" s="164"/>
      <c r="Z477" s="164"/>
      <c r="AA477" s="164"/>
      <c r="AB477" s="164"/>
      <c r="AC477" s="164"/>
      <c r="AD477" s="164"/>
      <c r="AE477" s="164"/>
      <c r="AF477" s="164"/>
      <c r="AG477" s="164"/>
    </row>
    <row r="478" spans="21:33">
      <c r="U478" s="164"/>
      <c r="V478" s="164"/>
      <c r="W478" s="164"/>
      <c r="X478" s="164"/>
      <c r="Y478" s="164"/>
      <c r="Z478" s="164"/>
      <c r="AA478" s="164"/>
      <c r="AB478" s="164"/>
      <c r="AC478" s="164"/>
      <c r="AD478" s="164"/>
      <c r="AE478" s="164"/>
      <c r="AF478" s="164"/>
      <c r="AG478" s="164"/>
    </row>
    <row r="479" spans="21:33">
      <c r="U479" s="164"/>
      <c r="V479" s="164"/>
      <c r="W479" s="164"/>
      <c r="X479" s="164"/>
      <c r="Y479" s="164"/>
      <c r="Z479" s="164"/>
      <c r="AA479" s="164"/>
      <c r="AB479" s="164"/>
      <c r="AC479" s="164"/>
      <c r="AD479" s="164"/>
      <c r="AE479" s="164"/>
      <c r="AF479" s="164"/>
      <c r="AG479" s="164"/>
    </row>
    <row r="480" spans="21:33">
      <c r="U480" s="164"/>
      <c r="V480" s="164"/>
      <c r="W480" s="164"/>
      <c r="X480" s="164"/>
      <c r="Y480" s="164"/>
      <c r="Z480" s="164"/>
      <c r="AA480" s="164"/>
      <c r="AB480" s="164"/>
      <c r="AC480" s="164"/>
      <c r="AD480" s="164"/>
      <c r="AE480" s="164"/>
      <c r="AF480" s="164"/>
      <c r="AG480" s="164"/>
    </row>
    <row r="481" spans="21:33">
      <c r="U481" s="164"/>
      <c r="V481" s="164"/>
      <c r="W481" s="164"/>
      <c r="X481" s="164"/>
      <c r="Y481" s="164"/>
      <c r="Z481" s="164"/>
      <c r="AA481" s="164"/>
      <c r="AB481" s="164"/>
      <c r="AC481" s="164"/>
      <c r="AD481" s="164"/>
      <c r="AE481" s="164"/>
      <c r="AF481" s="164"/>
      <c r="AG481" s="164"/>
    </row>
    <row r="482" spans="21:33">
      <c r="U482" s="164"/>
      <c r="V482" s="164"/>
      <c r="W482" s="164"/>
      <c r="X482" s="164"/>
      <c r="Y482" s="164"/>
      <c r="Z482" s="164"/>
      <c r="AA482" s="164"/>
      <c r="AB482" s="164"/>
      <c r="AC482" s="164"/>
      <c r="AD482" s="164"/>
      <c r="AE482" s="164"/>
      <c r="AF482" s="164"/>
      <c r="AG482" s="164"/>
    </row>
    <row r="483" spans="21:33">
      <c r="U483" s="164"/>
      <c r="V483" s="164"/>
      <c r="W483" s="164"/>
      <c r="X483" s="164"/>
      <c r="Y483" s="164"/>
      <c r="Z483" s="164"/>
      <c r="AA483" s="164"/>
      <c r="AB483" s="164"/>
      <c r="AC483" s="164"/>
      <c r="AD483" s="164"/>
      <c r="AE483" s="164"/>
      <c r="AF483" s="164"/>
      <c r="AG483" s="164"/>
    </row>
    <row r="484" spans="21:33">
      <c r="U484" s="164"/>
      <c r="V484" s="164"/>
      <c r="W484" s="164"/>
      <c r="X484" s="164"/>
      <c r="Y484" s="164"/>
      <c r="Z484" s="164"/>
      <c r="AA484" s="164"/>
      <c r="AB484" s="164"/>
      <c r="AC484" s="164"/>
      <c r="AD484" s="164"/>
      <c r="AE484" s="164"/>
      <c r="AF484" s="164"/>
      <c r="AG484" s="164"/>
    </row>
    <row r="485" spans="21:33">
      <c r="U485" s="164"/>
      <c r="V485" s="164"/>
      <c r="W485" s="164"/>
      <c r="X485" s="164"/>
      <c r="Y485" s="164"/>
      <c r="Z485" s="164"/>
      <c r="AA485" s="164"/>
      <c r="AB485" s="164"/>
      <c r="AC485" s="164"/>
      <c r="AD485" s="164"/>
      <c r="AE485" s="164"/>
      <c r="AF485" s="164"/>
      <c r="AG485" s="164"/>
    </row>
    <row r="486" spans="21:33">
      <c r="U486" s="164"/>
      <c r="V486" s="164"/>
      <c r="W486" s="164"/>
      <c r="X486" s="164"/>
      <c r="Y486" s="164"/>
      <c r="Z486" s="164"/>
      <c r="AA486" s="164"/>
      <c r="AB486" s="164"/>
      <c r="AC486" s="164"/>
      <c r="AD486" s="164"/>
      <c r="AE486" s="164"/>
      <c r="AF486" s="164"/>
      <c r="AG486" s="164"/>
    </row>
    <row r="487" spans="21:33">
      <c r="U487" s="164"/>
      <c r="V487" s="164"/>
      <c r="W487" s="164"/>
      <c r="X487" s="164"/>
      <c r="Y487" s="164"/>
      <c r="Z487" s="164"/>
      <c r="AA487" s="164"/>
      <c r="AB487" s="164"/>
      <c r="AC487" s="164"/>
      <c r="AD487" s="164"/>
      <c r="AE487" s="164"/>
      <c r="AF487" s="164"/>
      <c r="AG487" s="164"/>
    </row>
    <row r="488" spans="21:33">
      <c r="U488" s="164"/>
      <c r="V488" s="164"/>
      <c r="W488" s="164"/>
      <c r="X488" s="164"/>
      <c r="Y488" s="164"/>
      <c r="Z488" s="164"/>
      <c r="AA488" s="164"/>
      <c r="AB488" s="164"/>
      <c r="AC488" s="164"/>
      <c r="AD488" s="164"/>
      <c r="AE488" s="164"/>
      <c r="AF488" s="164"/>
      <c r="AG488" s="164"/>
    </row>
    <row r="489" spans="21:33">
      <c r="U489" s="164"/>
      <c r="V489" s="164"/>
      <c r="W489" s="164"/>
      <c r="X489" s="164"/>
      <c r="Y489" s="164"/>
      <c r="Z489" s="164"/>
      <c r="AA489" s="164"/>
      <c r="AB489" s="164"/>
      <c r="AC489" s="164"/>
      <c r="AD489" s="164"/>
      <c r="AE489" s="164"/>
      <c r="AF489" s="164"/>
      <c r="AG489" s="164"/>
    </row>
    <row r="490" spans="21:33">
      <c r="U490" s="164"/>
      <c r="V490" s="164"/>
      <c r="W490" s="164"/>
      <c r="X490" s="164"/>
      <c r="Y490" s="164"/>
      <c r="Z490" s="164"/>
      <c r="AA490" s="164"/>
      <c r="AB490" s="164"/>
      <c r="AC490" s="164"/>
      <c r="AD490" s="164"/>
      <c r="AE490" s="164"/>
      <c r="AF490" s="164"/>
      <c r="AG490" s="164"/>
    </row>
    <row r="491" spans="21:33">
      <c r="U491" s="164"/>
      <c r="V491" s="164"/>
      <c r="W491" s="164"/>
      <c r="X491" s="164"/>
      <c r="Y491" s="164"/>
      <c r="Z491" s="164"/>
      <c r="AA491" s="164"/>
      <c r="AB491" s="164"/>
      <c r="AC491" s="164"/>
      <c r="AD491" s="164"/>
      <c r="AE491" s="164"/>
      <c r="AF491" s="164"/>
      <c r="AG491" s="164"/>
    </row>
    <row r="492" spans="21:33">
      <c r="U492" s="164"/>
      <c r="V492" s="164"/>
      <c r="W492" s="164"/>
      <c r="X492" s="164"/>
      <c r="Y492" s="164"/>
      <c r="Z492" s="164"/>
      <c r="AA492" s="164"/>
      <c r="AB492" s="164"/>
      <c r="AC492" s="164"/>
      <c r="AD492" s="164"/>
      <c r="AE492" s="164"/>
      <c r="AF492" s="164"/>
      <c r="AG492" s="164"/>
    </row>
    <row r="493" spans="21:33">
      <c r="U493" s="164"/>
      <c r="V493" s="164"/>
      <c r="W493" s="164"/>
      <c r="X493" s="164"/>
      <c r="Y493" s="164"/>
      <c r="Z493" s="164"/>
      <c r="AA493" s="164"/>
      <c r="AB493" s="164"/>
      <c r="AC493" s="164"/>
      <c r="AD493" s="164"/>
      <c r="AE493" s="164"/>
      <c r="AF493" s="164"/>
      <c r="AG493" s="164"/>
    </row>
    <row r="494" spans="21:33">
      <c r="U494" s="164"/>
      <c r="V494" s="164"/>
      <c r="W494" s="164"/>
      <c r="X494" s="164"/>
      <c r="Y494" s="164"/>
      <c r="Z494" s="164"/>
      <c r="AA494" s="164"/>
      <c r="AB494" s="164"/>
      <c r="AC494" s="164"/>
      <c r="AD494" s="164"/>
      <c r="AE494" s="164"/>
      <c r="AF494" s="164"/>
      <c r="AG494" s="164"/>
    </row>
    <row r="495" spans="21:33">
      <c r="U495" s="164"/>
      <c r="V495" s="164"/>
      <c r="W495" s="164"/>
      <c r="X495" s="164"/>
      <c r="Y495" s="164"/>
      <c r="Z495" s="164"/>
      <c r="AA495" s="164"/>
      <c r="AB495" s="164"/>
      <c r="AC495" s="164"/>
      <c r="AD495" s="164"/>
      <c r="AE495" s="164"/>
      <c r="AF495" s="164"/>
      <c r="AG495" s="164"/>
    </row>
    <row r="496" spans="21:33">
      <c r="U496" s="164"/>
      <c r="V496" s="164"/>
      <c r="W496" s="164"/>
      <c r="X496" s="164"/>
      <c r="Y496" s="164"/>
      <c r="Z496" s="164"/>
      <c r="AA496" s="164"/>
      <c r="AB496" s="164"/>
      <c r="AC496" s="164"/>
      <c r="AD496" s="164"/>
      <c r="AE496" s="164"/>
      <c r="AF496" s="164"/>
      <c r="AG496" s="164"/>
    </row>
    <row r="497" spans="21:33">
      <c r="U497" s="164"/>
      <c r="V497" s="164"/>
      <c r="W497" s="164"/>
      <c r="X497" s="164"/>
      <c r="Y497" s="164"/>
      <c r="Z497" s="164"/>
      <c r="AA497" s="164"/>
      <c r="AB497" s="164"/>
      <c r="AC497" s="164"/>
      <c r="AD497" s="164"/>
      <c r="AE497" s="164"/>
      <c r="AF497" s="164"/>
      <c r="AG497" s="164"/>
    </row>
    <row r="498" spans="21:33">
      <c r="U498" s="164"/>
      <c r="V498" s="164"/>
      <c r="W498" s="164"/>
      <c r="X498" s="164"/>
      <c r="Y498" s="164"/>
      <c r="Z498" s="164"/>
      <c r="AA498" s="164"/>
      <c r="AB498" s="164"/>
      <c r="AC498" s="164"/>
      <c r="AD498" s="164"/>
      <c r="AE498" s="164"/>
      <c r="AF498" s="164"/>
      <c r="AG498" s="164"/>
    </row>
    <row r="499" spans="21:33">
      <c r="U499" s="164"/>
      <c r="V499" s="164"/>
      <c r="W499" s="164"/>
      <c r="X499" s="164"/>
      <c r="Y499" s="164"/>
      <c r="Z499" s="164"/>
      <c r="AA499" s="164"/>
      <c r="AB499" s="164"/>
      <c r="AC499" s="164"/>
      <c r="AD499" s="164"/>
      <c r="AE499" s="164"/>
      <c r="AF499" s="164"/>
      <c r="AG499" s="164"/>
    </row>
    <row r="500" spans="21:33">
      <c r="U500" s="164"/>
      <c r="V500" s="164"/>
      <c r="W500" s="164"/>
      <c r="X500" s="164"/>
      <c r="Y500" s="164"/>
      <c r="Z500" s="164"/>
      <c r="AA500" s="164"/>
      <c r="AB500" s="164"/>
      <c r="AC500" s="164"/>
      <c r="AD500" s="164"/>
      <c r="AE500" s="164"/>
      <c r="AF500" s="164"/>
      <c r="AG500" s="164"/>
    </row>
    <row r="501" spans="21:33">
      <c r="U501" s="164"/>
      <c r="V501" s="164"/>
      <c r="W501" s="164"/>
      <c r="X501" s="164"/>
      <c r="Y501" s="164"/>
      <c r="Z501" s="164"/>
      <c r="AA501" s="164"/>
      <c r="AB501" s="164"/>
      <c r="AC501" s="164"/>
      <c r="AD501" s="164"/>
      <c r="AE501" s="164"/>
      <c r="AF501" s="164"/>
      <c r="AG501" s="164"/>
    </row>
    <row r="502" spans="21:33">
      <c r="U502" s="164"/>
      <c r="V502" s="164"/>
      <c r="W502" s="164"/>
      <c r="X502" s="164"/>
      <c r="Y502" s="164"/>
      <c r="Z502" s="164"/>
      <c r="AA502" s="164"/>
      <c r="AB502" s="164"/>
      <c r="AC502" s="164"/>
      <c r="AD502" s="164"/>
      <c r="AE502" s="164"/>
      <c r="AF502" s="164"/>
      <c r="AG502" s="164"/>
    </row>
    <row r="503" spans="21:33">
      <c r="U503" s="164"/>
      <c r="V503" s="164"/>
      <c r="W503" s="164"/>
      <c r="X503" s="164"/>
      <c r="Y503" s="164"/>
      <c r="Z503" s="164"/>
      <c r="AA503" s="164"/>
      <c r="AB503" s="164"/>
      <c r="AC503" s="164"/>
      <c r="AD503" s="164"/>
      <c r="AE503" s="164"/>
      <c r="AF503" s="164"/>
      <c r="AG503" s="164"/>
    </row>
    <row r="504" spans="21:33">
      <c r="U504" s="164"/>
      <c r="V504" s="164"/>
      <c r="W504" s="164"/>
      <c r="X504" s="164"/>
      <c r="Y504" s="164"/>
      <c r="Z504" s="164"/>
      <c r="AA504" s="164"/>
      <c r="AB504" s="164"/>
      <c r="AC504" s="164"/>
      <c r="AD504" s="164"/>
      <c r="AE504" s="164"/>
      <c r="AF504" s="164"/>
      <c r="AG504" s="164"/>
    </row>
    <row r="505" spans="21:33">
      <c r="U505" s="164"/>
      <c r="V505" s="164"/>
      <c r="W505" s="164"/>
      <c r="X505" s="164"/>
      <c r="Y505" s="164"/>
      <c r="Z505" s="164"/>
      <c r="AA505" s="164"/>
      <c r="AB505" s="164"/>
      <c r="AC505" s="164"/>
      <c r="AD505" s="164"/>
      <c r="AE505" s="164"/>
      <c r="AF505" s="164"/>
      <c r="AG505" s="164"/>
    </row>
    <row r="506" spans="21:33">
      <c r="U506" s="164"/>
      <c r="V506" s="164"/>
      <c r="W506" s="164"/>
      <c r="X506" s="164"/>
      <c r="Y506" s="164"/>
      <c r="Z506" s="164"/>
      <c r="AA506" s="164"/>
      <c r="AB506" s="164"/>
      <c r="AC506" s="164"/>
      <c r="AD506" s="164"/>
      <c r="AE506" s="164"/>
      <c r="AF506" s="164"/>
      <c r="AG506" s="164"/>
    </row>
    <row r="507" spans="21:33">
      <c r="U507" s="164"/>
      <c r="V507" s="164"/>
      <c r="W507" s="164"/>
      <c r="X507" s="164"/>
      <c r="Y507" s="164"/>
      <c r="Z507" s="164"/>
      <c r="AA507" s="164"/>
      <c r="AB507" s="164"/>
      <c r="AC507" s="164"/>
      <c r="AD507" s="164"/>
      <c r="AE507" s="164"/>
      <c r="AF507" s="164"/>
      <c r="AG507" s="164"/>
    </row>
    <row r="508" spans="21:33">
      <c r="U508" s="164"/>
      <c r="V508" s="164"/>
      <c r="W508" s="164"/>
      <c r="X508" s="164"/>
      <c r="Y508" s="164"/>
      <c r="Z508" s="164"/>
      <c r="AA508" s="164"/>
      <c r="AB508" s="164"/>
      <c r="AC508" s="164"/>
      <c r="AD508" s="164"/>
      <c r="AE508" s="164"/>
      <c r="AF508" s="164"/>
      <c r="AG508" s="164"/>
    </row>
    <row r="509" spans="21:33">
      <c r="U509" s="164"/>
      <c r="V509" s="164"/>
      <c r="W509" s="164"/>
      <c r="X509" s="164"/>
      <c r="Y509" s="164"/>
      <c r="Z509" s="164"/>
      <c r="AA509" s="164"/>
      <c r="AB509" s="164"/>
      <c r="AC509" s="164"/>
      <c r="AD509" s="164"/>
      <c r="AE509" s="164"/>
      <c r="AF509" s="164"/>
      <c r="AG509" s="164"/>
    </row>
    <row r="510" spans="21:33">
      <c r="U510" s="164"/>
      <c r="V510" s="164"/>
      <c r="W510" s="164"/>
      <c r="X510" s="164"/>
      <c r="Y510" s="164"/>
      <c r="Z510" s="164"/>
      <c r="AA510" s="164"/>
      <c r="AB510" s="164"/>
      <c r="AC510" s="164"/>
      <c r="AD510" s="164"/>
      <c r="AE510" s="164"/>
      <c r="AF510" s="164"/>
      <c r="AG510" s="164"/>
    </row>
    <row r="511" spans="21:33">
      <c r="U511" s="164"/>
      <c r="V511" s="164"/>
      <c r="W511" s="164"/>
      <c r="X511" s="164"/>
      <c r="Y511" s="164"/>
      <c r="Z511" s="164"/>
      <c r="AA511" s="164"/>
      <c r="AB511" s="164"/>
      <c r="AC511" s="164"/>
      <c r="AD511" s="164"/>
      <c r="AE511" s="164"/>
      <c r="AF511" s="164"/>
      <c r="AG511" s="164"/>
    </row>
    <row r="512" spans="21:33">
      <c r="U512" s="164"/>
      <c r="V512" s="164"/>
      <c r="W512" s="164"/>
      <c r="X512" s="164"/>
      <c r="Y512" s="164"/>
      <c r="Z512" s="164"/>
      <c r="AA512" s="164"/>
      <c r="AB512" s="164"/>
      <c r="AC512" s="164"/>
      <c r="AD512" s="164"/>
      <c r="AE512" s="164"/>
      <c r="AF512" s="164"/>
      <c r="AG512" s="164"/>
    </row>
    <row r="513" spans="21:33">
      <c r="U513" s="164"/>
      <c r="V513" s="164"/>
      <c r="W513" s="164"/>
      <c r="X513" s="164"/>
      <c r="Y513" s="164"/>
      <c r="Z513" s="164"/>
      <c r="AA513" s="164"/>
      <c r="AB513" s="164"/>
      <c r="AC513" s="164"/>
      <c r="AD513" s="164"/>
      <c r="AE513" s="164"/>
      <c r="AF513" s="164"/>
      <c r="AG513" s="164"/>
    </row>
    <row r="514" spans="21:33">
      <c r="U514" s="164"/>
      <c r="V514" s="164"/>
      <c r="W514" s="164"/>
      <c r="X514" s="164"/>
      <c r="Y514" s="164"/>
      <c r="Z514" s="164"/>
      <c r="AA514" s="164"/>
      <c r="AB514" s="164"/>
      <c r="AC514" s="164"/>
      <c r="AD514" s="164"/>
      <c r="AE514" s="164"/>
      <c r="AF514" s="164"/>
      <c r="AG514" s="164"/>
    </row>
    <row r="515" spans="21:33">
      <c r="U515" s="164"/>
      <c r="V515" s="164"/>
      <c r="W515" s="164"/>
      <c r="X515" s="164"/>
      <c r="Y515" s="164"/>
      <c r="Z515" s="164"/>
      <c r="AA515" s="164"/>
      <c r="AB515" s="164"/>
      <c r="AC515" s="164"/>
      <c r="AD515" s="164"/>
      <c r="AE515" s="164"/>
      <c r="AF515" s="164"/>
      <c r="AG515" s="164"/>
    </row>
    <row r="516" spans="21:33">
      <c r="U516" s="164"/>
      <c r="V516" s="164"/>
      <c r="W516" s="164"/>
      <c r="X516" s="164"/>
      <c r="Y516" s="164"/>
      <c r="Z516" s="164"/>
      <c r="AA516" s="164"/>
      <c r="AB516" s="164"/>
      <c r="AC516" s="164"/>
      <c r="AD516" s="164"/>
      <c r="AE516" s="164"/>
      <c r="AF516" s="164"/>
      <c r="AG516" s="164"/>
    </row>
    <row r="517" spans="21:33">
      <c r="U517" s="164"/>
      <c r="V517" s="164"/>
      <c r="W517" s="164"/>
      <c r="X517" s="164"/>
      <c r="Y517" s="164"/>
      <c r="Z517" s="164"/>
      <c r="AA517" s="164"/>
      <c r="AB517" s="164"/>
      <c r="AC517" s="164"/>
      <c r="AD517" s="164"/>
      <c r="AE517" s="164"/>
      <c r="AF517" s="164"/>
      <c r="AG517" s="164"/>
    </row>
    <row r="518" spans="21:33">
      <c r="U518" s="164"/>
      <c r="V518" s="164"/>
      <c r="W518" s="164"/>
      <c r="X518" s="164"/>
      <c r="Y518" s="164"/>
      <c r="Z518" s="164"/>
      <c r="AA518" s="164"/>
      <c r="AB518" s="164"/>
      <c r="AC518" s="164"/>
      <c r="AD518" s="164"/>
      <c r="AE518" s="164"/>
      <c r="AF518" s="164"/>
      <c r="AG518" s="164"/>
    </row>
    <row r="519" spans="21:33">
      <c r="U519" s="164"/>
      <c r="V519" s="164"/>
      <c r="W519" s="164"/>
      <c r="X519" s="164"/>
      <c r="Y519" s="164"/>
      <c r="Z519" s="164"/>
      <c r="AA519" s="164"/>
      <c r="AB519" s="164"/>
      <c r="AC519" s="164"/>
      <c r="AD519" s="164"/>
      <c r="AE519" s="164"/>
      <c r="AF519" s="164"/>
      <c r="AG519" s="164"/>
    </row>
    <row r="520" spans="21:33">
      <c r="U520" s="164"/>
      <c r="V520" s="164"/>
      <c r="W520" s="164"/>
      <c r="X520" s="164"/>
      <c r="Y520" s="164"/>
      <c r="Z520" s="164"/>
      <c r="AA520" s="164"/>
      <c r="AB520" s="164"/>
      <c r="AC520" s="164"/>
      <c r="AD520" s="164"/>
      <c r="AE520" s="164"/>
      <c r="AF520" s="164"/>
      <c r="AG520" s="164"/>
    </row>
    <row r="521" spans="21:33">
      <c r="U521" s="164"/>
      <c r="V521" s="164"/>
      <c r="W521" s="164"/>
      <c r="X521" s="164"/>
      <c r="Y521" s="164"/>
      <c r="Z521" s="164"/>
      <c r="AA521" s="164"/>
      <c r="AB521" s="164"/>
      <c r="AC521" s="164"/>
      <c r="AD521" s="164"/>
      <c r="AE521" s="164"/>
      <c r="AF521" s="164"/>
      <c r="AG521" s="164"/>
    </row>
    <row r="522" spans="21:33">
      <c r="U522" s="164"/>
      <c r="V522" s="164"/>
      <c r="W522" s="164"/>
      <c r="X522" s="164"/>
      <c r="Y522" s="164"/>
      <c r="Z522" s="164"/>
      <c r="AA522" s="164"/>
      <c r="AB522" s="164"/>
      <c r="AC522" s="164"/>
      <c r="AD522" s="164"/>
      <c r="AE522" s="164"/>
      <c r="AF522" s="164"/>
      <c r="AG522" s="164"/>
    </row>
    <row r="523" spans="21:33">
      <c r="U523" s="164"/>
      <c r="V523" s="164"/>
      <c r="W523" s="164"/>
      <c r="X523" s="164"/>
      <c r="Y523" s="164"/>
      <c r="Z523" s="164"/>
      <c r="AA523" s="164"/>
      <c r="AB523" s="164"/>
      <c r="AC523" s="164"/>
      <c r="AD523" s="164"/>
      <c r="AE523" s="164"/>
      <c r="AF523" s="164"/>
      <c r="AG523" s="164"/>
    </row>
    <row r="524" spans="21:33">
      <c r="U524" s="164"/>
      <c r="V524" s="164"/>
      <c r="W524" s="164"/>
      <c r="X524" s="164"/>
      <c r="Y524" s="164"/>
      <c r="Z524" s="164"/>
      <c r="AA524" s="164"/>
      <c r="AB524" s="164"/>
      <c r="AC524" s="164"/>
      <c r="AD524" s="164"/>
      <c r="AE524" s="164"/>
      <c r="AF524" s="164"/>
      <c r="AG524" s="164"/>
    </row>
    <row r="525" spans="21:33">
      <c r="U525" s="164"/>
      <c r="V525" s="164"/>
      <c r="W525" s="164"/>
      <c r="X525" s="164"/>
      <c r="Y525" s="164"/>
      <c r="Z525" s="164"/>
      <c r="AA525" s="164"/>
      <c r="AB525" s="164"/>
      <c r="AC525" s="164"/>
      <c r="AD525" s="164"/>
      <c r="AE525" s="164"/>
      <c r="AF525" s="164"/>
      <c r="AG525" s="164"/>
    </row>
    <row r="526" spans="21:33">
      <c r="U526" s="164"/>
      <c r="V526" s="164"/>
      <c r="W526" s="164"/>
      <c r="X526" s="164"/>
      <c r="Y526" s="164"/>
      <c r="Z526" s="164"/>
      <c r="AA526" s="164"/>
      <c r="AB526" s="164"/>
      <c r="AC526" s="164"/>
      <c r="AD526" s="164"/>
      <c r="AE526" s="164"/>
      <c r="AF526" s="164"/>
      <c r="AG526" s="164"/>
    </row>
    <row r="527" spans="21:33">
      <c r="U527" s="164"/>
      <c r="V527" s="164"/>
      <c r="W527" s="164"/>
      <c r="X527" s="164"/>
      <c r="Y527" s="164"/>
      <c r="Z527" s="164"/>
      <c r="AA527" s="164"/>
      <c r="AB527" s="164"/>
      <c r="AC527" s="164"/>
      <c r="AD527" s="164"/>
      <c r="AE527" s="164"/>
      <c r="AF527" s="164"/>
      <c r="AG527" s="164"/>
    </row>
    <row r="528" spans="21:33">
      <c r="U528" s="164"/>
      <c r="V528" s="164"/>
      <c r="W528" s="164"/>
      <c r="X528" s="164"/>
      <c r="Y528" s="164"/>
      <c r="Z528" s="164"/>
      <c r="AA528" s="164"/>
      <c r="AB528" s="164"/>
      <c r="AC528" s="164"/>
      <c r="AD528" s="164"/>
      <c r="AE528" s="164"/>
      <c r="AF528" s="164"/>
      <c r="AG528" s="164"/>
    </row>
    <row r="529" spans="21:33">
      <c r="U529" s="164"/>
      <c r="V529" s="164"/>
      <c r="W529" s="164"/>
      <c r="X529" s="164"/>
      <c r="Y529" s="164"/>
      <c r="Z529" s="164"/>
      <c r="AA529" s="164"/>
      <c r="AB529" s="164"/>
      <c r="AC529" s="164"/>
      <c r="AD529" s="164"/>
      <c r="AE529" s="164"/>
      <c r="AF529" s="164"/>
      <c r="AG529" s="164"/>
    </row>
    <row r="530" spans="21:33">
      <c r="U530" s="164"/>
      <c r="V530" s="164"/>
      <c r="W530" s="164"/>
      <c r="X530" s="164"/>
      <c r="Y530" s="164"/>
      <c r="Z530" s="164"/>
      <c r="AA530" s="164"/>
      <c r="AB530" s="164"/>
      <c r="AC530" s="164"/>
      <c r="AD530" s="164"/>
      <c r="AE530" s="164"/>
      <c r="AF530" s="164"/>
      <c r="AG530" s="164"/>
    </row>
    <row r="531" spans="21:33">
      <c r="U531" s="164"/>
      <c r="V531" s="164"/>
      <c r="W531" s="164"/>
      <c r="X531" s="164"/>
      <c r="Y531" s="164"/>
      <c r="Z531" s="164"/>
      <c r="AA531" s="164"/>
      <c r="AB531" s="164"/>
      <c r="AC531" s="164"/>
      <c r="AD531" s="164"/>
      <c r="AE531" s="164"/>
      <c r="AF531" s="164"/>
      <c r="AG531" s="164"/>
    </row>
    <row r="532" spans="21:33">
      <c r="U532" s="164"/>
      <c r="V532" s="164"/>
      <c r="W532" s="164"/>
      <c r="X532" s="164"/>
      <c r="Y532" s="164"/>
      <c r="Z532" s="164"/>
      <c r="AA532" s="164"/>
      <c r="AB532" s="164"/>
      <c r="AC532" s="164"/>
      <c r="AD532" s="164"/>
      <c r="AE532" s="164"/>
      <c r="AF532" s="164"/>
      <c r="AG532" s="164"/>
    </row>
    <row r="533" spans="21:33">
      <c r="U533" s="164"/>
      <c r="V533" s="164"/>
      <c r="W533" s="164"/>
      <c r="X533" s="164"/>
      <c r="Y533" s="164"/>
      <c r="Z533" s="164"/>
      <c r="AA533" s="164"/>
      <c r="AB533" s="164"/>
      <c r="AC533" s="164"/>
      <c r="AD533" s="164"/>
      <c r="AE533" s="164"/>
      <c r="AF533" s="164"/>
      <c r="AG533" s="164"/>
    </row>
    <row r="534" spans="21:33">
      <c r="U534" s="164"/>
      <c r="V534" s="164"/>
      <c r="W534" s="164"/>
      <c r="X534" s="164"/>
      <c r="Y534" s="164"/>
      <c r="Z534" s="164"/>
      <c r="AA534" s="164"/>
      <c r="AB534" s="164"/>
      <c r="AC534" s="164"/>
      <c r="AD534" s="164"/>
      <c r="AE534" s="164"/>
      <c r="AF534" s="164"/>
      <c r="AG534" s="164"/>
    </row>
    <row r="535" spans="21:33">
      <c r="U535" s="164"/>
      <c r="V535" s="164"/>
      <c r="W535" s="164"/>
      <c r="X535" s="164"/>
      <c r="Y535" s="164"/>
      <c r="Z535" s="164"/>
      <c r="AA535" s="164"/>
      <c r="AB535" s="164"/>
      <c r="AC535" s="164"/>
      <c r="AD535" s="164"/>
      <c r="AE535" s="164"/>
      <c r="AF535" s="164"/>
      <c r="AG535" s="164"/>
    </row>
    <row r="536" spans="21:33">
      <c r="U536" s="164"/>
      <c r="V536" s="164"/>
      <c r="W536" s="164"/>
      <c r="X536" s="164"/>
      <c r="Y536" s="164"/>
      <c r="Z536" s="164"/>
      <c r="AA536" s="164"/>
      <c r="AB536" s="164"/>
      <c r="AC536" s="164"/>
      <c r="AD536" s="164"/>
      <c r="AE536" s="164"/>
      <c r="AF536" s="164"/>
      <c r="AG536" s="164"/>
    </row>
    <row r="537" spans="21:33">
      <c r="U537" s="164"/>
      <c r="V537" s="164"/>
      <c r="W537" s="164"/>
      <c r="X537" s="164"/>
      <c r="Y537" s="164"/>
      <c r="Z537" s="164"/>
      <c r="AA537" s="164"/>
      <c r="AB537" s="164"/>
      <c r="AC537" s="164"/>
      <c r="AD537" s="164"/>
      <c r="AE537" s="164"/>
      <c r="AF537" s="164"/>
      <c r="AG537" s="164"/>
    </row>
    <row r="538" spans="21:33">
      <c r="U538" s="164"/>
      <c r="V538" s="164"/>
      <c r="W538" s="164"/>
      <c r="X538" s="164"/>
      <c r="Y538" s="164"/>
      <c r="Z538" s="164"/>
      <c r="AA538" s="164"/>
      <c r="AB538" s="164"/>
      <c r="AC538" s="164"/>
      <c r="AD538" s="164"/>
      <c r="AE538" s="164"/>
      <c r="AF538" s="164"/>
      <c r="AG538" s="164"/>
    </row>
    <row r="539" spans="21:33">
      <c r="U539" s="164"/>
      <c r="V539" s="164"/>
      <c r="W539" s="164"/>
      <c r="X539" s="164"/>
      <c r="Y539" s="164"/>
      <c r="Z539" s="164"/>
      <c r="AA539" s="164"/>
      <c r="AB539" s="164"/>
      <c r="AC539" s="164"/>
      <c r="AD539" s="164"/>
      <c r="AE539" s="164"/>
      <c r="AF539" s="164"/>
      <c r="AG539" s="164"/>
    </row>
    <row r="540" spans="21:33">
      <c r="U540" s="164"/>
      <c r="V540" s="164"/>
      <c r="W540" s="164"/>
      <c r="X540" s="164"/>
      <c r="Y540" s="164"/>
      <c r="Z540" s="164"/>
      <c r="AA540" s="164"/>
      <c r="AB540" s="164"/>
      <c r="AC540" s="164"/>
      <c r="AD540" s="164"/>
      <c r="AE540" s="164"/>
      <c r="AF540" s="164"/>
      <c r="AG540" s="164"/>
    </row>
    <row r="541" spans="21:33">
      <c r="U541" s="164"/>
      <c r="V541" s="164"/>
      <c r="W541" s="164"/>
      <c r="X541" s="164"/>
      <c r="Y541" s="164"/>
      <c r="Z541" s="164"/>
      <c r="AA541" s="164"/>
      <c r="AB541" s="164"/>
      <c r="AC541" s="164"/>
      <c r="AD541" s="164"/>
      <c r="AE541" s="164"/>
      <c r="AF541" s="164"/>
      <c r="AG541" s="164"/>
    </row>
    <row r="542" spans="21:33">
      <c r="U542" s="164"/>
      <c r="V542" s="164"/>
      <c r="W542" s="164"/>
      <c r="X542" s="164"/>
      <c r="Y542" s="164"/>
      <c r="Z542" s="164"/>
      <c r="AA542" s="164"/>
      <c r="AB542" s="164"/>
      <c r="AC542" s="164"/>
      <c r="AD542" s="164"/>
      <c r="AE542" s="164"/>
      <c r="AF542" s="164"/>
      <c r="AG542" s="164"/>
    </row>
    <row r="543" spans="21:33">
      <c r="U543" s="164"/>
      <c r="V543" s="164"/>
      <c r="W543" s="164"/>
      <c r="X543" s="164"/>
      <c r="Y543" s="164"/>
      <c r="Z543" s="164"/>
      <c r="AA543" s="164"/>
      <c r="AB543" s="164"/>
      <c r="AC543" s="164"/>
      <c r="AD543" s="164"/>
      <c r="AE543" s="164"/>
      <c r="AF543" s="164"/>
      <c r="AG543" s="164"/>
    </row>
    <row r="544" spans="21:33">
      <c r="U544" s="164"/>
      <c r="V544" s="164"/>
      <c r="W544" s="164"/>
      <c r="X544" s="164"/>
      <c r="Y544" s="164"/>
      <c r="Z544" s="164"/>
      <c r="AA544" s="164"/>
      <c r="AB544" s="164"/>
      <c r="AC544" s="164"/>
      <c r="AD544" s="164"/>
      <c r="AE544" s="164"/>
      <c r="AF544" s="164"/>
      <c r="AG544" s="164"/>
    </row>
    <row r="545" spans="21:33">
      <c r="U545" s="164"/>
      <c r="V545" s="164"/>
      <c r="W545" s="164"/>
      <c r="X545" s="164"/>
      <c r="Y545" s="164"/>
      <c r="Z545" s="164"/>
      <c r="AA545" s="164"/>
      <c r="AB545" s="164"/>
      <c r="AC545" s="164"/>
      <c r="AD545" s="164"/>
      <c r="AE545" s="164"/>
      <c r="AF545" s="164"/>
      <c r="AG545" s="164"/>
    </row>
    <row r="546" spans="21:33">
      <c r="U546" s="164"/>
      <c r="V546" s="164"/>
      <c r="W546" s="164"/>
      <c r="X546" s="164"/>
      <c r="Y546" s="164"/>
      <c r="Z546" s="164"/>
      <c r="AA546" s="164"/>
      <c r="AB546" s="164"/>
      <c r="AC546" s="164"/>
      <c r="AD546" s="164"/>
      <c r="AE546" s="164"/>
      <c r="AF546" s="164"/>
      <c r="AG546" s="164"/>
    </row>
    <row r="547" spans="21:33">
      <c r="U547" s="164"/>
      <c r="V547" s="164"/>
      <c r="W547" s="164"/>
      <c r="X547" s="164"/>
      <c r="Y547" s="164"/>
      <c r="Z547" s="164"/>
      <c r="AA547" s="164"/>
      <c r="AB547" s="164"/>
      <c r="AC547" s="164"/>
      <c r="AD547" s="164"/>
      <c r="AE547" s="164"/>
      <c r="AF547" s="164"/>
      <c r="AG547" s="164"/>
    </row>
    <row r="548" spans="21:33">
      <c r="U548" s="164"/>
      <c r="V548" s="164"/>
      <c r="W548" s="164"/>
      <c r="X548" s="164"/>
      <c r="Y548" s="164"/>
      <c r="Z548" s="164"/>
      <c r="AA548" s="164"/>
      <c r="AB548" s="164"/>
      <c r="AC548" s="164"/>
      <c r="AD548" s="164"/>
      <c r="AE548" s="164"/>
      <c r="AF548" s="164"/>
      <c r="AG548" s="164"/>
    </row>
    <row r="549" spans="21:33">
      <c r="U549" s="164"/>
      <c r="V549" s="164"/>
      <c r="W549" s="164"/>
      <c r="X549" s="164"/>
      <c r="Y549" s="164"/>
      <c r="Z549" s="164"/>
      <c r="AA549" s="164"/>
      <c r="AB549" s="164"/>
      <c r="AC549" s="164"/>
      <c r="AD549" s="164"/>
      <c r="AE549" s="164"/>
      <c r="AF549" s="164"/>
      <c r="AG549" s="164"/>
    </row>
    <row r="550" spans="21:33">
      <c r="U550" s="164"/>
      <c r="V550" s="164"/>
      <c r="W550" s="164"/>
      <c r="X550" s="164"/>
      <c r="Y550" s="164"/>
      <c r="Z550" s="164"/>
      <c r="AA550" s="164"/>
      <c r="AB550" s="164"/>
      <c r="AC550" s="164"/>
      <c r="AD550" s="164"/>
      <c r="AE550" s="164"/>
      <c r="AF550" s="164"/>
      <c r="AG550" s="164"/>
    </row>
    <row r="551" spans="21:33">
      <c r="U551" s="164"/>
      <c r="V551" s="164"/>
      <c r="W551" s="164"/>
      <c r="X551" s="164"/>
      <c r="Y551" s="164"/>
      <c r="Z551" s="164"/>
      <c r="AA551" s="164"/>
      <c r="AB551" s="164"/>
      <c r="AC551" s="164"/>
      <c r="AD551" s="164"/>
      <c r="AE551" s="164"/>
      <c r="AF551" s="164"/>
      <c r="AG551" s="164"/>
    </row>
    <row r="552" spans="21:33">
      <c r="U552" s="164"/>
      <c r="V552" s="164"/>
      <c r="W552" s="164"/>
      <c r="X552" s="164"/>
      <c r="Y552" s="164"/>
      <c r="Z552" s="164"/>
      <c r="AA552" s="164"/>
      <c r="AB552" s="164"/>
      <c r="AC552" s="164"/>
      <c r="AD552" s="164"/>
      <c r="AE552" s="164"/>
      <c r="AF552" s="164"/>
      <c r="AG552" s="164"/>
    </row>
    <row r="553" spans="21:33">
      <c r="U553" s="164"/>
      <c r="V553" s="164"/>
      <c r="W553" s="164"/>
      <c r="X553" s="164"/>
      <c r="Y553" s="164"/>
      <c r="Z553" s="164"/>
      <c r="AA553" s="164"/>
      <c r="AB553" s="164"/>
      <c r="AC553" s="164"/>
      <c r="AD553" s="164"/>
      <c r="AE553" s="164"/>
      <c r="AF553" s="164"/>
      <c r="AG553" s="164"/>
    </row>
    <row r="554" spans="21:33">
      <c r="U554" s="164"/>
      <c r="V554" s="164"/>
      <c r="W554" s="164"/>
      <c r="X554" s="164"/>
      <c r="Y554" s="164"/>
      <c r="Z554" s="164"/>
      <c r="AA554" s="164"/>
      <c r="AB554" s="164"/>
      <c r="AC554" s="164"/>
      <c r="AD554" s="164"/>
      <c r="AE554" s="164"/>
      <c r="AF554" s="164"/>
      <c r="AG554" s="164"/>
    </row>
    <row r="555" spans="21:33">
      <c r="U555" s="164"/>
      <c r="V555" s="164"/>
      <c r="W555" s="164"/>
      <c r="X555" s="164"/>
      <c r="Y555" s="164"/>
      <c r="Z555" s="164"/>
      <c r="AA555" s="164"/>
      <c r="AB555" s="164"/>
      <c r="AC555" s="164"/>
      <c r="AD555" s="164"/>
      <c r="AE555" s="164"/>
      <c r="AF555" s="164"/>
      <c r="AG555" s="164"/>
    </row>
    <row r="556" spans="21:33">
      <c r="U556" s="164"/>
      <c r="V556" s="164"/>
      <c r="W556" s="164"/>
      <c r="X556" s="164"/>
      <c r="Y556" s="164"/>
      <c r="Z556" s="164"/>
      <c r="AA556" s="164"/>
      <c r="AB556" s="164"/>
      <c r="AC556" s="164"/>
      <c r="AD556" s="164"/>
      <c r="AE556" s="164"/>
      <c r="AF556" s="164"/>
      <c r="AG556" s="164"/>
    </row>
    <row r="557" spans="21:33">
      <c r="U557" s="164"/>
      <c r="V557" s="164"/>
      <c r="W557" s="164"/>
      <c r="X557" s="164"/>
      <c r="Y557" s="164"/>
      <c r="Z557" s="164"/>
      <c r="AA557" s="164"/>
      <c r="AB557" s="164"/>
      <c r="AC557" s="164"/>
      <c r="AD557" s="164"/>
      <c r="AE557" s="164"/>
      <c r="AF557" s="164"/>
      <c r="AG557" s="164"/>
    </row>
    <row r="558" spans="21:33">
      <c r="U558" s="164"/>
      <c r="V558" s="164"/>
      <c r="W558" s="164"/>
      <c r="X558" s="164"/>
      <c r="Y558" s="164"/>
      <c r="Z558" s="164"/>
      <c r="AA558" s="164"/>
      <c r="AB558" s="164"/>
      <c r="AC558" s="164"/>
      <c r="AD558" s="164"/>
      <c r="AE558" s="164"/>
      <c r="AF558" s="164"/>
      <c r="AG558" s="164"/>
    </row>
    <row r="559" spans="21:33">
      <c r="U559" s="164"/>
      <c r="V559" s="164"/>
      <c r="W559" s="164"/>
      <c r="X559" s="164"/>
      <c r="Y559" s="164"/>
      <c r="Z559" s="164"/>
      <c r="AA559" s="164"/>
      <c r="AB559" s="164"/>
      <c r="AC559" s="164"/>
      <c r="AD559" s="164"/>
      <c r="AE559" s="164"/>
      <c r="AF559" s="164"/>
      <c r="AG559" s="164"/>
    </row>
    <row r="560" spans="21:33">
      <c r="U560" s="164"/>
      <c r="V560" s="164"/>
      <c r="W560" s="164"/>
      <c r="X560" s="164"/>
      <c r="Y560" s="164"/>
      <c r="Z560" s="164"/>
      <c r="AA560" s="164"/>
      <c r="AB560" s="164"/>
      <c r="AC560" s="164"/>
      <c r="AD560" s="164"/>
      <c r="AE560" s="164"/>
      <c r="AF560" s="164"/>
      <c r="AG560" s="164"/>
    </row>
    <row r="561" spans="21:33">
      <c r="U561" s="164"/>
      <c r="V561" s="164"/>
      <c r="W561" s="164"/>
      <c r="X561" s="164"/>
      <c r="Y561" s="164"/>
      <c r="Z561" s="164"/>
      <c r="AA561" s="164"/>
      <c r="AB561" s="164"/>
      <c r="AC561" s="164"/>
      <c r="AD561" s="164"/>
      <c r="AE561" s="164"/>
      <c r="AF561" s="164"/>
      <c r="AG561" s="164"/>
    </row>
    <row r="562" spans="21:33">
      <c r="U562" s="164"/>
      <c r="V562" s="164"/>
      <c r="W562" s="164"/>
      <c r="X562" s="164"/>
      <c r="Y562" s="164"/>
      <c r="Z562" s="164"/>
      <c r="AA562" s="164"/>
      <c r="AB562" s="164"/>
      <c r="AC562" s="164"/>
      <c r="AD562" s="164"/>
      <c r="AE562" s="164"/>
      <c r="AF562" s="164"/>
      <c r="AG562" s="164"/>
    </row>
    <row r="563" spans="21:33">
      <c r="U563" s="164"/>
      <c r="V563" s="164"/>
      <c r="W563" s="164"/>
      <c r="X563" s="164"/>
      <c r="Y563" s="164"/>
      <c r="Z563" s="164"/>
      <c r="AA563" s="164"/>
      <c r="AB563" s="164"/>
      <c r="AC563" s="164"/>
      <c r="AD563" s="164"/>
      <c r="AE563" s="164"/>
      <c r="AF563" s="164"/>
      <c r="AG563" s="164"/>
    </row>
    <row r="564" spans="21:33">
      <c r="U564" s="164"/>
      <c r="V564" s="164"/>
      <c r="W564" s="164"/>
      <c r="X564" s="164"/>
      <c r="Y564" s="164"/>
      <c r="Z564" s="164"/>
      <c r="AA564" s="164"/>
      <c r="AB564" s="164"/>
      <c r="AC564" s="164"/>
      <c r="AD564" s="164"/>
      <c r="AE564" s="164"/>
      <c r="AF564" s="164"/>
      <c r="AG564" s="164"/>
    </row>
    <row r="565" spans="21:33">
      <c r="U565" s="164"/>
      <c r="V565" s="164"/>
      <c r="W565" s="164"/>
      <c r="X565" s="164"/>
      <c r="Y565" s="164"/>
      <c r="Z565" s="164"/>
      <c r="AA565" s="164"/>
      <c r="AB565" s="164"/>
      <c r="AC565" s="164"/>
      <c r="AD565" s="164"/>
      <c r="AE565" s="164"/>
      <c r="AF565" s="164"/>
      <c r="AG565" s="164"/>
    </row>
    <row r="566" spans="21:33">
      <c r="U566" s="164"/>
      <c r="V566" s="164"/>
      <c r="W566" s="164"/>
      <c r="X566" s="164"/>
      <c r="Y566" s="164"/>
      <c r="Z566" s="164"/>
      <c r="AA566" s="164"/>
      <c r="AB566" s="164"/>
      <c r="AC566" s="164"/>
      <c r="AD566" s="164"/>
      <c r="AE566" s="164"/>
      <c r="AF566" s="164"/>
      <c r="AG566" s="164"/>
    </row>
    <row r="567" spans="21:33">
      <c r="U567" s="164"/>
      <c r="V567" s="164"/>
      <c r="W567" s="164"/>
      <c r="X567" s="164"/>
      <c r="Y567" s="164"/>
      <c r="Z567" s="164"/>
      <c r="AA567" s="164"/>
      <c r="AB567" s="164"/>
      <c r="AC567" s="164"/>
      <c r="AD567" s="164"/>
      <c r="AE567" s="164"/>
      <c r="AF567" s="164"/>
      <c r="AG567" s="164"/>
    </row>
    <row r="568" spans="21:33">
      <c r="U568" s="164"/>
      <c r="V568" s="164"/>
      <c r="W568" s="164"/>
      <c r="X568" s="164"/>
      <c r="Y568" s="164"/>
      <c r="Z568" s="164"/>
      <c r="AA568" s="164"/>
      <c r="AB568" s="164"/>
      <c r="AC568" s="164"/>
      <c r="AD568" s="164"/>
      <c r="AE568" s="164"/>
      <c r="AF568" s="164"/>
      <c r="AG568" s="164"/>
    </row>
    <row r="569" spans="21:33">
      <c r="U569" s="164"/>
      <c r="V569" s="164"/>
      <c r="W569" s="164"/>
      <c r="X569" s="164"/>
      <c r="Y569" s="164"/>
      <c r="Z569" s="164"/>
      <c r="AA569" s="164"/>
      <c r="AB569" s="164"/>
      <c r="AC569" s="164"/>
      <c r="AD569" s="164"/>
      <c r="AE569" s="164"/>
      <c r="AF569" s="164"/>
      <c r="AG569" s="164"/>
    </row>
    <row r="570" spans="21:33">
      <c r="U570" s="164"/>
      <c r="V570" s="164"/>
      <c r="W570" s="164"/>
      <c r="X570" s="164"/>
      <c r="Y570" s="164"/>
      <c r="Z570" s="164"/>
      <c r="AA570" s="164"/>
      <c r="AB570" s="164"/>
      <c r="AC570" s="164"/>
      <c r="AD570" s="164"/>
      <c r="AE570" s="164"/>
      <c r="AF570" s="164"/>
      <c r="AG570" s="164"/>
    </row>
    <row r="571" spans="21:33">
      <c r="U571" s="164"/>
      <c r="V571" s="164"/>
      <c r="W571" s="164"/>
      <c r="X571" s="164"/>
      <c r="Y571" s="164"/>
      <c r="Z571" s="164"/>
      <c r="AA571" s="164"/>
      <c r="AB571" s="164"/>
      <c r="AC571" s="164"/>
      <c r="AD571" s="164"/>
      <c r="AE571" s="164"/>
      <c r="AF571" s="164"/>
      <c r="AG571" s="164"/>
    </row>
    <row r="572" spans="21:33">
      <c r="U572" s="164"/>
      <c r="V572" s="164"/>
      <c r="W572" s="164"/>
      <c r="X572" s="164"/>
      <c r="Y572" s="164"/>
      <c r="Z572" s="164"/>
      <c r="AA572" s="164"/>
      <c r="AB572" s="164"/>
      <c r="AC572" s="164"/>
      <c r="AD572" s="164"/>
      <c r="AE572" s="164"/>
      <c r="AF572" s="164"/>
      <c r="AG572" s="164"/>
    </row>
    <row r="573" spans="21:33">
      <c r="U573" s="164"/>
      <c r="V573" s="164"/>
      <c r="W573" s="164"/>
      <c r="X573" s="164"/>
      <c r="Y573" s="164"/>
      <c r="Z573" s="164"/>
      <c r="AA573" s="164"/>
      <c r="AB573" s="164"/>
      <c r="AC573" s="164"/>
      <c r="AD573" s="164"/>
      <c r="AE573" s="164"/>
      <c r="AF573" s="164"/>
      <c r="AG573" s="164"/>
    </row>
    <row r="574" spans="21:33">
      <c r="U574" s="164"/>
      <c r="V574" s="164"/>
      <c r="W574" s="164"/>
      <c r="X574" s="164"/>
      <c r="Y574" s="164"/>
      <c r="Z574" s="164"/>
      <c r="AA574" s="164"/>
      <c r="AB574" s="164"/>
      <c r="AC574" s="164"/>
      <c r="AD574" s="164"/>
      <c r="AE574" s="164"/>
      <c r="AF574" s="164"/>
      <c r="AG574" s="164"/>
    </row>
    <row r="575" spans="21:33">
      <c r="U575" s="164"/>
      <c r="V575" s="164"/>
      <c r="W575" s="164"/>
      <c r="X575" s="164"/>
      <c r="Y575" s="164"/>
      <c r="Z575" s="164"/>
      <c r="AA575" s="164"/>
      <c r="AB575" s="164"/>
      <c r="AC575" s="164"/>
      <c r="AD575" s="164"/>
      <c r="AE575" s="164"/>
      <c r="AF575" s="164"/>
      <c r="AG575" s="164"/>
    </row>
    <row r="576" spans="21:33">
      <c r="U576" s="164"/>
      <c r="V576" s="164"/>
      <c r="W576" s="164"/>
      <c r="X576" s="164"/>
      <c r="Y576" s="164"/>
      <c r="Z576" s="164"/>
      <c r="AA576" s="164"/>
      <c r="AB576" s="164"/>
      <c r="AC576" s="164"/>
      <c r="AD576" s="164"/>
      <c r="AE576" s="164"/>
      <c r="AF576" s="164"/>
      <c r="AG576" s="164"/>
    </row>
    <row r="577" spans="21:33">
      <c r="U577" s="164"/>
      <c r="V577" s="164"/>
      <c r="W577" s="164"/>
      <c r="X577" s="164"/>
      <c r="Y577" s="164"/>
      <c r="Z577" s="164"/>
      <c r="AA577" s="164"/>
      <c r="AB577" s="164"/>
      <c r="AC577" s="164"/>
      <c r="AD577" s="164"/>
      <c r="AE577" s="164"/>
      <c r="AF577" s="164"/>
      <c r="AG577" s="164"/>
    </row>
    <row r="578" spans="21:33">
      <c r="U578" s="164"/>
      <c r="V578" s="164"/>
      <c r="W578" s="164"/>
      <c r="X578" s="164"/>
      <c r="Y578" s="164"/>
      <c r="Z578" s="164"/>
      <c r="AA578" s="164"/>
      <c r="AB578" s="164"/>
      <c r="AC578" s="164"/>
      <c r="AD578" s="164"/>
      <c r="AE578" s="164"/>
      <c r="AF578" s="164"/>
      <c r="AG578" s="164"/>
    </row>
    <row r="579" spans="21:33">
      <c r="U579" s="164"/>
      <c r="V579" s="164"/>
      <c r="W579" s="164"/>
      <c r="X579" s="164"/>
      <c r="Y579" s="164"/>
      <c r="Z579" s="164"/>
      <c r="AA579" s="164"/>
      <c r="AB579" s="164"/>
      <c r="AC579" s="164"/>
      <c r="AD579" s="164"/>
      <c r="AE579" s="164"/>
      <c r="AF579" s="164"/>
      <c r="AG579" s="164"/>
    </row>
    <row r="580" spans="21:33">
      <c r="U580" s="164"/>
      <c r="V580" s="164"/>
      <c r="W580" s="164"/>
      <c r="X580" s="164"/>
      <c r="Y580" s="164"/>
      <c r="Z580" s="164"/>
      <c r="AA580" s="164"/>
      <c r="AB580" s="164"/>
      <c r="AC580" s="164"/>
      <c r="AD580" s="164"/>
      <c r="AE580" s="164"/>
      <c r="AF580" s="164"/>
      <c r="AG580" s="164"/>
    </row>
    <row r="581" spans="21:33">
      <c r="U581" s="164"/>
      <c r="V581" s="164"/>
      <c r="W581" s="164"/>
      <c r="X581" s="164"/>
      <c r="Y581" s="164"/>
      <c r="Z581" s="164"/>
      <c r="AA581" s="164"/>
      <c r="AB581" s="164"/>
      <c r="AC581" s="164"/>
      <c r="AD581" s="164"/>
      <c r="AE581" s="164"/>
      <c r="AF581" s="164"/>
      <c r="AG581" s="164"/>
    </row>
    <row r="582" spans="21:33">
      <c r="U582" s="164"/>
      <c r="V582" s="164"/>
      <c r="W582" s="164"/>
      <c r="X582" s="164"/>
      <c r="Y582" s="164"/>
      <c r="Z582" s="164"/>
      <c r="AA582" s="164"/>
      <c r="AB582" s="164"/>
      <c r="AC582" s="164"/>
      <c r="AD582" s="164"/>
      <c r="AE582" s="164"/>
      <c r="AF582" s="164"/>
      <c r="AG582" s="164"/>
    </row>
    <row r="583" spans="21:33">
      <c r="U583" s="164"/>
      <c r="V583" s="164"/>
      <c r="W583" s="164"/>
      <c r="X583" s="164"/>
      <c r="Y583" s="164"/>
      <c r="Z583" s="164"/>
      <c r="AA583" s="164"/>
      <c r="AB583" s="164"/>
      <c r="AC583" s="164"/>
      <c r="AD583" s="164"/>
      <c r="AE583" s="164"/>
      <c r="AF583" s="164"/>
      <c r="AG583" s="164"/>
    </row>
    <row r="584" spans="21:33">
      <c r="U584" s="164"/>
      <c r="V584" s="164"/>
      <c r="W584" s="164"/>
      <c r="X584" s="164"/>
      <c r="Y584" s="164"/>
      <c r="Z584" s="164"/>
      <c r="AA584" s="164"/>
      <c r="AB584" s="164"/>
      <c r="AC584" s="164"/>
      <c r="AD584" s="164"/>
      <c r="AE584" s="164"/>
      <c r="AF584" s="164"/>
      <c r="AG584" s="164"/>
    </row>
    <row r="585" spans="21:33">
      <c r="U585" s="164"/>
      <c r="V585" s="164"/>
      <c r="W585" s="164"/>
      <c r="X585" s="164"/>
      <c r="Y585" s="164"/>
      <c r="Z585" s="164"/>
      <c r="AA585" s="164"/>
      <c r="AB585" s="164"/>
      <c r="AC585" s="164"/>
      <c r="AD585" s="164"/>
      <c r="AE585" s="164"/>
      <c r="AF585" s="164"/>
      <c r="AG585" s="164"/>
    </row>
    <row r="586" spans="21:33">
      <c r="U586" s="164"/>
      <c r="V586" s="164"/>
      <c r="W586" s="164"/>
      <c r="X586" s="164"/>
      <c r="Y586" s="164"/>
      <c r="Z586" s="164"/>
      <c r="AA586" s="164"/>
      <c r="AB586" s="164"/>
      <c r="AC586" s="164"/>
      <c r="AD586" s="164"/>
      <c r="AE586" s="164"/>
      <c r="AF586" s="164"/>
      <c r="AG586" s="164"/>
    </row>
    <row r="587" spans="21:33">
      <c r="U587" s="164"/>
      <c r="V587" s="164"/>
      <c r="W587" s="164"/>
      <c r="X587" s="164"/>
      <c r="Y587" s="164"/>
      <c r="Z587" s="164"/>
      <c r="AA587" s="164"/>
      <c r="AB587" s="164"/>
      <c r="AC587" s="164"/>
      <c r="AD587" s="164"/>
      <c r="AE587" s="164"/>
      <c r="AF587" s="164"/>
      <c r="AG587" s="164"/>
    </row>
    <row r="588" spans="21:33">
      <c r="U588" s="164"/>
      <c r="V588" s="164"/>
      <c r="W588" s="164"/>
      <c r="X588" s="164"/>
      <c r="Y588" s="164"/>
      <c r="Z588" s="164"/>
      <c r="AA588" s="164"/>
      <c r="AB588" s="164"/>
      <c r="AC588" s="164"/>
      <c r="AD588" s="164"/>
      <c r="AE588" s="164"/>
      <c r="AF588" s="164"/>
      <c r="AG588" s="164"/>
    </row>
    <row r="589" spans="21:33">
      <c r="U589" s="164"/>
      <c r="V589" s="164"/>
      <c r="W589" s="164"/>
      <c r="X589" s="164"/>
      <c r="Y589" s="164"/>
      <c r="Z589" s="164"/>
      <c r="AA589" s="164"/>
      <c r="AB589" s="164"/>
      <c r="AC589" s="164"/>
      <c r="AD589" s="164"/>
      <c r="AE589" s="164"/>
      <c r="AF589" s="164"/>
      <c r="AG589" s="164"/>
    </row>
    <row r="590" spans="21:33">
      <c r="U590" s="164"/>
      <c r="V590" s="164"/>
      <c r="W590" s="164"/>
      <c r="X590" s="164"/>
      <c r="Y590" s="164"/>
      <c r="Z590" s="164"/>
      <c r="AA590" s="164"/>
      <c r="AB590" s="164"/>
      <c r="AC590" s="164"/>
      <c r="AD590" s="164"/>
      <c r="AE590" s="164"/>
      <c r="AF590" s="164"/>
      <c r="AG590" s="164"/>
    </row>
    <row r="591" spans="21:33">
      <c r="U591" s="164"/>
      <c r="V591" s="164"/>
      <c r="W591" s="164"/>
      <c r="X591" s="164"/>
      <c r="Y591" s="164"/>
      <c r="Z591" s="164"/>
      <c r="AA591" s="164"/>
      <c r="AB591" s="164"/>
      <c r="AC591" s="164"/>
      <c r="AD591" s="164"/>
      <c r="AE591" s="164"/>
      <c r="AF591" s="164"/>
      <c r="AG591" s="164"/>
    </row>
    <row r="592" spans="21:33">
      <c r="U592" s="164"/>
      <c r="V592" s="164"/>
      <c r="W592" s="164"/>
      <c r="X592" s="164"/>
      <c r="Y592" s="164"/>
      <c r="Z592" s="164"/>
      <c r="AA592" s="164"/>
      <c r="AB592" s="164"/>
      <c r="AC592" s="164"/>
      <c r="AD592" s="164"/>
      <c r="AE592" s="164"/>
      <c r="AF592" s="164"/>
      <c r="AG592" s="164"/>
    </row>
    <row r="593" spans="21:33">
      <c r="U593" s="164"/>
      <c r="V593" s="164"/>
      <c r="W593" s="164"/>
      <c r="X593" s="164"/>
      <c r="Y593" s="164"/>
      <c r="Z593" s="164"/>
      <c r="AA593" s="164"/>
      <c r="AB593" s="164"/>
      <c r="AC593" s="164"/>
      <c r="AD593" s="164"/>
      <c r="AE593" s="164"/>
      <c r="AF593" s="164"/>
      <c r="AG593" s="164"/>
    </row>
    <row r="594" spans="21:33">
      <c r="U594" s="164"/>
      <c r="V594" s="164"/>
      <c r="W594" s="164"/>
      <c r="X594" s="164"/>
      <c r="Y594" s="164"/>
      <c r="Z594" s="164"/>
      <c r="AA594" s="164"/>
      <c r="AB594" s="164"/>
      <c r="AC594" s="164"/>
      <c r="AD594" s="164"/>
      <c r="AE594" s="164"/>
      <c r="AF594" s="164"/>
      <c r="AG594" s="164"/>
    </row>
    <row r="595" spans="21:33">
      <c r="U595" s="164"/>
      <c r="V595" s="164"/>
      <c r="W595" s="164"/>
      <c r="X595" s="164"/>
      <c r="Y595" s="164"/>
      <c r="Z595" s="164"/>
      <c r="AA595" s="164"/>
      <c r="AB595" s="164"/>
      <c r="AC595" s="164"/>
      <c r="AD595" s="164"/>
      <c r="AE595" s="164"/>
      <c r="AF595" s="164"/>
      <c r="AG595" s="164"/>
    </row>
    <row r="596" spans="21:33">
      <c r="U596" s="164"/>
      <c r="V596" s="164"/>
      <c r="W596" s="164"/>
      <c r="X596" s="164"/>
      <c r="Y596" s="164"/>
      <c r="Z596" s="164"/>
      <c r="AA596" s="164"/>
      <c r="AB596" s="164"/>
      <c r="AC596" s="164"/>
      <c r="AD596" s="164"/>
      <c r="AE596" s="164"/>
      <c r="AF596" s="164"/>
      <c r="AG596" s="164"/>
    </row>
    <row r="597" spans="21:33">
      <c r="U597" s="164"/>
      <c r="V597" s="164"/>
      <c r="W597" s="164"/>
      <c r="X597" s="164"/>
      <c r="Y597" s="164"/>
      <c r="Z597" s="164"/>
      <c r="AA597" s="164"/>
      <c r="AB597" s="164"/>
      <c r="AC597" s="164"/>
      <c r="AD597" s="164"/>
      <c r="AE597" s="164"/>
      <c r="AF597" s="164"/>
      <c r="AG597" s="164"/>
    </row>
    <row r="598" spans="21:33">
      <c r="U598" s="164"/>
      <c r="V598" s="164"/>
      <c r="W598" s="164"/>
      <c r="X598" s="164"/>
      <c r="Y598" s="164"/>
      <c r="Z598" s="164"/>
      <c r="AA598" s="164"/>
      <c r="AB598" s="164"/>
      <c r="AC598" s="164"/>
      <c r="AD598" s="164"/>
      <c r="AE598" s="164"/>
      <c r="AF598" s="164"/>
      <c r="AG598" s="164"/>
    </row>
    <row r="599" spans="21:33">
      <c r="U599" s="164"/>
      <c r="V599" s="164"/>
      <c r="W599" s="164"/>
      <c r="X599" s="164"/>
      <c r="Y599" s="164"/>
      <c r="Z599" s="164"/>
      <c r="AA599" s="164"/>
      <c r="AB599" s="164"/>
      <c r="AC599" s="164"/>
      <c r="AD599" s="164"/>
      <c r="AE599" s="164"/>
      <c r="AF599" s="164"/>
      <c r="AG599" s="164"/>
    </row>
    <row r="600" spans="21:33">
      <c r="U600" s="164"/>
      <c r="V600" s="164"/>
      <c r="W600" s="164"/>
      <c r="X600" s="164"/>
      <c r="Y600" s="164"/>
      <c r="Z600" s="164"/>
      <c r="AA600" s="164"/>
      <c r="AB600" s="164"/>
      <c r="AC600" s="164"/>
      <c r="AD600" s="164"/>
      <c r="AE600" s="164"/>
      <c r="AF600" s="164"/>
      <c r="AG600" s="164"/>
    </row>
    <row r="601" spans="21:33">
      <c r="U601" s="164"/>
      <c r="V601" s="164"/>
      <c r="W601" s="164"/>
      <c r="X601" s="164"/>
      <c r="Y601" s="164"/>
      <c r="Z601" s="164"/>
      <c r="AA601" s="164"/>
      <c r="AB601" s="164"/>
      <c r="AC601" s="164"/>
      <c r="AD601" s="164"/>
      <c r="AE601" s="164"/>
      <c r="AF601" s="164"/>
      <c r="AG601" s="164"/>
    </row>
    <row r="602" spans="21:33">
      <c r="U602" s="164"/>
      <c r="V602" s="164"/>
      <c r="W602" s="164"/>
      <c r="X602" s="164"/>
      <c r="Y602" s="164"/>
      <c r="Z602" s="164"/>
      <c r="AA602" s="164"/>
      <c r="AB602" s="164"/>
      <c r="AC602" s="164"/>
      <c r="AD602" s="164"/>
      <c r="AE602" s="164"/>
      <c r="AF602" s="164"/>
      <c r="AG602" s="164"/>
    </row>
    <row r="603" spans="21:33">
      <c r="U603" s="164"/>
      <c r="V603" s="164"/>
      <c r="W603" s="164"/>
      <c r="X603" s="164"/>
      <c r="Y603" s="164"/>
      <c r="Z603" s="164"/>
      <c r="AA603" s="164"/>
      <c r="AB603" s="164"/>
      <c r="AC603" s="164"/>
      <c r="AD603" s="164"/>
      <c r="AE603" s="164"/>
      <c r="AF603" s="164"/>
      <c r="AG603" s="164"/>
    </row>
    <row r="604" spans="21:33">
      <c r="U604" s="164"/>
      <c r="V604" s="164"/>
      <c r="W604" s="164"/>
      <c r="X604" s="164"/>
      <c r="Y604" s="164"/>
      <c r="Z604" s="164"/>
      <c r="AA604" s="164"/>
      <c r="AB604" s="164"/>
      <c r="AC604" s="164"/>
      <c r="AD604" s="164"/>
      <c r="AE604" s="164"/>
      <c r="AF604" s="164"/>
      <c r="AG604" s="164"/>
    </row>
    <row r="605" spans="21:33">
      <c r="U605" s="164"/>
      <c r="V605" s="164"/>
      <c r="W605" s="164"/>
      <c r="X605" s="164"/>
      <c r="Y605" s="164"/>
      <c r="Z605" s="164"/>
      <c r="AA605" s="164"/>
      <c r="AB605" s="164"/>
      <c r="AC605" s="164"/>
      <c r="AD605" s="164"/>
      <c r="AE605" s="164"/>
      <c r="AF605" s="164"/>
      <c r="AG605" s="164"/>
    </row>
    <row r="606" spans="21:33">
      <c r="U606" s="164"/>
      <c r="V606" s="164"/>
      <c r="W606" s="164"/>
      <c r="X606" s="164"/>
      <c r="Y606" s="164"/>
      <c r="Z606" s="164"/>
      <c r="AA606" s="164"/>
      <c r="AB606" s="164"/>
      <c r="AC606" s="164"/>
      <c r="AD606" s="164"/>
      <c r="AE606" s="164"/>
      <c r="AF606" s="164"/>
      <c r="AG606" s="164"/>
    </row>
    <row r="607" spans="21:33">
      <c r="U607" s="164"/>
      <c r="V607" s="164"/>
      <c r="W607" s="164"/>
      <c r="X607" s="164"/>
      <c r="Y607" s="164"/>
      <c r="Z607" s="164"/>
      <c r="AA607" s="164"/>
      <c r="AB607" s="164"/>
      <c r="AC607" s="164"/>
      <c r="AD607" s="164"/>
      <c r="AE607" s="164"/>
      <c r="AF607" s="164"/>
      <c r="AG607" s="164"/>
    </row>
    <row r="608" spans="21:33">
      <c r="U608" s="164"/>
      <c r="V608" s="164"/>
      <c r="W608" s="164"/>
      <c r="X608" s="164"/>
      <c r="Y608" s="164"/>
      <c r="Z608" s="164"/>
      <c r="AA608" s="164"/>
      <c r="AB608" s="164"/>
      <c r="AC608" s="164"/>
      <c r="AD608" s="164"/>
      <c r="AE608" s="164"/>
      <c r="AF608" s="164"/>
      <c r="AG608" s="164"/>
    </row>
    <row r="609" spans="21:33">
      <c r="U609" s="164"/>
      <c r="V609" s="164"/>
      <c r="W609" s="164"/>
      <c r="X609" s="164"/>
      <c r="Y609" s="164"/>
      <c r="Z609" s="164"/>
      <c r="AA609" s="164"/>
      <c r="AB609" s="164"/>
      <c r="AC609" s="164"/>
      <c r="AD609" s="164"/>
      <c r="AE609" s="164"/>
      <c r="AF609" s="164"/>
      <c r="AG609" s="164"/>
    </row>
    <row r="610" spans="21:33">
      <c r="U610" s="164"/>
      <c r="V610" s="164"/>
      <c r="W610" s="164"/>
      <c r="X610" s="164"/>
      <c r="Y610" s="164"/>
      <c r="Z610" s="164"/>
      <c r="AA610" s="164"/>
      <c r="AB610" s="164"/>
      <c r="AC610" s="164"/>
      <c r="AD610" s="164"/>
      <c r="AE610" s="164"/>
      <c r="AF610" s="164"/>
      <c r="AG610" s="164"/>
    </row>
    <row r="611" spans="21:33">
      <c r="U611" s="164"/>
      <c r="V611" s="164"/>
      <c r="W611" s="164"/>
      <c r="X611" s="164"/>
      <c r="Y611" s="164"/>
      <c r="Z611" s="164"/>
      <c r="AA611" s="164"/>
      <c r="AB611" s="164"/>
      <c r="AC611" s="164"/>
      <c r="AD611" s="164"/>
      <c r="AE611" s="164"/>
      <c r="AF611" s="164"/>
      <c r="AG611" s="164"/>
    </row>
    <row r="612" spans="21:33">
      <c r="U612" s="164"/>
      <c r="V612" s="164"/>
      <c r="W612" s="164"/>
      <c r="X612" s="164"/>
      <c r="Y612" s="164"/>
      <c r="Z612" s="164"/>
      <c r="AA612" s="164"/>
      <c r="AB612" s="164"/>
      <c r="AC612" s="164"/>
      <c r="AD612" s="164"/>
      <c r="AE612" s="164"/>
      <c r="AF612" s="164"/>
      <c r="AG612" s="164"/>
    </row>
    <row r="613" spans="21:33">
      <c r="U613" s="164"/>
      <c r="V613" s="164"/>
      <c r="W613" s="164"/>
      <c r="X613" s="164"/>
      <c r="Y613" s="164"/>
      <c r="Z613" s="164"/>
      <c r="AA613" s="164"/>
      <c r="AB613" s="164"/>
      <c r="AC613" s="164"/>
      <c r="AD613" s="164"/>
      <c r="AE613" s="164"/>
      <c r="AF613" s="164"/>
      <c r="AG613" s="164"/>
    </row>
    <row r="614" spans="21:33">
      <c r="U614" s="164"/>
      <c r="V614" s="164"/>
      <c r="W614" s="164"/>
      <c r="X614" s="164"/>
      <c r="Y614" s="164"/>
      <c r="Z614" s="164"/>
      <c r="AA614" s="164"/>
      <c r="AB614" s="164"/>
      <c r="AC614" s="164"/>
      <c r="AD614" s="164"/>
      <c r="AE614" s="164"/>
      <c r="AF614" s="164"/>
      <c r="AG614" s="164"/>
    </row>
    <row r="615" spans="21:33">
      <c r="U615" s="164"/>
      <c r="V615" s="164"/>
      <c r="W615" s="164"/>
      <c r="X615" s="164"/>
      <c r="Y615" s="164"/>
      <c r="Z615" s="164"/>
      <c r="AA615" s="164"/>
      <c r="AB615" s="164"/>
      <c r="AC615" s="164"/>
      <c r="AD615" s="164"/>
      <c r="AE615" s="164"/>
      <c r="AF615" s="164"/>
      <c r="AG615" s="164"/>
    </row>
    <row r="616" spans="21:33">
      <c r="U616" s="164"/>
      <c r="V616" s="164"/>
      <c r="W616" s="164"/>
      <c r="X616" s="164"/>
      <c r="Y616" s="164"/>
      <c r="Z616" s="164"/>
      <c r="AA616" s="164"/>
      <c r="AB616" s="164"/>
      <c r="AC616" s="164"/>
      <c r="AD616" s="164"/>
      <c r="AE616" s="164"/>
      <c r="AF616" s="164"/>
      <c r="AG616" s="164"/>
    </row>
    <row r="617" spans="21:33">
      <c r="U617" s="164"/>
      <c r="V617" s="164"/>
      <c r="W617" s="164"/>
      <c r="X617" s="164"/>
      <c r="Y617" s="164"/>
      <c r="Z617" s="164"/>
      <c r="AA617" s="164"/>
      <c r="AB617" s="164"/>
      <c r="AC617" s="164"/>
      <c r="AD617" s="164"/>
      <c r="AE617" s="164"/>
      <c r="AF617" s="164"/>
      <c r="AG617" s="164"/>
    </row>
    <row r="618" spans="21:33">
      <c r="U618" s="164"/>
      <c r="V618" s="164"/>
      <c r="W618" s="164"/>
      <c r="X618" s="164"/>
      <c r="Y618" s="164"/>
      <c r="Z618" s="164"/>
      <c r="AA618" s="164"/>
      <c r="AB618" s="164"/>
      <c r="AC618" s="164"/>
      <c r="AD618" s="164"/>
      <c r="AE618" s="164"/>
      <c r="AF618" s="164"/>
      <c r="AG618" s="164"/>
    </row>
    <row r="619" spans="21:33">
      <c r="U619" s="164"/>
      <c r="V619" s="164"/>
      <c r="W619" s="164"/>
      <c r="X619" s="164"/>
      <c r="Y619" s="164"/>
      <c r="Z619" s="164"/>
      <c r="AA619" s="164"/>
      <c r="AB619" s="164"/>
      <c r="AC619" s="164"/>
      <c r="AD619" s="164"/>
      <c r="AE619" s="164"/>
      <c r="AF619" s="164"/>
      <c r="AG619" s="164"/>
    </row>
    <row r="620" spans="21:33">
      <c r="U620" s="164"/>
      <c r="V620" s="164"/>
      <c r="W620" s="164"/>
      <c r="X620" s="164"/>
      <c r="Y620" s="164"/>
      <c r="Z620" s="164"/>
      <c r="AA620" s="164"/>
      <c r="AB620" s="164"/>
      <c r="AC620" s="164"/>
      <c r="AD620" s="164"/>
      <c r="AE620" s="164"/>
      <c r="AF620" s="164"/>
      <c r="AG620" s="164"/>
    </row>
    <row r="621" spans="21:33">
      <c r="U621" s="164"/>
      <c r="V621" s="164"/>
      <c r="W621" s="164"/>
      <c r="X621" s="164"/>
      <c r="Y621" s="164"/>
      <c r="Z621" s="164"/>
      <c r="AA621" s="164"/>
      <c r="AB621" s="164"/>
      <c r="AC621" s="164"/>
      <c r="AD621" s="164"/>
      <c r="AE621" s="164"/>
      <c r="AF621" s="164"/>
      <c r="AG621" s="164"/>
    </row>
    <row r="622" spans="21:33">
      <c r="U622" s="164"/>
      <c r="V622" s="164"/>
      <c r="W622" s="164"/>
      <c r="X622" s="164"/>
      <c r="Y622" s="164"/>
      <c r="Z622" s="164"/>
      <c r="AA622" s="164"/>
      <c r="AB622" s="164"/>
      <c r="AC622" s="164"/>
      <c r="AD622" s="164"/>
      <c r="AE622" s="164"/>
      <c r="AF622" s="164"/>
      <c r="AG622" s="164"/>
    </row>
    <row r="623" spans="21:33">
      <c r="U623" s="164"/>
      <c r="V623" s="164"/>
      <c r="W623" s="164"/>
      <c r="X623" s="164"/>
      <c r="Y623" s="164"/>
      <c r="Z623" s="164"/>
      <c r="AA623" s="164"/>
      <c r="AB623" s="164"/>
      <c r="AC623" s="164"/>
      <c r="AD623" s="164"/>
      <c r="AE623" s="164"/>
      <c r="AF623" s="164"/>
      <c r="AG623" s="164"/>
    </row>
    <row r="624" spans="21:33">
      <c r="U624" s="164"/>
      <c r="V624" s="164"/>
      <c r="W624" s="164"/>
      <c r="X624" s="164"/>
      <c r="Y624" s="164"/>
      <c r="Z624" s="164"/>
      <c r="AA624" s="164"/>
      <c r="AB624" s="164"/>
      <c r="AC624" s="164"/>
      <c r="AD624" s="164"/>
      <c r="AE624" s="164"/>
      <c r="AF624" s="164"/>
      <c r="AG624" s="164"/>
    </row>
    <row r="625" spans="21:33">
      <c r="U625" s="164"/>
      <c r="V625" s="164"/>
      <c r="W625" s="164"/>
      <c r="X625" s="164"/>
      <c r="Y625" s="164"/>
      <c r="Z625" s="164"/>
      <c r="AA625" s="164"/>
      <c r="AB625" s="164"/>
      <c r="AC625" s="164"/>
      <c r="AD625" s="164"/>
      <c r="AE625" s="164"/>
      <c r="AF625" s="164"/>
      <c r="AG625" s="164"/>
    </row>
    <row r="626" spans="21:33">
      <c r="U626" s="164"/>
      <c r="V626" s="164"/>
      <c r="W626" s="164"/>
      <c r="X626" s="164"/>
      <c r="Y626" s="164"/>
      <c r="Z626" s="164"/>
      <c r="AA626" s="164"/>
      <c r="AB626" s="164"/>
      <c r="AC626" s="164"/>
      <c r="AD626" s="164"/>
      <c r="AE626" s="164"/>
      <c r="AF626" s="164"/>
      <c r="AG626" s="164"/>
    </row>
    <row r="627" spans="21:33">
      <c r="U627" s="164"/>
      <c r="V627" s="164"/>
      <c r="W627" s="164"/>
      <c r="X627" s="164"/>
      <c r="Y627" s="164"/>
      <c r="Z627" s="164"/>
      <c r="AA627" s="164"/>
      <c r="AB627" s="164"/>
      <c r="AC627" s="164"/>
      <c r="AD627" s="164"/>
      <c r="AE627" s="164"/>
      <c r="AF627" s="164"/>
      <c r="AG627" s="164"/>
    </row>
    <row r="628" spans="21:33">
      <c r="U628" s="164"/>
      <c r="V628" s="164"/>
      <c r="W628" s="164"/>
      <c r="X628" s="164"/>
      <c r="Y628" s="164"/>
      <c r="Z628" s="164"/>
      <c r="AA628" s="164"/>
      <c r="AB628" s="164"/>
      <c r="AC628" s="164"/>
      <c r="AD628" s="164"/>
      <c r="AE628" s="164"/>
      <c r="AF628" s="164"/>
      <c r="AG628" s="164"/>
    </row>
    <row r="629" spans="21:33">
      <c r="U629" s="164"/>
      <c r="V629" s="164"/>
      <c r="W629" s="164"/>
      <c r="X629" s="164"/>
      <c r="Y629" s="164"/>
      <c r="Z629" s="164"/>
      <c r="AA629" s="164"/>
      <c r="AB629" s="164"/>
      <c r="AC629" s="164"/>
      <c r="AD629" s="164"/>
      <c r="AE629" s="164"/>
      <c r="AF629" s="164"/>
      <c r="AG629" s="164"/>
    </row>
    <row r="630" spans="21:33">
      <c r="U630" s="164"/>
      <c r="V630" s="164"/>
      <c r="W630" s="164"/>
      <c r="X630" s="164"/>
      <c r="Y630" s="164"/>
      <c r="Z630" s="164"/>
      <c r="AA630" s="164"/>
      <c r="AB630" s="164"/>
      <c r="AC630" s="164"/>
      <c r="AD630" s="164"/>
      <c r="AE630" s="164"/>
      <c r="AF630" s="164"/>
      <c r="AG630" s="164"/>
    </row>
    <row r="631" spans="21:33">
      <c r="U631" s="164"/>
      <c r="V631" s="164"/>
      <c r="W631" s="164"/>
      <c r="X631" s="164"/>
      <c r="Y631" s="164"/>
      <c r="Z631" s="164"/>
      <c r="AA631" s="164"/>
      <c r="AB631" s="164"/>
      <c r="AC631" s="164"/>
      <c r="AD631" s="164"/>
      <c r="AE631" s="164"/>
      <c r="AF631" s="164"/>
      <c r="AG631" s="164"/>
    </row>
    <row r="632" spans="21:33">
      <c r="U632" s="164"/>
      <c r="V632" s="164"/>
      <c r="W632" s="164"/>
      <c r="X632" s="164"/>
      <c r="Y632" s="164"/>
      <c r="Z632" s="164"/>
      <c r="AA632" s="164"/>
      <c r="AB632" s="164"/>
      <c r="AC632" s="164"/>
      <c r="AD632" s="164"/>
      <c r="AE632" s="164"/>
      <c r="AF632" s="164"/>
      <c r="AG632" s="164"/>
    </row>
    <row r="633" spans="21:33">
      <c r="U633" s="164"/>
      <c r="V633" s="164"/>
      <c r="W633" s="164"/>
      <c r="X633" s="164"/>
      <c r="Y633" s="164"/>
      <c r="Z633" s="164"/>
      <c r="AA633" s="164"/>
      <c r="AB633" s="164"/>
      <c r="AC633" s="164"/>
      <c r="AD633" s="164"/>
      <c r="AE633" s="164"/>
      <c r="AF633" s="164"/>
      <c r="AG633" s="164"/>
    </row>
    <row r="634" spans="21:33">
      <c r="U634" s="164"/>
      <c r="V634" s="164"/>
      <c r="W634" s="164"/>
      <c r="X634" s="164"/>
      <c r="Y634" s="164"/>
      <c r="Z634" s="164"/>
      <c r="AA634" s="164"/>
      <c r="AB634" s="164"/>
      <c r="AC634" s="164"/>
      <c r="AD634" s="164"/>
      <c r="AE634" s="164"/>
      <c r="AF634" s="164"/>
      <c r="AG634" s="164"/>
    </row>
    <row r="635" spans="21:33">
      <c r="U635" s="164"/>
      <c r="V635" s="164"/>
      <c r="W635" s="164"/>
      <c r="X635" s="164"/>
      <c r="Y635" s="164"/>
      <c r="Z635" s="164"/>
      <c r="AA635" s="164"/>
      <c r="AB635" s="164"/>
      <c r="AC635" s="164"/>
      <c r="AD635" s="164"/>
      <c r="AE635" s="164"/>
      <c r="AF635" s="164"/>
      <c r="AG635" s="164"/>
    </row>
    <row r="636" spans="21:33">
      <c r="U636" s="164"/>
      <c r="V636" s="164"/>
      <c r="W636" s="164"/>
      <c r="X636" s="164"/>
      <c r="Y636" s="164"/>
      <c r="Z636" s="164"/>
      <c r="AA636" s="164"/>
      <c r="AB636" s="164"/>
      <c r="AC636" s="164"/>
      <c r="AD636" s="164"/>
      <c r="AE636" s="164"/>
      <c r="AF636" s="164"/>
      <c r="AG636" s="164"/>
    </row>
    <row r="637" spans="21:33">
      <c r="U637" s="164"/>
      <c r="V637" s="164"/>
      <c r="W637" s="164"/>
      <c r="X637" s="164"/>
      <c r="Y637" s="164"/>
      <c r="Z637" s="164"/>
      <c r="AA637" s="164"/>
      <c r="AB637" s="164"/>
      <c r="AC637" s="164"/>
      <c r="AD637" s="164"/>
      <c r="AE637" s="164"/>
      <c r="AF637" s="164"/>
      <c r="AG637" s="164"/>
    </row>
    <row r="638" spans="21:33">
      <c r="U638" s="164"/>
      <c r="V638" s="164"/>
      <c r="W638" s="164"/>
      <c r="X638" s="164"/>
      <c r="Y638" s="164"/>
      <c r="Z638" s="164"/>
      <c r="AA638" s="164"/>
      <c r="AB638" s="164"/>
      <c r="AC638" s="164"/>
      <c r="AD638" s="164"/>
      <c r="AE638" s="164"/>
      <c r="AF638" s="164"/>
      <c r="AG638" s="164"/>
    </row>
    <row r="639" spans="21:33">
      <c r="U639" s="164"/>
      <c r="V639" s="164"/>
      <c r="W639" s="164"/>
      <c r="X639" s="164"/>
      <c r="Y639" s="164"/>
      <c r="Z639" s="164"/>
      <c r="AA639" s="164"/>
      <c r="AB639" s="164"/>
      <c r="AC639" s="164"/>
      <c r="AD639" s="164"/>
      <c r="AE639" s="164"/>
      <c r="AF639" s="164"/>
      <c r="AG639" s="164"/>
    </row>
    <row r="640" spans="21:33">
      <c r="U640" s="164"/>
      <c r="V640" s="164"/>
      <c r="W640" s="164"/>
      <c r="X640" s="164"/>
      <c r="Y640" s="164"/>
      <c r="Z640" s="164"/>
      <c r="AA640" s="164"/>
      <c r="AB640" s="164"/>
      <c r="AC640" s="164"/>
      <c r="AD640" s="164"/>
      <c r="AE640" s="164"/>
      <c r="AF640" s="164"/>
      <c r="AG640" s="164"/>
    </row>
    <row r="641" spans="21:33">
      <c r="U641" s="164"/>
      <c r="V641" s="164"/>
      <c r="W641" s="164"/>
      <c r="X641" s="164"/>
      <c r="Y641" s="164"/>
      <c r="Z641" s="164"/>
      <c r="AA641" s="164"/>
      <c r="AB641" s="164"/>
      <c r="AC641" s="164"/>
      <c r="AD641" s="164"/>
      <c r="AE641" s="164"/>
      <c r="AF641" s="164"/>
      <c r="AG641" s="164"/>
    </row>
    <row r="642" spans="21:33">
      <c r="U642" s="164"/>
      <c r="V642" s="164"/>
      <c r="W642" s="164"/>
      <c r="X642" s="164"/>
      <c r="Y642" s="164"/>
      <c r="Z642" s="164"/>
      <c r="AA642" s="164"/>
      <c r="AB642" s="164"/>
      <c r="AC642" s="164"/>
      <c r="AD642" s="164"/>
      <c r="AE642" s="164"/>
      <c r="AF642" s="164"/>
      <c r="AG642" s="164"/>
    </row>
    <row r="643" spans="21:33">
      <c r="U643" s="164"/>
      <c r="V643" s="164"/>
      <c r="W643" s="164"/>
      <c r="X643" s="164"/>
      <c r="Y643" s="164"/>
      <c r="Z643" s="164"/>
      <c r="AA643" s="164"/>
      <c r="AB643" s="164"/>
      <c r="AC643" s="164"/>
      <c r="AD643" s="164"/>
      <c r="AE643" s="164"/>
      <c r="AF643" s="164"/>
      <c r="AG643" s="164"/>
    </row>
    <row r="644" spans="21:33">
      <c r="U644" s="164"/>
      <c r="V644" s="164"/>
      <c r="W644" s="164"/>
      <c r="X644" s="164"/>
      <c r="Y644" s="164"/>
      <c r="Z644" s="164"/>
      <c r="AA644" s="164"/>
      <c r="AB644" s="164"/>
      <c r="AC644" s="164"/>
      <c r="AD644" s="164"/>
      <c r="AE644" s="164"/>
      <c r="AF644" s="164"/>
      <c r="AG644" s="164"/>
    </row>
    <row r="645" spans="21:33">
      <c r="U645" s="164"/>
      <c r="V645" s="164"/>
      <c r="W645" s="164"/>
      <c r="X645" s="164"/>
      <c r="Y645" s="164"/>
      <c r="Z645" s="164"/>
      <c r="AA645" s="164"/>
      <c r="AB645" s="164"/>
      <c r="AC645" s="164"/>
      <c r="AD645" s="164"/>
      <c r="AE645" s="164"/>
      <c r="AF645" s="164"/>
      <c r="AG645" s="164"/>
    </row>
    <row r="646" spans="21:33">
      <c r="U646" s="164"/>
      <c r="V646" s="164"/>
      <c r="W646" s="164"/>
      <c r="X646" s="164"/>
      <c r="Y646" s="164"/>
      <c r="Z646" s="164"/>
      <c r="AA646" s="164"/>
      <c r="AB646" s="164"/>
      <c r="AC646" s="164"/>
      <c r="AD646" s="164"/>
      <c r="AE646" s="164"/>
      <c r="AF646" s="164"/>
      <c r="AG646" s="164"/>
    </row>
    <row r="647" spans="21:33">
      <c r="U647" s="164"/>
      <c r="V647" s="164"/>
      <c r="W647" s="164"/>
      <c r="X647" s="164"/>
      <c r="Y647" s="164"/>
      <c r="Z647" s="164"/>
      <c r="AA647" s="164"/>
      <c r="AB647" s="164"/>
      <c r="AC647" s="164"/>
      <c r="AD647" s="164"/>
      <c r="AE647" s="164"/>
      <c r="AF647" s="164"/>
      <c r="AG647" s="164"/>
    </row>
    <row r="648" spans="21:33">
      <c r="U648" s="164"/>
      <c r="V648" s="164"/>
      <c r="W648" s="164"/>
      <c r="X648" s="164"/>
      <c r="Y648" s="164"/>
      <c r="Z648" s="164"/>
      <c r="AA648" s="164"/>
      <c r="AB648" s="164"/>
      <c r="AC648" s="164"/>
      <c r="AD648" s="164"/>
      <c r="AE648" s="164"/>
      <c r="AF648" s="164"/>
      <c r="AG648" s="164"/>
    </row>
    <row r="649" spans="21:33">
      <c r="U649" s="164"/>
      <c r="V649" s="164"/>
      <c r="W649" s="164"/>
      <c r="X649" s="164"/>
      <c r="Y649" s="164"/>
      <c r="Z649" s="164"/>
      <c r="AA649" s="164"/>
      <c r="AB649" s="164"/>
      <c r="AC649" s="164"/>
      <c r="AD649" s="164"/>
      <c r="AE649" s="164"/>
      <c r="AF649" s="164"/>
      <c r="AG649" s="164"/>
    </row>
    <row r="650" spans="21:33">
      <c r="U650" s="164"/>
      <c r="V650" s="164"/>
      <c r="W650" s="164"/>
      <c r="X650" s="164"/>
      <c r="Y650" s="164"/>
      <c r="Z650" s="164"/>
      <c r="AA650" s="164"/>
      <c r="AB650" s="164"/>
      <c r="AC650" s="164"/>
      <c r="AD650" s="164"/>
      <c r="AE650" s="164"/>
      <c r="AF650" s="164"/>
      <c r="AG650" s="164"/>
    </row>
    <row r="651" spans="21:33">
      <c r="U651" s="164"/>
      <c r="V651" s="164"/>
      <c r="W651" s="164"/>
      <c r="X651" s="164"/>
      <c r="Y651" s="164"/>
      <c r="Z651" s="164"/>
      <c r="AA651" s="164"/>
      <c r="AB651" s="164"/>
      <c r="AC651" s="164"/>
      <c r="AD651" s="164"/>
      <c r="AE651" s="164"/>
      <c r="AF651" s="164"/>
      <c r="AG651" s="164"/>
    </row>
    <row r="652" spans="21:33">
      <c r="U652" s="164"/>
      <c r="V652" s="164"/>
      <c r="W652" s="164"/>
      <c r="X652" s="164"/>
      <c r="Y652" s="164"/>
      <c r="Z652" s="164"/>
      <c r="AA652" s="164"/>
      <c r="AB652" s="164"/>
      <c r="AC652" s="164"/>
      <c r="AD652" s="164"/>
      <c r="AE652" s="164"/>
      <c r="AF652" s="164"/>
      <c r="AG652" s="164"/>
    </row>
    <row r="653" spans="21:33">
      <c r="U653" s="164"/>
      <c r="V653" s="164"/>
      <c r="W653" s="164"/>
      <c r="X653" s="164"/>
      <c r="Y653" s="164"/>
      <c r="Z653" s="164"/>
      <c r="AA653" s="164"/>
      <c r="AB653" s="164"/>
      <c r="AC653" s="164"/>
      <c r="AD653" s="164"/>
      <c r="AE653" s="164"/>
      <c r="AF653" s="164"/>
      <c r="AG653" s="164"/>
    </row>
    <row r="654" spans="21:33">
      <c r="U654" s="164"/>
      <c r="V654" s="164"/>
      <c r="W654" s="164"/>
      <c r="X654" s="164"/>
      <c r="Y654" s="164"/>
      <c r="Z654" s="164"/>
      <c r="AA654" s="164"/>
      <c r="AB654" s="164"/>
      <c r="AC654" s="164"/>
      <c r="AD654" s="164"/>
      <c r="AE654" s="164"/>
      <c r="AF654" s="164"/>
      <c r="AG654" s="164"/>
    </row>
    <row r="655" spans="21:33">
      <c r="U655" s="164"/>
      <c r="V655" s="164"/>
      <c r="W655" s="164"/>
      <c r="X655" s="164"/>
      <c r="Y655" s="164"/>
      <c r="Z655" s="164"/>
      <c r="AA655" s="164"/>
      <c r="AB655" s="164"/>
      <c r="AC655" s="164"/>
      <c r="AD655" s="164"/>
      <c r="AE655" s="164"/>
      <c r="AF655" s="164"/>
      <c r="AG655" s="164"/>
    </row>
    <row r="656" spans="21:33">
      <c r="U656" s="164"/>
      <c r="V656" s="164"/>
      <c r="W656" s="164"/>
      <c r="X656" s="164"/>
      <c r="Y656" s="164"/>
      <c r="Z656" s="164"/>
      <c r="AA656" s="164"/>
      <c r="AB656" s="164"/>
      <c r="AC656" s="164"/>
      <c r="AD656" s="164"/>
      <c r="AE656" s="164"/>
      <c r="AF656" s="164"/>
      <c r="AG656" s="164"/>
    </row>
    <row r="657" spans="21:33">
      <c r="U657" s="164"/>
      <c r="V657" s="164"/>
      <c r="W657" s="164"/>
      <c r="X657" s="164"/>
      <c r="Y657" s="164"/>
      <c r="Z657" s="164"/>
      <c r="AA657" s="164"/>
      <c r="AB657" s="164"/>
      <c r="AC657" s="164"/>
      <c r="AD657" s="164"/>
      <c r="AE657" s="164"/>
      <c r="AF657" s="164"/>
      <c r="AG657" s="164"/>
    </row>
    <row r="658" spans="21:33">
      <c r="U658" s="164"/>
      <c r="V658" s="164"/>
      <c r="W658" s="164"/>
      <c r="X658" s="164"/>
      <c r="Y658" s="164"/>
      <c r="Z658" s="164"/>
      <c r="AA658" s="164"/>
      <c r="AB658" s="164"/>
      <c r="AC658" s="164"/>
      <c r="AD658" s="164"/>
      <c r="AE658" s="164"/>
      <c r="AF658" s="164"/>
      <c r="AG658" s="164"/>
    </row>
    <row r="659" spans="21:33">
      <c r="U659" s="164"/>
      <c r="V659" s="164"/>
      <c r="W659" s="164"/>
      <c r="X659" s="164"/>
      <c r="Y659" s="164"/>
      <c r="Z659" s="164"/>
      <c r="AA659" s="164"/>
      <c r="AB659" s="164"/>
      <c r="AC659" s="164"/>
      <c r="AD659" s="164"/>
      <c r="AE659" s="164"/>
      <c r="AF659" s="164"/>
      <c r="AG659" s="164"/>
    </row>
    <row r="660" spans="21:33">
      <c r="U660" s="164"/>
      <c r="V660" s="164"/>
      <c r="W660" s="164"/>
      <c r="X660" s="164"/>
      <c r="Y660" s="164"/>
      <c r="Z660" s="164"/>
      <c r="AA660" s="164"/>
      <c r="AB660" s="164"/>
      <c r="AC660" s="164"/>
      <c r="AD660" s="164"/>
      <c r="AE660" s="164"/>
      <c r="AF660" s="164"/>
      <c r="AG660" s="164"/>
    </row>
    <row r="661" spans="21:33">
      <c r="U661" s="164"/>
      <c r="V661" s="164"/>
      <c r="W661" s="164"/>
      <c r="X661" s="164"/>
      <c r="Y661" s="164"/>
      <c r="Z661" s="164"/>
      <c r="AA661" s="164"/>
      <c r="AB661" s="164"/>
      <c r="AC661" s="164"/>
      <c r="AD661" s="164"/>
      <c r="AE661" s="164"/>
      <c r="AF661" s="164"/>
      <c r="AG661" s="164"/>
    </row>
    <row r="662" spans="21:33">
      <c r="U662" s="164"/>
      <c r="V662" s="164"/>
      <c r="W662" s="164"/>
      <c r="X662" s="164"/>
      <c r="Y662" s="164"/>
      <c r="Z662" s="164"/>
      <c r="AA662" s="164"/>
      <c r="AB662" s="164"/>
      <c r="AC662" s="164"/>
      <c r="AD662" s="164"/>
      <c r="AE662" s="164"/>
      <c r="AF662" s="164"/>
      <c r="AG662" s="164"/>
    </row>
    <row r="663" spans="21:33">
      <c r="U663" s="164"/>
      <c r="V663" s="164"/>
      <c r="W663" s="164"/>
      <c r="X663" s="164"/>
      <c r="Y663" s="164"/>
      <c r="Z663" s="164"/>
      <c r="AA663" s="164"/>
      <c r="AB663" s="164"/>
      <c r="AC663" s="164"/>
      <c r="AD663" s="164"/>
      <c r="AE663" s="164"/>
      <c r="AF663" s="164"/>
      <c r="AG663" s="164"/>
    </row>
    <row r="664" spans="21:33">
      <c r="U664" s="164"/>
      <c r="V664" s="164"/>
      <c r="W664" s="164"/>
      <c r="X664" s="164"/>
      <c r="Y664" s="164"/>
      <c r="Z664" s="164"/>
      <c r="AA664" s="164"/>
      <c r="AB664" s="164"/>
      <c r="AC664" s="164"/>
      <c r="AD664" s="164"/>
      <c r="AE664" s="164"/>
      <c r="AF664" s="164"/>
      <c r="AG664" s="164"/>
    </row>
    <row r="665" spans="21:33">
      <c r="U665" s="164"/>
      <c r="V665" s="164"/>
      <c r="W665" s="164"/>
      <c r="X665" s="164"/>
      <c r="Y665" s="164"/>
      <c r="Z665" s="164"/>
      <c r="AA665" s="164"/>
      <c r="AB665" s="164"/>
      <c r="AC665" s="164"/>
      <c r="AD665" s="164"/>
      <c r="AE665" s="164"/>
      <c r="AF665" s="164"/>
      <c r="AG665" s="164"/>
    </row>
    <row r="666" spans="21:33">
      <c r="U666" s="164"/>
      <c r="V666" s="164"/>
      <c r="W666" s="164"/>
      <c r="X666" s="164"/>
      <c r="Y666" s="164"/>
      <c r="Z666" s="164"/>
      <c r="AA666" s="164"/>
      <c r="AB666" s="164"/>
      <c r="AC666" s="164"/>
      <c r="AD666" s="164"/>
      <c r="AE666" s="164"/>
      <c r="AF666" s="164"/>
      <c r="AG666" s="164"/>
    </row>
    <row r="667" spans="21:33">
      <c r="U667" s="164"/>
      <c r="V667" s="164"/>
      <c r="W667" s="164"/>
      <c r="X667" s="164"/>
      <c r="Y667" s="164"/>
      <c r="Z667" s="164"/>
      <c r="AA667" s="164"/>
      <c r="AB667" s="164"/>
      <c r="AC667" s="164"/>
      <c r="AD667" s="164"/>
      <c r="AE667" s="164"/>
      <c r="AF667" s="164"/>
      <c r="AG667" s="164"/>
    </row>
    <row r="668" spans="21:33">
      <c r="U668" s="164"/>
      <c r="V668" s="164"/>
      <c r="W668" s="164"/>
      <c r="X668" s="164"/>
      <c r="Y668" s="164"/>
      <c r="Z668" s="164"/>
      <c r="AA668" s="164"/>
      <c r="AB668" s="164"/>
      <c r="AC668" s="164"/>
      <c r="AD668" s="164"/>
      <c r="AE668" s="164"/>
      <c r="AF668" s="164"/>
      <c r="AG668" s="164"/>
    </row>
    <row r="669" spans="21:33">
      <c r="U669" s="164"/>
      <c r="V669" s="164"/>
      <c r="W669" s="164"/>
      <c r="X669" s="164"/>
      <c r="Y669" s="164"/>
      <c r="Z669" s="164"/>
      <c r="AA669" s="164"/>
      <c r="AB669" s="164"/>
      <c r="AC669" s="164"/>
      <c r="AD669" s="164"/>
      <c r="AE669" s="164"/>
      <c r="AF669" s="164"/>
      <c r="AG669" s="164"/>
    </row>
    <row r="670" spans="21:33">
      <c r="U670" s="164"/>
      <c r="V670" s="164"/>
      <c r="W670" s="164"/>
      <c r="X670" s="164"/>
      <c r="Y670" s="164"/>
      <c r="Z670" s="164"/>
      <c r="AA670" s="164"/>
      <c r="AB670" s="164"/>
      <c r="AC670" s="164"/>
      <c r="AD670" s="164"/>
      <c r="AE670" s="164"/>
      <c r="AF670" s="164"/>
      <c r="AG670" s="164"/>
    </row>
    <row r="671" spans="21:33">
      <c r="U671" s="164"/>
      <c r="V671" s="164"/>
      <c r="W671" s="164"/>
      <c r="X671" s="164"/>
      <c r="Y671" s="164"/>
      <c r="Z671" s="164"/>
      <c r="AA671" s="164"/>
      <c r="AB671" s="164"/>
      <c r="AC671" s="164"/>
      <c r="AD671" s="164"/>
      <c r="AE671" s="164"/>
      <c r="AF671" s="164"/>
      <c r="AG671" s="164"/>
    </row>
    <row r="672" spans="21:33">
      <c r="U672" s="164"/>
      <c r="V672" s="164"/>
      <c r="W672" s="164"/>
      <c r="X672" s="164"/>
      <c r="Y672" s="164"/>
      <c r="Z672" s="164"/>
      <c r="AA672" s="164"/>
      <c r="AB672" s="164"/>
      <c r="AC672" s="164"/>
      <c r="AD672" s="164"/>
      <c r="AE672" s="164"/>
      <c r="AF672" s="164"/>
      <c r="AG672" s="164"/>
    </row>
    <row r="673" spans="21:33">
      <c r="U673" s="164"/>
      <c r="V673" s="164"/>
      <c r="W673" s="164"/>
      <c r="X673" s="164"/>
      <c r="Y673" s="164"/>
      <c r="Z673" s="164"/>
      <c r="AA673" s="164"/>
      <c r="AB673" s="164"/>
      <c r="AC673" s="164"/>
      <c r="AD673" s="164"/>
      <c r="AE673" s="164"/>
      <c r="AF673" s="164"/>
      <c r="AG673" s="164"/>
    </row>
    <row r="674" spans="21:33">
      <c r="U674" s="164"/>
      <c r="V674" s="164"/>
      <c r="W674" s="164"/>
      <c r="X674" s="164"/>
      <c r="Y674" s="164"/>
      <c r="Z674" s="164"/>
      <c r="AA674" s="164"/>
      <c r="AB674" s="164"/>
      <c r="AC674" s="164"/>
      <c r="AD674" s="164"/>
      <c r="AE674" s="164"/>
      <c r="AF674" s="164"/>
      <c r="AG674" s="164"/>
    </row>
    <row r="675" spans="21:33">
      <c r="U675" s="164"/>
      <c r="V675" s="164"/>
      <c r="W675" s="164"/>
      <c r="X675" s="164"/>
      <c r="Y675" s="164"/>
      <c r="Z675" s="164"/>
      <c r="AA675" s="164"/>
      <c r="AB675" s="164"/>
      <c r="AC675" s="164"/>
      <c r="AD675" s="164"/>
      <c r="AE675" s="164"/>
      <c r="AF675" s="164"/>
      <c r="AG675" s="164"/>
    </row>
    <row r="676" spans="21:33">
      <c r="U676" s="164"/>
      <c r="V676" s="164"/>
      <c r="W676" s="164"/>
      <c r="X676" s="164"/>
      <c r="Y676" s="164"/>
      <c r="Z676" s="164"/>
      <c r="AA676" s="164"/>
      <c r="AB676" s="164"/>
      <c r="AC676" s="164"/>
      <c r="AD676" s="164"/>
      <c r="AE676" s="164"/>
      <c r="AF676" s="164"/>
      <c r="AG676" s="164"/>
    </row>
    <row r="677" spans="21:33">
      <c r="U677" s="164"/>
      <c r="V677" s="164"/>
      <c r="W677" s="164"/>
      <c r="X677" s="164"/>
      <c r="Y677" s="164"/>
      <c r="Z677" s="164"/>
      <c r="AA677" s="164"/>
      <c r="AB677" s="164"/>
      <c r="AC677" s="164"/>
      <c r="AD677" s="164"/>
      <c r="AE677" s="164"/>
      <c r="AF677" s="164"/>
      <c r="AG677" s="164"/>
    </row>
    <row r="678" spans="21:33">
      <c r="U678" s="164"/>
      <c r="V678" s="164"/>
      <c r="W678" s="164"/>
      <c r="X678" s="164"/>
      <c r="Y678" s="164"/>
      <c r="Z678" s="164"/>
      <c r="AA678" s="164"/>
      <c r="AB678" s="164"/>
      <c r="AC678" s="164"/>
      <c r="AD678" s="164"/>
      <c r="AE678" s="164"/>
      <c r="AF678" s="164"/>
      <c r="AG678" s="164"/>
    </row>
    <row r="679" spans="21:33">
      <c r="U679" s="164"/>
      <c r="V679" s="164"/>
      <c r="W679" s="164"/>
      <c r="X679" s="164"/>
      <c r="Y679" s="164"/>
      <c r="Z679" s="164"/>
      <c r="AA679" s="164"/>
      <c r="AB679" s="164"/>
      <c r="AC679" s="164"/>
      <c r="AD679" s="164"/>
      <c r="AE679" s="164"/>
      <c r="AF679" s="164"/>
      <c r="AG679" s="164"/>
    </row>
    <row r="680" spans="21:33">
      <c r="U680" s="164"/>
      <c r="V680" s="164"/>
      <c r="W680" s="164"/>
      <c r="X680" s="164"/>
      <c r="Y680" s="164"/>
      <c r="Z680" s="164"/>
      <c r="AA680" s="164"/>
      <c r="AB680" s="164"/>
      <c r="AC680" s="164"/>
      <c r="AD680" s="164"/>
      <c r="AE680" s="164"/>
      <c r="AF680" s="164"/>
      <c r="AG680" s="164"/>
    </row>
    <row r="681" spans="21:33">
      <c r="U681" s="164"/>
      <c r="V681" s="164"/>
      <c r="W681" s="164"/>
      <c r="X681" s="164"/>
      <c r="Y681" s="164"/>
      <c r="Z681" s="164"/>
      <c r="AA681" s="164"/>
      <c r="AB681" s="164"/>
      <c r="AC681" s="164"/>
      <c r="AD681" s="164"/>
      <c r="AE681" s="164"/>
      <c r="AF681" s="164"/>
      <c r="AG681" s="164"/>
    </row>
    <row r="682" spans="21:33">
      <c r="U682" s="164"/>
      <c r="V682" s="164"/>
      <c r="W682" s="164"/>
      <c r="X682" s="164"/>
      <c r="Y682" s="164"/>
      <c r="Z682" s="164"/>
      <c r="AA682" s="164"/>
      <c r="AB682" s="164"/>
      <c r="AC682" s="164"/>
      <c r="AD682" s="164"/>
      <c r="AE682" s="164"/>
      <c r="AF682" s="164"/>
      <c r="AG682" s="164"/>
    </row>
    <row r="683" spans="21:33">
      <c r="U683" s="164"/>
      <c r="V683" s="164"/>
      <c r="W683" s="164"/>
      <c r="X683" s="164"/>
      <c r="Y683" s="164"/>
      <c r="Z683" s="164"/>
      <c r="AA683" s="164"/>
      <c r="AB683" s="164"/>
      <c r="AC683" s="164"/>
      <c r="AD683" s="164"/>
      <c r="AE683" s="164"/>
      <c r="AF683" s="164"/>
      <c r="AG683" s="164"/>
    </row>
    <row r="684" spans="21:33">
      <c r="U684" s="164"/>
      <c r="V684" s="164"/>
      <c r="W684" s="164"/>
      <c r="X684" s="164"/>
      <c r="Y684" s="164"/>
      <c r="Z684" s="164"/>
      <c r="AA684" s="164"/>
      <c r="AB684" s="164"/>
      <c r="AC684" s="164"/>
      <c r="AD684" s="164"/>
      <c r="AE684" s="164"/>
      <c r="AF684" s="164"/>
      <c r="AG684" s="164"/>
    </row>
    <row r="685" spans="21:33">
      <c r="U685" s="164"/>
      <c r="V685" s="164"/>
      <c r="W685" s="164"/>
      <c r="X685" s="164"/>
      <c r="Y685" s="164"/>
      <c r="Z685" s="164"/>
      <c r="AA685" s="164"/>
      <c r="AB685" s="164"/>
      <c r="AC685" s="164"/>
      <c r="AD685" s="164"/>
      <c r="AE685" s="164"/>
      <c r="AF685" s="164"/>
      <c r="AG685" s="164"/>
    </row>
    <row r="686" spans="21:33">
      <c r="U686" s="164"/>
      <c r="V686" s="164"/>
      <c r="W686" s="164"/>
      <c r="X686" s="164"/>
      <c r="Y686" s="164"/>
      <c r="Z686" s="164"/>
      <c r="AA686" s="164"/>
      <c r="AB686" s="164"/>
      <c r="AC686" s="164"/>
      <c r="AD686" s="164"/>
      <c r="AE686" s="164"/>
      <c r="AF686" s="164"/>
      <c r="AG686" s="164"/>
    </row>
    <row r="687" spans="21:33">
      <c r="U687" s="164"/>
      <c r="V687" s="164"/>
      <c r="W687" s="164"/>
      <c r="X687" s="164"/>
      <c r="Y687" s="164"/>
      <c r="Z687" s="164"/>
      <c r="AA687" s="164"/>
      <c r="AB687" s="164"/>
      <c r="AC687" s="164"/>
      <c r="AD687" s="164"/>
      <c r="AE687" s="164"/>
      <c r="AF687" s="164"/>
      <c r="AG687" s="164"/>
    </row>
    <row r="688" spans="21:33">
      <c r="U688" s="164"/>
      <c r="V688" s="164"/>
      <c r="W688" s="164"/>
      <c r="X688" s="164"/>
      <c r="Y688" s="164"/>
      <c r="Z688" s="164"/>
      <c r="AA688" s="164"/>
      <c r="AB688" s="164"/>
      <c r="AC688" s="164"/>
      <c r="AD688" s="164"/>
      <c r="AE688" s="164"/>
      <c r="AF688" s="164"/>
      <c r="AG688" s="164"/>
    </row>
    <row r="689" spans="21:33">
      <c r="U689" s="164"/>
      <c r="V689" s="164"/>
      <c r="W689" s="164"/>
      <c r="X689" s="164"/>
      <c r="Y689" s="164"/>
      <c r="Z689" s="164"/>
      <c r="AA689" s="164"/>
      <c r="AB689" s="164"/>
      <c r="AC689" s="164"/>
      <c r="AD689" s="164"/>
      <c r="AE689" s="164"/>
      <c r="AF689" s="164"/>
      <c r="AG689" s="164"/>
    </row>
    <row r="690" spans="21:33">
      <c r="U690" s="164"/>
      <c r="V690" s="164"/>
      <c r="W690" s="164"/>
      <c r="X690" s="164"/>
      <c r="Y690" s="164"/>
      <c r="Z690" s="164"/>
      <c r="AA690" s="164"/>
      <c r="AB690" s="164"/>
      <c r="AC690" s="164"/>
      <c r="AD690" s="164"/>
      <c r="AE690" s="164"/>
      <c r="AF690" s="164"/>
      <c r="AG690" s="164"/>
    </row>
    <row r="691" spans="21:33">
      <c r="U691" s="164"/>
      <c r="V691" s="164"/>
      <c r="W691" s="164"/>
      <c r="X691" s="164"/>
      <c r="Y691" s="164"/>
      <c r="Z691" s="164"/>
      <c r="AA691" s="164"/>
      <c r="AB691" s="164"/>
      <c r="AC691" s="164"/>
      <c r="AD691" s="164"/>
      <c r="AE691" s="164"/>
      <c r="AF691" s="164"/>
      <c r="AG691" s="164"/>
    </row>
    <row r="692" spans="21:33">
      <c r="U692" s="164"/>
      <c r="V692" s="164"/>
      <c r="W692" s="164"/>
      <c r="X692" s="164"/>
      <c r="Y692" s="164"/>
      <c r="Z692" s="164"/>
      <c r="AA692" s="164"/>
      <c r="AB692" s="164"/>
      <c r="AC692" s="164"/>
      <c r="AD692" s="164"/>
      <c r="AE692" s="164"/>
      <c r="AF692" s="164"/>
      <c r="AG692" s="164"/>
    </row>
    <row r="693" spans="21:33">
      <c r="U693" s="164"/>
      <c r="V693" s="164"/>
      <c r="W693" s="164"/>
      <c r="X693" s="164"/>
      <c r="Y693" s="164"/>
      <c r="Z693" s="164"/>
      <c r="AA693" s="164"/>
      <c r="AB693" s="164"/>
      <c r="AC693" s="164"/>
      <c r="AD693" s="164"/>
      <c r="AE693" s="164"/>
      <c r="AF693" s="164"/>
      <c r="AG693" s="164"/>
    </row>
    <row r="694" spans="21:33">
      <c r="U694" s="164"/>
      <c r="V694" s="164"/>
      <c r="W694" s="164"/>
      <c r="X694" s="164"/>
      <c r="Y694" s="164"/>
      <c r="Z694" s="164"/>
      <c r="AA694" s="164"/>
      <c r="AB694" s="164"/>
      <c r="AC694" s="164"/>
      <c r="AD694" s="164"/>
      <c r="AE694" s="164"/>
      <c r="AF694" s="164"/>
      <c r="AG694" s="164"/>
    </row>
    <row r="695" spans="21:33">
      <c r="U695" s="164"/>
      <c r="V695" s="164"/>
      <c r="W695" s="164"/>
      <c r="X695" s="164"/>
      <c r="Y695" s="164"/>
      <c r="Z695" s="164"/>
      <c r="AA695" s="164"/>
      <c r="AB695" s="164"/>
      <c r="AC695" s="164"/>
      <c r="AD695" s="164"/>
      <c r="AE695" s="164"/>
      <c r="AF695" s="164"/>
      <c r="AG695" s="164"/>
    </row>
    <row r="696" spans="21:33">
      <c r="U696" s="164"/>
      <c r="V696" s="164"/>
      <c r="W696" s="164"/>
      <c r="X696" s="164"/>
      <c r="Y696" s="164"/>
      <c r="Z696" s="164"/>
      <c r="AA696" s="164"/>
      <c r="AB696" s="164"/>
      <c r="AC696" s="164"/>
      <c r="AD696" s="164"/>
      <c r="AE696" s="164"/>
      <c r="AF696" s="164"/>
      <c r="AG696" s="164"/>
    </row>
    <row r="697" spans="21:33">
      <c r="U697" s="164"/>
      <c r="V697" s="164"/>
      <c r="W697" s="164"/>
      <c r="X697" s="164"/>
      <c r="Y697" s="164"/>
      <c r="Z697" s="164"/>
      <c r="AA697" s="164"/>
      <c r="AB697" s="164"/>
      <c r="AC697" s="164"/>
      <c r="AD697" s="164"/>
      <c r="AE697" s="164"/>
      <c r="AF697" s="164"/>
      <c r="AG697" s="164"/>
    </row>
    <row r="698" spans="21:33">
      <c r="U698" s="164"/>
      <c r="V698" s="164"/>
      <c r="W698" s="164"/>
      <c r="X698" s="164"/>
      <c r="Y698" s="164"/>
      <c r="Z698" s="164"/>
      <c r="AA698" s="164"/>
      <c r="AB698" s="164"/>
      <c r="AC698" s="164"/>
      <c r="AD698" s="164"/>
      <c r="AE698" s="164"/>
      <c r="AF698" s="164"/>
      <c r="AG698" s="164"/>
    </row>
    <row r="699" spans="21:33">
      <c r="U699" s="164"/>
      <c r="V699" s="164"/>
      <c r="W699" s="164"/>
      <c r="X699" s="164"/>
      <c r="Y699" s="164"/>
      <c r="Z699" s="164"/>
      <c r="AA699" s="164"/>
      <c r="AB699" s="164"/>
      <c r="AC699" s="164"/>
      <c r="AD699" s="164"/>
      <c r="AE699" s="164"/>
      <c r="AF699" s="164"/>
      <c r="AG699" s="164"/>
    </row>
    <row r="700" spans="21:33">
      <c r="U700" s="164"/>
      <c r="V700" s="164"/>
      <c r="W700" s="164"/>
      <c r="X700" s="164"/>
      <c r="Y700" s="164"/>
      <c r="Z700" s="164"/>
      <c r="AA700" s="164"/>
      <c r="AB700" s="164"/>
      <c r="AC700" s="164"/>
      <c r="AD700" s="164"/>
      <c r="AE700" s="164"/>
      <c r="AF700" s="164"/>
      <c r="AG700" s="164"/>
    </row>
    <row r="701" spans="21:33">
      <c r="U701" s="164"/>
      <c r="V701" s="164"/>
      <c r="W701" s="164"/>
      <c r="X701" s="164"/>
      <c r="Y701" s="164"/>
      <c r="Z701" s="164"/>
      <c r="AA701" s="164"/>
      <c r="AB701" s="164"/>
      <c r="AC701" s="164"/>
      <c r="AD701" s="164"/>
      <c r="AE701" s="164"/>
      <c r="AF701" s="164"/>
      <c r="AG701" s="164"/>
    </row>
    <row r="702" spans="21:33">
      <c r="U702" s="164"/>
      <c r="V702" s="164"/>
      <c r="W702" s="164"/>
      <c r="X702" s="164"/>
      <c r="Y702" s="164"/>
      <c r="Z702" s="164"/>
      <c r="AA702" s="164"/>
      <c r="AB702" s="164"/>
      <c r="AC702" s="164"/>
      <c r="AD702" s="164"/>
      <c r="AE702" s="164"/>
      <c r="AF702" s="164"/>
      <c r="AG702" s="164"/>
    </row>
    <row r="703" spans="21:33">
      <c r="U703" s="164"/>
      <c r="V703" s="164"/>
      <c r="W703" s="164"/>
      <c r="X703" s="164"/>
      <c r="Y703" s="164"/>
      <c r="Z703" s="164"/>
      <c r="AA703" s="164"/>
      <c r="AB703" s="164"/>
      <c r="AC703" s="164"/>
      <c r="AD703" s="164"/>
      <c r="AE703" s="164"/>
      <c r="AF703" s="164"/>
      <c r="AG703" s="164"/>
    </row>
    <row r="704" spans="21:33">
      <c r="U704" s="164"/>
      <c r="V704" s="164"/>
      <c r="W704" s="164"/>
      <c r="X704" s="164"/>
      <c r="Y704" s="164"/>
      <c r="Z704" s="164"/>
      <c r="AA704" s="164"/>
      <c r="AB704" s="164"/>
      <c r="AC704" s="164"/>
      <c r="AD704" s="164"/>
      <c r="AE704" s="164"/>
      <c r="AF704" s="164"/>
      <c r="AG704" s="164"/>
    </row>
    <row r="705" spans="21:33">
      <c r="U705" s="164"/>
      <c r="V705" s="164"/>
      <c r="W705" s="164"/>
      <c r="X705" s="164"/>
      <c r="Y705" s="164"/>
      <c r="Z705" s="164"/>
      <c r="AA705" s="164"/>
      <c r="AB705" s="164"/>
      <c r="AC705" s="164"/>
      <c r="AD705" s="164"/>
      <c r="AE705" s="164"/>
      <c r="AF705" s="164"/>
      <c r="AG705" s="164"/>
    </row>
    <row r="706" spans="21:33">
      <c r="U706" s="164"/>
      <c r="V706" s="164"/>
      <c r="W706" s="164"/>
      <c r="X706" s="164"/>
      <c r="Y706" s="164"/>
      <c r="Z706" s="164"/>
      <c r="AA706" s="164"/>
      <c r="AB706" s="164"/>
      <c r="AC706" s="164"/>
      <c r="AD706" s="164"/>
      <c r="AE706" s="164"/>
      <c r="AF706" s="164"/>
      <c r="AG706" s="164"/>
    </row>
    <row r="707" spans="21:33">
      <c r="U707" s="164"/>
      <c r="V707" s="164"/>
      <c r="W707" s="164"/>
      <c r="X707" s="164"/>
      <c r="Y707" s="164"/>
      <c r="Z707" s="164"/>
      <c r="AA707" s="164"/>
      <c r="AB707" s="164"/>
      <c r="AC707" s="164"/>
      <c r="AD707" s="164"/>
      <c r="AE707" s="164"/>
      <c r="AF707" s="164"/>
      <c r="AG707" s="164"/>
    </row>
    <row r="708" spans="21:33">
      <c r="U708" s="164"/>
      <c r="V708" s="164"/>
      <c r="W708" s="164"/>
      <c r="X708" s="164"/>
      <c r="Y708" s="164"/>
      <c r="Z708" s="164"/>
      <c r="AA708" s="164"/>
      <c r="AB708" s="164"/>
      <c r="AC708" s="164"/>
      <c r="AD708" s="164"/>
      <c r="AE708" s="164"/>
      <c r="AF708" s="164"/>
      <c r="AG708" s="164"/>
    </row>
    <row r="709" spans="21:33">
      <c r="U709" s="164"/>
      <c r="V709" s="164"/>
      <c r="W709" s="164"/>
      <c r="X709" s="164"/>
      <c r="Y709" s="164"/>
      <c r="Z709" s="164"/>
      <c r="AA709" s="164"/>
      <c r="AB709" s="164"/>
      <c r="AC709" s="164"/>
      <c r="AD709" s="164"/>
      <c r="AE709" s="164"/>
      <c r="AF709" s="164"/>
      <c r="AG709" s="164"/>
    </row>
    <row r="710" spans="21:33">
      <c r="U710" s="164"/>
      <c r="V710" s="164"/>
      <c r="W710" s="164"/>
      <c r="X710" s="164"/>
      <c r="Y710" s="164"/>
      <c r="Z710" s="164"/>
      <c r="AA710" s="164"/>
      <c r="AB710" s="164"/>
      <c r="AC710" s="164"/>
      <c r="AD710" s="164"/>
      <c r="AE710" s="164"/>
      <c r="AF710" s="164"/>
      <c r="AG710" s="164"/>
    </row>
    <row r="711" spans="21:33">
      <c r="U711" s="164"/>
      <c r="V711" s="164"/>
      <c r="W711" s="164"/>
      <c r="X711" s="164"/>
      <c r="Y711" s="164"/>
      <c r="Z711" s="164"/>
      <c r="AA711" s="164"/>
      <c r="AB711" s="164"/>
      <c r="AC711" s="164"/>
      <c r="AD711" s="164"/>
      <c r="AE711" s="164"/>
      <c r="AF711" s="164"/>
      <c r="AG711" s="164"/>
    </row>
    <row r="712" spans="21:33">
      <c r="U712" s="164"/>
      <c r="V712" s="164"/>
      <c r="W712" s="164"/>
      <c r="X712" s="164"/>
      <c r="Y712" s="164"/>
      <c r="Z712" s="164"/>
      <c r="AA712" s="164"/>
      <c r="AB712" s="164"/>
      <c r="AC712" s="164"/>
      <c r="AD712" s="164"/>
      <c r="AE712" s="164"/>
      <c r="AF712" s="164"/>
      <c r="AG712" s="164"/>
    </row>
    <row r="713" spans="21:33">
      <c r="U713" s="164"/>
      <c r="V713" s="164"/>
      <c r="W713" s="164"/>
      <c r="X713" s="164"/>
      <c r="Y713" s="164"/>
      <c r="Z713" s="164"/>
      <c r="AA713" s="164"/>
      <c r="AB713" s="164"/>
      <c r="AC713" s="164"/>
      <c r="AD713" s="164"/>
      <c r="AE713" s="164"/>
      <c r="AF713" s="164"/>
      <c r="AG713" s="164"/>
    </row>
    <row r="714" spans="21:33">
      <c r="U714" s="164"/>
      <c r="V714" s="164"/>
      <c r="W714" s="164"/>
      <c r="X714" s="164"/>
      <c r="Y714" s="164"/>
      <c r="Z714" s="164"/>
      <c r="AA714" s="164"/>
      <c r="AB714" s="164"/>
      <c r="AC714" s="164"/>
      <c r="AD714" s="164"/>
      <c r="AE714" s="164"/>
      <c r="AF714" s="164"/>
      <c r="AG714" s="164"/>
    </row>
    <row r="715" spans="21:33">
      <c r="U715" s="164"/>
      <c r="V715" s="164"/>
      <c r="W715" s="164"/>
      <c r="X715" s="164"/>
      <c r="Y715" s="164"/>
      <c r="Z715" s="164"/>
      <c r="AA715" s="164"/>
      <c r="AB715" s="164"/>
      <c r="AC715" s="164"/>
      <c r="AD715" s="164"/>
      <c r="AE715" s="164"/>
      <c r="AF715" s="164"/>
      <c r="AG715" s="164"/>
    </row>
    <row r="716" spans="21:33">
      <c r="U716" s="164"/>
      <c r="V716" s="164"/>
      <c r="W716" s="164"/>
      <c r="X716" s="164"/>
      <c r="Y716" s="164"/>
      <c r="Z716" s="164"/>
      <c r="AA716" s="164"/>
      <c r="AB716" s="164"/>
      <c r="AC716" s="164"/>
      <c r="AD716" s="164"/>
      <c r="AE716" s="164"/>
      <c r="AF716" s="164"/>
      <c r="AG716" s="164"/>
    </row>
    <row r="717" spans="21:33">
      <c r="U717" s="164"/>
      <c r="V717" s="164"/>
      <c r="W717" s="164"/>
      <c r="X717" s="164"/>
      <c r="Y717" s="164"/>
      <c r="Z717" s="164"/>
      <c r="AA717" s="164"/>
      <c r="AB717" s="164"/>
      <c r="AC717" s="164"/>
      <c r="AD717" s="164"/>
      <c r="AE717" s="164"/>
      <c r="AF717" s="164"/>
      <c r="AG717" s="164"/>
    </row>
    <row r="718" spans="21:33">
      <c r="U718" s="164"/>
      <c r="V718" s="164"/>
      <c r="W718" s="164"/>
      <c r="X718" s="164"/>
      <c r="Y718" s="164"/>
      <c r="Z718" s="164"/>
      <c r="AA718" s="164"/>
      <c r="AB718" s="164"/>
      <c r="AC718" s="164"/>
      <c r="AD718" s="164"/>
      <c r="AE718" s="164"/>
      <c r="AF718" s="164"/>
      <c r="AG718" s="164"/>
    </row>
    <row r="719" spans="21:33">
      <c r="U719" s="164"/>
      <c r="V719" s="164"/>
      <c r="W719" s="164"/>
      <c r="X719" s="164"/>
      <c r="Y719" s="164"/>
      <c r="Z719" s="164"/>
      <c r="AA719" s="164"/>
      <c r="AB719" s="164"/>
      <c r="AC719" s="164"/>
      <c r="AD719" s="164"/>
      <c r="AE719" s="164"/>
      <c r="AF719" s="164"/>
      <c r="AG719" s="164"/>
    </row>
    <row r="720" spans="21:33">
      <c r="U720" s="164"/>
      <c r="V720" s="164"/>
      <c r="W720" s="164"/>
      <c r="X720" s="164"/>
      <c r="Y720" s="164"/>
      <c r="Z720" s="164"/>
      <c r="AA720" s="164"/>
      <c r="AB720" s="164"/>
      <c r="AC720" s="164"/>
      <c r="AD720" s="164"/>
      <c r="AE720" s="164"/>
      <c r="AF720" s="164"/>
      <c r="AG720" s="164"/>
    </row>
    <row r="721" spans="21:33">
      <c r="U721" s="164"/>
      <c r="V721" s="164"/>
      <c r="W721" s="164"/>
      <c r="X721" s="164"/>
      <c r="Y721" s="164"/>
      <c r="Z721" s="164"/>
      <c r="AA721" s="164"/>
      <c r="AB721" s="164"/>
      <c r="AC721" s="164"/>
      <c r="AD721" s="164"/>
      <c r="AE721" s="164"/>
      <c r="AF721" s="164"/>
      <c r="AG721" s="164"/>
    </row>
    <row r="722" spans="21:33">
      <c r="U722" s="164"/>
      <c r="V722" s="164"/>
      <c r="W722" s="164"/>
      <c r="X722" s="164"/>
      <c r="Y722" s="164"/>
      <c r="Z722" s="164"/>
      <c r="AA722" s="164"/>
      <c r="AB722" s="164"/>
      <c r="AC722" s="164"/>
      <c r="AD722" s="164"/>
      <c r="AE722" s="164"/>
      <c r="AF722" s="164"/>
      <c r="AG722" s="164"/>
    </row>
    <row r="723" spans="21:33">
      <c r="U723" s="164"/>
      <c r="V723" s="164"/>
      <c r="W723" s="164"/>
      <c r="X723" s="164"/>
      <c r="Y723" s="164"/>
      <c r="Z723" s="164"/>
      <c r="AA723" s="164"/>
      <c r="AB723" s="164"/>
      <c r="AC723" s="164"/>
      <c r="AD723" s="164"/>
      <c r="AE723" s="164"/>
      <c r="AF723" s="164"/>
      <c r="AG723" s="164"/>
    </row>
    <row r="724" spans="21:33">
      <c r="U724" s="164"/>
      <c r="V724" s="164"/>
      <c r="W724" s="164"/>
      <c r="X724" s="164"/>
      <c r="Y724" s="164"/>
      <c r="Z724" s="164"/>
      <c r="AA724" s="164"/>
      <c r="AB724" s="164"/>
      <c r="AC724" s="164"/>
      <c r="AD724" s="164"/>
      <c r="AE724" s="164"/>
      <c r="AF724" s="164"/>
      <c r="AG724" s="164"/>
    </row>
    <row r="725" spans="21:33">
      <c r="U725" s="164"/>
      <c r="V725" s="164"/>
      <c r="W725" s="164"/>
      <c r="X725" s="164"/>
      <c r="Y725" s="164"/>
      <c r="Z725" s="164"/>
      <c r="AA725" s="164"/>
      <c r="AB725" s="164"/>
      <c r="AC725" s="164"/>
      <c r="AD725" s="164"/>
      <c r="AE725" s="164"/>
      <c r="AF725" s="164"/>
      <c r="AG725" s="164"/>
    </row>
    <row r="726" spans="21:33">
      <c r="U726" s="164"/>
      <c r="V726" s="164"/>
      <c r="W726" s="164"/>
      <c r="X726" s="164"/>
      <c r="Y726" s="164"/>
      <c r="Z726" s="164"/>
      <c r="AA726" s="164"/>
      <c r="AB726" s="164"/>
      <c r="AC726" s="164"/>
      <c r="AD726" s="164"/>
      <c r="AE726" s="164"/>
      <c r="AF726" s="164"/>
      <c r="AG726" s="164"/>
    </row>
    <row r="727" spans="21:33">
      <c r="U727" s="164"/>
      <c r="V727" s="164"/>
      <c r="W727" s="164"/>
      <c r="X727" s="164"/>
      <c r="Y727" s="164"/>
      <c r="Z727" s="164"/>
      <c r="AA727" s="164"/>
      <c r="AB727" s="164"/>
      <c r="AC727" s="164"/>
      <c r="AD727" s="164"/>
      <c r="AE727" s="164"/>
      <c r="AF727" s="164"/>
      <c r="AG727" s="164"/>
    </row>
    <row r="728" spans="21:33">
      <c r="U728" s="164"/>
      <c r="V728" s="164"/>
      <c r="W728" s="164"/>
      <c r="X728" s="164"/>
      <c r="Y728" s="164"/>
      <c r="Z728" s="164"/>
      <c r="AA728" s="164"/>
      <c r="AB728" s="164"/>
      <c r="AC728" s="164"/>
      <c r="AD728" s="164"/>
      <c r="AE728" s="164"/>
      <c r="AF728" s="164"/>
      <c r="AG728" s="164"/>
    </row>
    <row r="729" spans="21:33">
      <c r="U729" s="164"/>
      <c r="V729" s="164"/>
      <c r="W729" s="164"/>
      <c r="X729" s="164"/>
      <c r="Y729" s="164"/>
      <c r="Z729" s="164"/>
      <c r="AA729" s="164"/>
      <c r="AB729" s="164"/>
      <c r="AC729" s="164"/>
      <c r="AD729" s="164"/>
      <c r="AE729" s="164"/>
      <c r="AF729" s="164"/>
      <c r="AG729" s="164"/>
    </row>
    <row r="730" spans="21:33">
      <c r="U730" s="164"/>
      <c r="V730" s="164"/>
      <c r="W730" s="164"/>
      <c r="X730" s="164"/>
      <c r="Y730" s="164"/>
      <c r="Z730" s="164"/>
      <c r="AA730" s="164"/>
      <c r="AB730" s="164"/>
      <c r="AC730" s="164"/>
      <c r="AD730" s="164"/>
      <c r="AE730" s="164"/>
      <c r="AF730" s="164"/>
      <c r="AG730" s="164"/>
    </row>
    <row r="731" spans="21:33">
      <c r="U731" s="164"/>
      <c r="V731" s="164"/>
      <c r="W731" s="164"/>
      <c r="X731" s="164"/>
      <c r="Y731" s="164"/>
      <c r="Z731" s="164"/>
      <c r="AA731" s="164"/>
      <c r="AB731" s="164"/>
      <c r="AC731" s="164"/>
      <c r="AD731" s="164"/>
      <c r="AE731" s="164"/>
      <c r="AF731" s="164"/>
      <c r="AG731" s="164"/>
    </row>
    <row r="732" spans="21:33">
      <c r="U732" s="164"/>
      <c r="V732" s="164"/>
      <c r="W732" s="164"/>
      <c r="X732" s="164"/>
      <c r="Y732" s="164"/>
      <c r="Z732" s="164"/>
      <c r="AA732" s="164"/>
      <c r="AB732" s="164"/>
      <c r="AC732" s="164"/>
      <c r="AD732" s="164"/>
      <c r="AE732" s="164"/>
      <c r="AF732" s="164"/>
      <c r="AG732" s="164"/>
    </row>
    <row r="733" spans="21:33">
      <c r="U733" s="164"/>
      <c r="V733" s="164"/>
      <c r="W733" s="164"/>
      <c r="X733" s="164"/>
      <c r="Y733" s="164"/>
      <c r="Z733" s="164"/>
      <c r="AA733" s="164"/>
      <c r="AB733" s="164"/>
      <c r="AC733" s="164"/>
      <c r="AD733" s="164"/>
      <c r="AE733" s="164"/>
      <c r="AF733" s="164"/>
      <c r="AG733" s="164"/>
    </row>
    <row r="734" spans="21:33">
      <c r="U734" s="164"/>
      <c r="V734" s="164"/>
      <c r="W734" s="164"/>
      <c r="X734" s="164"/>
      <c r="Y734" s="164"/>
      <c r="Z734" s="164"/>
      <c r="AA734" s="164"/>
      <c r="AB734" s="164"/>
      <c r="AC734" s="164"/>
      <c r="AD734" s="164"/>
      <c r="AE734" s="164"/>
      <c r="AF734" s="164"/>
      <c r="AG734" s="164"/>
    </row>
    <row r="735" spans="21:33">
      <c r="U735" s="164"/>
      <c r="V735" s="164"/>
      <c r="W735" s="164"/>
      <c r="X735" s="164"/>
      <c r="Y735" s="164"/>
      <c r="Z735" s="164"/>
      <c r="AA735" s="164"/>
      <c r="AB735" s="164"/>
      <c r="AC735" s="164"/>
      <c r="AD735" s="164"/>
      <c r="AE735" s="164"/>
      <c r="AF735" s="164"/>
      <c r="AG735" s="164"/>
    </row>
    <row r="736" spans="21:33">
      <c r="U736" s="164"/>
      <c r="V736" s="164"/>
      <c r="W736" s="164"/>
      <c r="X736" s="164"/>
      <c r="Y736" s="164"/>
      <c r="Z736" s="164"/>
      <c r="AA736" s="164"/>
      <c r="AB736" s="164"/>
      <c r="AC736" s="164"/>
      <c r="AD736" s="164"/>
      <c r="AE736" s="164"/>
      <c r="AF736" s="164"/>
      <c r="AG736" s="164"/>
    </row>
    <row r="737" spans="21:33">
      <c r="U737" s="164"/>
      <c r="V737" s="164"/>
      <c r="W737" s="164"/>
      <c r="X737" s="164"/>
      <c r="Y737" s="164"/>
      <c r="Z737" s="164"/>
      <c r="AA737" s="164"/>
      <c r="AB737" s="164"/>
      <c r="AC737" s="164"/>
      <c r="AD737" s="164"/>
      <c r="AE737" s="164"/>
      <c r="AF737" s="164"/>
      <c r="AG737" s="164"/>
    </row>
    <row r="738" spans="21:33">
      <c r="U738" s="164"/>
      <c r="V738" s="164"/>
      <c r="W738" s="164"/>
      <c r="X738" s="164"/>
      <c r="Y738" s="164"/>
      <c r="Z738" s="164"/>
      <c r="AA738" s="164"/>
      <c r="AB738" s="164"/>
      <c r="AC738" s="164"/>
      <c r="AD738" s="164"/>
      <c r="AE738" s="164"/>
      <c r="AF738" s="164"/>
      <c r="AG738" s="164"/>
    </row>
    <row r="739" spans="21:33">
      <c r="U739" s="164"/>
      <c r="V739" s="164"/>
      <c r="W739" s="164"/>
      <c r="X739" s="164"/>
      <c r="Y739" s="164"/>
      <c r="Z739" s="164"/>
      <c r="AA739" s="164"/>
      <c r="AB739" s="164"/>
      <c r="AC739" s="164"/>
      <c r="AD739" s="164"/>
      <c r="AE739" s="164"/>
      <c r="AF739" s="164"/>
      <c r="AG739" s="164"/>
    </row>
    <row r="740" spans="21:33">
      <c r="U740" s="164"/>
      <c r="V740" s="164"/>
      <c r="W740" s="164"/>
      <c r="X740" s="164"/>
      <c r="Y740" s="164"/>
      <c r="Z740" s="164"/>
      <c r="AA740" s="164"/>
      <c r="AB740" s="164"/>
      <c r="AC740" s="164"/>
      <c r="AD740" s="164"/>
      <c r="AE740" s="164"/>
      <c r="AF740" s="164"/>
      <c r="AG740" s="164"/>
    </row>
    <row r="741" spans="21:33">
      <c r="U741" s="164"/>
      <c r="V741" s="164"/>
      <c r="W741" s="164"/>
      <c r="X741" s="164"/>
      <c r="Y741" s="164"/>
      <c r="Z741" s="164"/>
      <c r="AA741" s="164"/>
      <c r="AB741" s="164"/>
      <c r="AC741" s="164"/>
      <c r="AD741" s="164"/>
      <c r="AE741" s="164"/>
      <c r="AF741" s="164"/>
      <c r="AG741" s="164"/>
    </row>
    <row r="742" spans="21:33">
      <c r="U742" s="164"/>
      <c r="V742" s="164"/>
      <c r="W742" s="164"/>
      <c r="X742" s="164"/>
      <c r="Y742" s="164"/>
      <c r="Z742" s="164"/>
      <c r="AA742" s="164"/>
      <c r="AB742" s="164"/>
      <c r="AC742" s="164"/>
      <c r="AD742" s="164"/>
      <c r="AE742" s="164"/>
      <c r="AF742" s="164"/>
      <c r="AG742" s="164"/>
    </row>
    <row r="743" spans="21:33">
      <c r="U743" s="164"/>
      <c r="V743" s="164"/>
      <c r="W743" s="164"/>
      <c r="X743" s="164"/>
      <c r="Y743" s="164"/>
      <c r="Z743" s="164"/>
      <c r="AA743" s="164"/>
      <c r="AB743" s="164"/>
      <c r="AC743" s="164"/>
      <c r="AD743" s="164"/>
      <c r="AE743" s="164"/>
      <c r="AF743" s="164"/>
      <c r="AG743" s="164"/>
    </row>
    <row r="744" spans="21:33">
      <c r="U744" s="164"/>
      <c r="V744" s="164"/>
      <c r="W744" s="164"/>
      <c r="X744" s="164"/>
      <c r="Y744" s="164"/>
      <c r="Z744" s="164"/>
      <c r="AA744" s="164"/>
      <c r="AB744" s="164"/>
      <c r="AC744" s="164"/>
      <c r="AD744" s="164"/>
      <c r="AE744" s="164"/>
      <c r="AF744" s="164"/>
      <c r="AG744" s="164"/>
    </row>
    <row r="745" spans="21:33">
      <c r="U745" s="164"/>
      <c r="V745" s="164"/>
      <c r="W745" s="164"/>
      <c r="X745" s="164"/>
      <c r="Y745" s="164"/>
      <c r="Z745" s="164"/>
      <c r="AA745" s="164"/>
      <c r="AB745" s="164"/>
      <c r="AC745" s="164"/>
      <c r="AD745" s="164"/>
      <c r="AE745" s="164"/>
      <c r="AF745" s="164"/>
      <c r="AG745" s="164"/>
    </row>
    <row r="746" spans="21:33">
      <c r="U746" s="164"/>
      <c r="V746" s="164"/>
      <c r="W746" s="164"/>
      <c r="X746" s="164"/>
      <c r="Y746" s="164"/>
      <c r="Z746" s="164"/>
      <c r="AA746" s="164"/>
      <c r="AB746" s="164"/>
      <c r="AC746" s="164"/>
      <c r="AD746" s="164"/>
      <c r="AE746" s="164"/>
      <c r="AF746" s="164"/>
      <c r="AG746" s="164"/>
    </row>
    <row r="747" spans="21:33">
      <c r="U747" s="164"/>
      <c r="V747" s="164"/>
      <c r="W747" s="164"/>
      <c r="X747" s="164"/>
      <c r="Y747" s="164"/>
      <c r="Z747" s="164"/>
      <c r="AA747" s="164"/>
      <c r="AB747" s="164"/>
      <c r="AC747" s="164"/>
      <c r="AD747" s="164"/>
      <c r="AE747" s="164"/>
      <c r="AF747" s="164"/>
      <c r="AG747" s="164"/>
    </row>
    <row r="748" spans="21:33">
      <c r="U748" s="164"/>
      <c r="V748" s="164"/>
      <c r="W748" s="164"/>
      <c r="X748" s="164"/>
      <c r="Y748" s="164"/>
      <c r="Z748" s="164"/>
      <c r="AA748" s="164"/>
      <c r="AB748" s="164"/>
      <c r="AC748" s="164"/>
      <c r="AD748" s="164"/>
      <c r="AE748" s="164"/>
      <c r="AF748" s="164"/>
      <c r="AG748" s="164"/>
    </row>
    <row r="749" spans="21:33">
      <c r="U749" s="164"/>
      <c r="V749" s="164"/>
      <c r="W749" s="164"/>
      <c r="X749" s="164"/>
      <c r="Y749" s="164"/>
      <c r="Z749" s="164"/>
      <c r="AA749" s="164"/>
      <c r="AB749" s="164"/>
      <c r="AC749" s="164"/>
      <c r="AD749" s="164"/>
      <c r="AE749" s="164"/>
      <c r="AF749" s="164"/>
      <c r="AG749" s="164"/>
    </row>
    <row r="750" spans="21:33">
      <c r="U750" s="164"/>
      <c r="V750" s="164"/>
      <c r="W750" s="164"/>
      <c r="X750" s="164"/>
      <c r="Y750" s="164"/>
      <c r="Z750" s="164"/>
      <c r="AA750" s="164"/>
      <c r="AB750" s="164"/>
      <c r="AC750" s="164"/>
      <c r="AD750" s="164"/>
      <c r="AE750" s="164"/>
      <c r="AF750" s="164"/>
      <c r="AG750" s="164"/>
    </row>
    <row r="751" spans="21:33">
      <c r="U751" s="164"/>
      <c r="V751" s="164"/>
      <c r="W751" s="164"/>
      <c r="X751" s="164"/>
      <c r="Y751" s="164"/>
      <c r="Z751" s="164"/>
      <c r="AA751" s="164"/>
      <c r="AB751" s="164"/>
      <c r="AC751" s="164"/>
      <c r="AD751" s="164"/>
      <c r="AE751" s="164"/>
      <c r="AF751" s="164"/>
      <c r="AG751" s="164"/>
    </row>
    <row r="752" spans="21:33">
      <c r="U752" s="164"/>
      <c r="V752" s="164"/>
      <c r="W752" s="164"/>
      <c r="X752" s="164"/>
      <c r="Y752" s="164"/>
      <c r="Z752" s="164"/>
      <c r="AA752" s="164"/>
      <c r="AB752" s="164"/>
      <c r="AC752" s="164"/>
      <c r="AD752" s="164"/>
      <c r="AE752" s="164"/>
      <c r="AF752" s="164"/>
      <c r="AG752" s="164"/>
    </row>
    <row r="753" spans="21:33">
      <c r="U753" s="164"/>
      <c r="V753" s="164"/>
      <c r="W753" s="164"/>
      <c r="X753" s="164"/>
      <c r="Y753" s="164"/>
      <c r="Z753" s="164"/>
      <c r="AA753" s="164"/>
      <c r="AB753" s="164"/>
      <c r="AC753" s="164"/>
      <c r="AD753" s="164"/>
      <c r="AE753" s="164"/>
      <c r="AF753" s="164"/>
      <c r="AG753" s="164"/>
    </row>
    <row r="754" spans="21:33">
      <c r="U754" s="164"/>
      <c r="V754" s="164"/>
      <c r="W754" s="164"/>
      <c r="X754" s="164"/>
      <c r="Y754" s="164"/>
      <c r="Z754" s="164"/>
      <c r="AA754" s="164"/>
      <c r="AB754" s="164"/>
      <c r="AC754" s="164"/>
      <c r="AD754" s="164"/>
      <c r="AE754" s="164"/>
      <c r="AF754" s="164"/>
      <c r="AG754" s="164"/>
    </row>
    <row r="755" spans="21:33">
      <c r="U755" s="164"/>
      <c r="V755" s="164"/>
      <c r="W755" s="164"/>
      <c r="X755" s="164"/>
      <c r="Y755" s="164"/>
      <c r="Z755" s="164"/>
      <c r="AA755" s="164"/>
      <c r="AB755" s="164"/>
      <c r="AC755" s="164"/>
      <c r="AD755" s="164"/>
      <c r="AE755" s="164"/>
      <c r="AF755" s="164"/>
      <c r="AG755" s="164"/>
    </row>
  </sheetData>
  <sheetProtection algorithmName="SHA-512" hashValue="HTrDyVNxtPVJtCsNDiZGhpUbliAtpgyGzJeIZUqCHeAulPsYTbRf6T8wrPTlbbvV8DsqNA3KGCerEpmzDq9Jqg==" saltValue="bWo+PAY9TusaVhWEAjIpvw==" spinCount="100000" sheet="1" objects="1" scenarios="1"/>
  <customSheetViews>
    <customSheetView guid="{8CA1AA3C-D3A6-493D-93EE-74DE1406A5FE}" scale="87" colorId="22" showGridLines="0" showRuler="0" topLeftCell="A95">
      <selection activeCell="B102" sqref="B102"/>
      <rowBreaks count="1" manualBreakCount="1">
        <brk id="70" max="5" man="1"/>
      </rowBreaks>
      <colBreaks count="1" manualBreakCount="1">
        <brk id="16" min="1" max="39" man="1"/>
      </colBreaks>
      <pageMargins left="0.5" right="0" top="0.75" bottom="0" header="0.5" footer="0.25"/>
      <pageSetup scale="65" orientation="portrait" r:id="rId1"/>
      <headerFooter alignWithMargins="0">
        <oddFooter>&amp;L&amp;Z&amp;F&amp;R&amp;D</oddFooter>
      </headerFooter>
    </customSheetView>
  </customSheetViews>
  <phoneticPr fontId="0" type="noConversion"/>
  <conditionalFormatting sqref="C132:C133">
    <cfRule type="cellIs" dxfId="2" priority="11" operator="lessThan">
      <formula>0</formula>
    </cfRule>
    <cfRule type="cellIs" dxfId="1" priority="12" operator="greaterThan">
      <formula>0</formula>
    </cfRule>
  </conditionalFormatting>
  <conditionalFormatting sqref="C153">
    <cfRule type="containsText" dxfId="0" priority="1" operator="containsText" text="Not Equal">
      <formula>NOT(ISERROR(SEARCH("Not Equal",C153)))</formula>
    </cfRule>
  </conditionalFormatting>
  <printOptions horizontalCentered="1"/>
  <pageMargins left="0" right="0" top="0.75" bottom="0.75" header="0.25" footer="0.15"/>
  <pageSetup scale="37" fitToHeight="0" orientation="portrait" r:id="rId2"/>
  <headerFooter alignWithMargins="0">
    <oddHeader xml:space="preserve">&amp;C
</oddHeader>
    <oddFooter>&amp;L&amp;Z&amp;F&amp;R&amp;D</oddFooter>
  </headerFooter>
  <rowBreaks count="2" manualBreakCount="2">
    <brk id="86" max="7" man="1"/>
    <brk id="165" max="7" man="1"/>
  </rowBreaks>
  <ignoredErrors>
    <ignoredError sqref="A89 A123:A124 A20:A21 A151:A152 A135:A139 A146:A147 A141:A144 A119:A121 A12:A18 A7:A8 A99:A117 A32:A37 A10" numberStoredAsText="1"/>
    <ignoredError sqref="E102 C17 F68:F74 G68:G74 D68:D73 D105:E105 F44:F50 G44:G50 D44:D50 D102:D104 F102:F105 D74 E104 D106:F106" evalError="1"/>
  </ignoredErrors>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promptTitle="Select">
          <x14:formula1>
            <xm:f>VLOOKUP!$A$6:$A$34</xm:f>
          </x14:formula1>
          <xm:sqref>D7:F7</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3" tint="0.79998168889431442"/>
    <pageSetUpPr fitToPage="1"/>
  </sheetPr>
  <dimension ref="A1:J91"/>
  <sheetViews>
    <sheetView showGridLines="0" zoomScale="60" zoomScaleNormal="60" zoomScaleSheetLayoutView="90" workbookViewId="0">
      <selection activeCell="C11" sqref="C11"/>
    </sheetView>
  </sheetViews>
  <sheetFormatPr defaultColWidth="9.140625" defaultRowHeight="21"/>
  <cols>
    <col min="1" max="1" width="9.140625" style="50"/>
    <col min="2" max="2" width="21.28515625" style="50" customWidth="1"/>
    <col min="3" max="3" width="81.28515625" style="50" customWidth="1"/>
    <col min="4" max="4" width="40.28515625" style="50" customWidth="1"/>
    <col min="5" max="5" width="24" style="50" customWidth="1"/>
    <col min="6" max="6" width="3" style="50" customWidth="1"/>
    <col min="7" max="9" width="9.140625" style="50"/>
    <col min="10" max="10" width="16.7109375" style="50" customWidth="1"/>
    <col min="11" max="16384" width="9.140625" style="50"/>
  </cols>
  <sheetData>
    <row r="1" spans="1:7" ht="26.25">
      <c r="A1" s="1213"/>
      <c r="B1" s="1232" t="s">
        <v>652</v>
      </c>
      <c r="C1" s="1232"/>
      <c r="D1" s="1232"/>
      <c r="E1" s="1232"/>
      <c r="F1" s="1233"/>
      <c r="G1" s="1233"/>
    </row>
    <row r="2" spans="1:7" ht="26.25">
      <c r="A2" s="1213"/>
      <c r="B2" s="1234" t="s">
        <v>259</v>
      </c>
      <c r="C2" s="1234"/>
      <c r="D2" s="1234"/>
      <c r="E2" s="1234"/>
      <c r="F2" s="1234"/>
      <c r="G2" s="1234"/>
    </row>
    <row r="3" spans="1:7" ht="26.25">
      <c r="A3" s="1213"/>
      <c r="B3" s="1234" t="s">
        <v>444</v>
      </c>
      <c r="C3" s="1234"/>
      <c r="D3" s="1234"/>
      <c r="E3" s="1234"/>
      <c r="F3" s="1234"/>
      <c r="G3" s="1234"/>
    </row>
    <row r="4" spans="1:7" ht="26.25">
      <c r="A4" s="1213"/>
      <c r="B4" s="1234" t="s">
        <v>653</v>
      </c>
      <c r="C4" s="1234"/>
      <c r="D4" s="1234"/>
      <c r="E4" s="1234"/>
      <c r="F4" s="1234"/>
      <c r="G4" s="1234"/>
    </row>
    <row r="5" spans="1:7" ht="26.25">
      <c r="A5" s="1213"/>
      <c r="B5" s="1232" t="s">
        <v>777</v>
      </c>
      <c r="C5" s="1232"/>
      <c r="D5" s="1232"/>
      <c r="E5" s="1232"/>
      <c r="F5" s="1232"/>
      <c r="G5" s="1232"/>
    </row>
    <row r="6" spans="1:7" ht="25.35" customHeight="1">
      <c r="B6" s="1117"/>
      <c r="C6" s="1117"/>
      <c r="D6" s="1117"/>
      <c r="E6" s="1117"/>
      <c r="F6" s="1117"/>
      <c r="G6" s="1117"/>
    </row>
    <row r="7" spans="1:7" ht="25.35" customHeight="1">
      <c r="B7" s="546"/>
      <c r="C7" s="546"/>
      <c r="D7" s="658"/>
      <c r="E7" s="658"/>
      <c r="F7" s="658"/>
      <c r="G7" s="658"/>
    </row>
    <row r="8" spans="1:7" ht="25.35" customHeight="1">
      <c r="B8" s="660" t="s">
        <v>15</v>
      </c>
      <c r="C8" s="1115" t="str">
        <f>'CHECK SHEET'!D7</f>
        <v>North Florida Community College</v>
      </c>
      <c r="D8" s="1115"/>
      <c r="E8" s="1115"/>
      <c r="F8" s="657"/>
      <c r="G8" s="657"/>
    </row>
    <row r="9" spans="1:7" ht="25.35" customHeight="1">
      <c r="D9" s="213"/>
      <c r="E9" s="213"/>
      <c r="F9" s="213"/>
      <c r="G9" s="213"/>
    </row>
    <row r="10" spans="1:7" ht="41.65" customHeight="1">
      <c r="E10" s="308" t="s">
        <v>669</v>
      </c>
    </row>
    <row r="11" spans="1:7" ht="25.35" customHeight="1">
      <c r="B11" s="165" t="s">
        <v>768</v>
      </c>
      <c r="C11" s="165"/>
      <c r="D11" s="165"/>
      <c r="E11" s="287"/>
    </row>
    <row r="12" spans="1:7" ht="25.35" customHeight="1">
      <c r="B12" s="165"/>
      <c r="C12" s="165"/>
      <c r="D12" s="165"/>
    </row>
    <row r="13" spans="1:7" ht="25.35" customHeight="1">
      <c r="B13" s="50" t="s">
        <v>769</v>
      </c>
      <c r="D13" s="165"/>
      <c r="E13" s="866">
        <f>-485656.2+200000</f>
        <v>-285656.2</v>
      </c>
    </row>
    <row r="14" spans="1:7" ht="25.35" customHeight="1">
      <c r="B14" s="50" t="s">
        <v>650</v>
      </c>
      <c r="C14" s="33"/>
      <c r="D14" s="165"/>
      <c r="E14" s="867">
        <v>4316046.62</v>
      </c>
    </row>
    <row r="15" spans="1:7" ht="25.35" customHeight="1">
      <c r="B15" s="165"/>
      <c r="C15" s="165"/>
      <c r="D15" s="165"/>
      <c r="E15" s="288"/>
    </row>
    <row r="16" spans="1:7" ht="25.35" customHeight="1">
      <c r="B16" s="33" t="s">
        <v>770</v>
      </c>
      <c r="C16" s="48"/>
      <c r="D16" s="48"/>
      <c r="E16" s="298">
        <f>+E14+E13</f>
        <v>4030390.42</v>
      </c>
    </row>
    <row r="17" spans="2:7" ht="25.35" customHeight="1">
      <c r="B17" s="165"/>
      <c r="C17" s="165"/>
      <c r="D17" s="165"/>
      <c r="E17" s="289"/>
    </row>
    <row r="18" spans="2:7" ht="25.35" customHeight="1">
      <c r="B18" s="50" t="s">
        <v>530</v>
      </c>
      <c r="D18" s="165"/>
      <c r="E18" s="309">
        <f>+'EXHIBIT D'!G141-SUM(+'EXHIBIT D'!G130+'EXHIBIT D'!G131+'EXHIBIT D'!G132+'EXHIBIT D'!G133)</f>
        <v>10534897</v>
      </c>
      <c r="G18" s="290"/>
    </row>
    <row r="19" spans="2:7" ht="25.35" customHeight="1">
      <c r="B19" s="50" t="s">
        <v>531</v>
      </c>
      <c r="D19" s="165"/>
      <c r="E19" s="298">
        <f>+'EXHIBIT D'!G130+'EXHIBIT D'!G131+'EXHIBIT D'!G132+'EXHIBIT D'!G133</f>
        <v>28500</v>
      </c>
    </row>
    <row r="20" spans="2:7" ht="25.35" customHeight="1">
      <c r="B20" s="165"/>
      <c r="C20" s="165"/>
      <c r="D20" s="165"/>
      <c r="E20" s="299"/>
    </row>
    <row r="21" spans="2:7" ht="25.35" customHeight="1">
      <c r="B21" s="50" t="s">
        <v>16</v>
      </c>
      <c r="C21" s="165"/>
      <c r="D21" s="165"/>
      <c r="E21" s="296">
        <f>+E19+E18</f>
        <v>10563397</v>
      </c>
    </row>
    <row r="22" spans="2:7" ht="25.35" customHeight="1">
      <c r="B22" s="165"/>
      <c r="C22" s="165"/>
      <c r="D22" s="165"/>
      <c r="E22" s="299"/>
    </row>
    <row r="23" spans="2:7" ht="25.35" customHeight="1">
      <c r="B23" s="165" t="s">
        <v>17</v>
      </c>
      <c r="C23" s="165"/>
      <c r="D23" s="165"/>
      <c r="E23" s="296">
        <f>+E21+E16</f>
        <v>14593787.42</v>
      </c>
    </row>
    <row r="24" spans="2:7" ht="25.35" customHeight="1">
      <c r="B24" s="165"/>
      <c r="C24" s="165"/>
      <c r="D24" s="165"/>
      <c r="E24" s="299"/>
    </row>
    <row r="25" spans="2:7" ht="25.35" customHeight="1">
      <c r="B25" s="50" t="s">
        <v>529</v>
      </c>
      <c r="D25" s="165"/>
      <c r="E25" s="310">
        <f>'EXHIBIT D'!G253-SUM(+'EXHIBIT D'!G227+'EXHIBIT D'!G228+'EXHIBIT D'!G229+'EXHIBIT D'!G230+'EXHIBIT D'!G231)</f>
        <v>13099897</v>
      </c>
    </row>
    <row r="26" spans="2:7" ht="25.35" customHeight="1">
      <c r="B26" s="50" t="s">
        <v>479</v>
      </c>
      <c r="D26" s="165"/>
      <c r="E26" s="298">
        <f>'EXHIBIT D'!G227+'EXHIBIT D'!G228+'EXHIBIT D'!G229+'EXHIBIT D'!G230+'EXHIBIT D'!G231</f>
        <v>28500</v>
      </c>
    </row>
    <row r="27" spans="2:7" ht="25.35" customHeight="1">
      <c r="B27" s="165"/>
      <c r="C27" s="165"/>
      <c r="D27" s="165"/>
      <c r="E27" s="299"/>
    </row>
    <row r="28" spans="2:7" ht="25.35" customHeight="1">
      <c r="B28" s="165" t="s">
        <v>18</v>
      </c>
      <c r="C28" s="165"/>
      <c r="D28" s="165"/>
      <c r="E28" s="311">
        <f>+E26+E25</f>
        <v>13128397</v>
      </c>
    </row>
    <row r="29" spans="2:7" ht="25.35" customHeight="1">
      <c r="B29" s="165"/>
      <c r="C29" s="165"/>
      <c r="D29" s="165"/>
      <c r="E29" s="291"/>
    </row>
    <row r="30" spans="2:7" ht="25.35" customHeight="1">
      <c r="B30" s="165" t="s">
        <v>771</v>
      </c>
      <c r="C30" s="165"/>
      <c r="D30" s="165"/>
      <c r="E30" s="291"/>
    </row>
    <row r="31" spans="2:7" ht="25.35" customHeight="1">
      <c r="B31" s="165"/>
      <c r="C31" s="165"/>
      <c r="D31" s="165"/>
      <c r="E31" s="291"/>
    </row>
    <row r="32" spans="2:7" ht="25.35" customHeight="1">
      <c r="B32" s="50" t="s">
        <v>19</v>
      </c>
      <c r="C32" s="165"/>
      <c r="D32" s="292">
        <f>+E23-E28</f>
        <v>1465390.42</v>
      </c>
      <c r="E32" s="291"/>
    </row>
    <row r="33" spans="2:10" ht="25.35" customHeight="1">
      <c r="B33" s="33" t="s">
        <v>480</v>
      </c>
      <c r="D33" s="293">
        <f>+'EXHIBIT D'!G185</f>
        <v>0</v>
      </c>
      <c r="E33" s="291"/>
      <c r="J33" s="213"/>
    </row>
    <row r="34" spans="2:10" ht="25.35" customHeight="1">
      <c r="B34" s="165"/>
      <c r="C34" s="165"/>
      <c r="D34" s="165"/>
      <c r="E34" s="291"/>
      <c r="J34" s="294"/>
    </row>
    <row r="35" spans="2:10" ht="25.35" customHeight="1">
      <c r="B35" s="50" t="s">
        <v>772</v>
      </c>
      <c r="C35" s="165"/>
      <c r="D35" s="165"/>
      <c r="E35" s="295">
        <f>+D32+D33</f>
        <v>1465390.42</v>
      </c>
      <c r="J35" s="213"/>
    </row>
    <row r="36" spans="2:10" ht="25.35" customHeight="1">
      <c r="B36" s="50" t="s">
        <v>773</v>
      </c>
      <c r="D36" s="165"/>
      <c r="E36" s="296">
        <f>-'EXHIBIT D'!G269</f>
        <v>4316046.62</v>
      </c>
      <c r="J36" s="297"/>
    </row>
    <row r="37" spans="2:10" ht="25.35" customHeight="1">
      <c r="D37" s="165"/>
      <c r="E37" s="295"/>
      <c r="J37" s="213"/>
    </row>
    <row r="38" spans="2:10" ht="25.35" customHeight="1">
      <c r="B38" s="165" t="s">
        <v>774</v>
      </c>
      <c r="C38" s="165"/>
      <c r="D38" s="165"/>
      <c r="E38" s="298">
        <f>+E35-E36</f>
        <v>-2850656.2</v>
      </c>
      <c r="J38" s="213"/>
    </row>
    <row r="39" spans="2:10" ht="25.35" customHeight="1">
      <c r="B39" s="165"/>
      <c r="C39" s="165"/>
      <c r="D39" s="165"/>
      <c r="E39" s="299"/>
    </row>
    <row r="40" spans="2:10" ht="25.35" customHeight="1">
      <c r="B40" s="33" t="s">
        <v>775</v>
      </c>
      <c r="C40" s="33"/>
      <c r="D40" s="48"/>
      <c r="E40" s="300">
        <f>'EXHIBIT D'!G258+'EXHIBIT D'!G259+'EXHIBIT D'!G260+'EXHIBIT D'!G261+'EXHIBIT D'!G262+'EXHIBIT D'!G263+'EXHIBIT D'!G264+'EXHIBIT D'!G265</f>
        <v>1465390.42</v>
      </c>
    </row>
    <row r="41" spans="2:10" ht="25.35" customHeight="1">
      <c r="B41" s="33" t="s">
        <v>651</v>
      </c>
      <c r="D41" s="48"/>
      <c r="E41" s="301"/>
    </row>
    <row r="42" spans="2:10" ht="25.35" customHeight="1">
      <c r="D42" s="165"/>
      <c r="E42" s="302"/>
    </row>
    <row r="43" spans="2:10" ht="25.35" customHeight="1">
      <c r="B43" s="165" t="s">
        <v>475</v>
      </c>
      <c r="C43" s="165"/>
      <c r="D43" s="165"/>
      <c r="E43" s="302"/>
    </row>
    <row r="44" spans="2:10" ht="25.35" customHeight="1">
      <c r="B44" s="165" t="s">
        <v>776</v>
      </c>
      <c r="C44" s="165"/>
      <c r="D44" s="165"/>
      <c r="E44" s="303">
        <f>+E40/E23</f>
        <v>0.10041193405296292</v>
      </c>
    </row>
    <row r="45" spans="2:10" ht="25.35" customHeight="1">
      <c r="B45" s="165"/>
      <c r="C45" s="165"/>
      <c r="D45" s="165"/>
      <c r="E45" s="302"/>
    </row>
    <row r="46" spans="2:10" ht="25.35" customHeight="1">
      <c r="B46" s="165" t="s">
        <v>451</v>
      </c>
      <c r="C46" s="165"/>
      <c r="D46" s="165"/>
      <c r="E46" s="302"/>
    </row>
    <row r="47" spans="2:10" ht="25.35" customHeight="1">
      <c r="B47" s="165"/>
      <c r="C47" s="165"/>
      <c r="D47" s="165"/>
      <c r="E47" s="302"/>
    </row>
    <row r="48" spans="2:10" ht="25.35" customHeight="1">
      <c r="B48" s="165"/>
      <c r="C48" s="165"/>
      <c r="D48" s="165"/>
      <c r="E48" s="302"/>
    </row>
    <row r="49" spans="2:5" ht="25.35" customHeight="1">
      <c r="B49" s="165"/>
      <c r="C49" s="165"/>
      <c r="D49" s="165"/>
      <c r="E49" s="302"/>
    </row>
    <row r="50" spans="2:5" ht="25.35" customHeight="1">
      <c r="B50" s="304"/>
      <c r="C50" s="304"/>
      <c r="D50" s="165"/>
      <c r="E50" s="305"/>
    </row>
    <row r="51" spans="2:5" ht="25.35" customHeight="1">
      <c r="B51" s="165" t="s">
        <v>654</v>
      </c>
      <c r="C51" s="165"/>
      <c r="E51" s="306" t="s">
        <v>20</v>
      </c>
    </row>
    <row r="52" spans="2:5" ht="15.75" customHeight="1">
      <c r="E52" s="307"/>
    </row>
    <row r="53" spans="2:5" ht="15.75" customHeight="1">
      <c r="E53" s="307"/>
    </row>
    <row r="54" spans="2:5" ht="15.75" customHeight="1"/>
    <row r="55" spans="2:5" ht="15.75" customHeight="1"/>
    <row r="56" spans="2:5" ht="15.75" customHeight="1"/>
    <row r="57" spans="2:5" ht="15.75" customHeight="1"/>
    <row r="58" spans="2:5" ht="15.75" customHeight="1"/>
    <row r="59" spans="2:5" ht="15.75" customHeight="1"/>
    <row r="60" spans="2:5" ht="15.75" customHeight="1"/>
    <row r="61" spans="2:5" ht="15.75" customHeight="1"/>
    <row r="62" spans="2:5" ht="15.75" customHeight="1"/>
    <row r="63" spans="2:5" ht="15.75" customHeight="1"/>
    <row r="64" spans="2:5"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8" customHeight="1"/>
    <row r="87" ht="18" customHeight="1"/>
    <row r="88" ht="18" customHeight="1"/>
    <row r="89" ht="18" customHeight="1"/>
    <row r="90" ht="18" customHeight="1"/>
    <row r="91" ht="18" customHeight="1"/>
  </sheetData>
  <sheetProtection algorithmName="SHA-512" hashValue="8OxP0YMhCy7/WyzXbk270MEuD4/RE5laQX1jQo1mqVfkBTGEWPFwIdNOB2SWJUUy5OsbBRHXxCsMT53XFkXk2Q==" saltValue="qKUUQXlIlfzO7D668T2dvg==" spinCount="100000" sheet="1" objects="1" scenarios="1"/>
  <protectedRanges>
    <protectedRange sqref="J34" name="Range1_1"/>
    <protectedRange sqref="E13:E14" name="Range1_2"/>
  </protectedRanges>
  <customSheetViews>
    <customSheetView guid="{8CA1AA3C-D3A6-493D-93EE-74DE1406A5FE}" showGridLines="0" showRuler="0" topLeftCell="A13">
      <selection activeCell="F26" sqref="F26"/>
      <pageMargins left="0.25" right="0.75" top="0.5" bottom="0.5" header="0.5" footer="0.5"/>
      <printOptions horizontalCentered="1"/>
      <pageSetup scale="70" orientation="portrait" r:id="rId1"/>
      <headerFooter alignWithMargins="0">
        <oddFooter>&amp;L&amp;Z&amp;F&amp;R&amp;D</oddFooter>
      </headerFooter>
    </customSheetView>
  </customSheetViews>
  <phoneticPr fontId="0" type="noConversion"/>
  <printOptions horizontalCentered="1"/>
  <pageMargins left="0.5" right="0" top="0.5" bottom="0.5" header="0.5" footer="0.25"/>
  <pageSetup scale="56" orientation="portrait" r:id="rId2"/>
  <headerFooter alignWithMargins="0">
    <oddFooter>&amp;L&amp;Z&amp;F&amp;R&amp;D</oddFooter>
  </headerFooter>
  <ignoredErrors>
    <ignoredError sqref="E44 E37:E38 E22:E23 E35:E36 E18:E21 D32" evalError="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3" tint="0.79998168889431442"/>
    <pageSetUpPr fitToPage="1"/>
  </sheetPr>
  <dimension ref="A1:R86"/>
  <sheetViews>
    <sheetView showGridLines="0" zoomScale="60" zoomScaleNormal="60" workbookViewId="0">
      <selection activeCell="F2" sqref="F2"/>
    </sheetView>
  </sheetViews>
  <sheetFormatPr defaultColWidth="9.140625" defaultRowHeight="12.75"/>
  <cols>
    <col min="1" max="1" width="98.28515625" style="315" customWidth="1"/>
    <col min="2" max="2" width="18" style="315" customWidth="1"/>
    <col min="3" max="3" width="16.28515625" style="315" customWidth="1"/>
    <col min="4" max="4" width="15.28515625" style="315" customWidth="1"/>
    <col min="5" max="5" width="22.28515625" style="315" customWidth="1"/>
    <col min="6" max="6" width="20.7109375" style="315" customWidth="1"/>
    <col min="7" max="7" width="18.7109375" style="315" customWidth="1"/>
    <col min="8" max="8" width="20.28515625" style="315" bestFit="1" customWidth="1"/>
    <col min="9" max="9" width="20.28515625" style="315" customWidth="1"/>
    <col min="10" max="10" width="2" style="315" customWidth="1"/>
    <col min="11" max="11" width="21" style="315" bestFit="1" customWidth="1"/>
    <col min="12" max="12" width="19.140625" style="315" customWidth="1"/>
    <col min="13" max="13" width="5.7109375" style="315" customWidth="1"/>
    <col min="14" max="16384" width="9.140625" style="315"/>
  </cols>
  <sheetData>
    <row r="1" spans="1:18" s="546" customFormat="1" ht="23.1" customHeight="1">
      <c r="I1" s="1114" t="s">
        <v>21</v>
      </c>
      <c r="L1" s="1114"/>
      <c r="M1" s="1114"/>
      <c r="N1" s="1114"/>
      <c r="O1" s="1114"/>
      <c r="P1" s="1114"/>
      <c r="Q1" s="1114"/>
      <c r="R1" s="1114"/>
    </row>
    <row r="2" spans="1:18" s="546" customFormat="1" ht="20.100000000000001" customHeight="1"/>
    <row r="3" spans="1:18" s="546" customFormat="1" ht="20.100000000000001" customHeight="1">
      <c r="A3" s="1234" t="s">
        <v>259</v>
      </c>
      <c r="B3" s="1234"/>
      <c r="C3" s="1234"/>
      <c r="D3" s="1234"/>
      <c r="E3" s="1234"/>
      <c r="F3" s="1234"/>
      <c r="G3" s="1234"/>
      <c r="H3" s="1234"/>
      <c r="I3" s="1116"/>
      <c r="J3" s="545"/>
      <c r="K3" s="545"/>
    </row>
    <row r="4" spans="1:18" s="546" customFormat="1" ht="20.100000000000001" customHeight="1">
      <c r="A4" s="1234" t="s">
        <v>444</v>
      </c>
      <c r="B4" s="1234"/>
      <c r="C4" s="1234"/>
      <c r="D4" s="1234"/>
      <c r="E4" s="1234"/>
      <c r="F4" s="1234"/>
      <c r="G4" s="1234"/>
      <c r="H4" s="1234"/>
      <c r="I4" s="1116"/>
    </row>
    <row r="5" spans="1:18" s="546" customFormat="1" ht="20.100000000000001" customHeight="1">
      <c r="A5" s="1234" t="s">
        <v>783</v>
      </c>
      <c r="B5" s="1234"/>
      <c r="C5" s="1234"/>
      <c r="D5" s="1234"/>
      <c r="E5" s="1234"/>
      <c r="F5" s="1234"/>
      <c r="G5" s="1234"/>
      <c r="H5" s="1234"/>
      <c r="I5" s="1116"/>
    </row>
    <row r="6" spans="1:18" s="546" customFormat="1" ht="20.100000000000001" customHeight="1">
      <c r="A6" s="1234" t="s">
        <v>674</v>
      </c>
      <c r="B6" s="1234"/>
      <c r="C6" s="1234"/>
      <c r="D6" s="1234"/>
      <c r="E6" s="1234"/>
      <c r="F6" s="1234"/>
      <c r="G6" s="1234"/>
      <c r="H6" s="1234"/>
      <c r="I6" s="1116"/>
    </row>
    <row r="7" spans="1:18" s="546" customFormat="1" ht="20.100000000000001" customHeight="1">
      <c r="A7" s="1232"/>
      <c r="B7" s="1232"/>
      <c r="C7" s="1232"/>
      <c r="D7" s="1232"/>
      <c r="E7" s="1232"/>
      <c r="F7" s="1232"/>
      <c r="G7" s="1232"/>
      <c r="H7" s="1232"/>
      <c r="I7" s="1117"/>
    </row>
    <row r="8" spans="1:18" s="546" customFormat="1" ht="25.35" customHeight="1" thickBot="1">
      <c r="A8" s="1232"/>
      <c r="B8" s="1233"/>
      <c r="C8" s="1232" t="s">
        <v>15</v>
      </c>
      <c r="D8" s="1237" t="str">
        <f>'CHECK SHEET'!D7</f>
        <v>North Florida Community College</v>
      </c>
      <c r="E8" s="1237"/>
      <c r="F8" s="1237"/>
      <c r="G8" s="1237"/>
      <c r="H8" s="1237"/>
    </row>
    <row r="9" spans="1:18" s="50" customFormat="1" ht="20.100000000000001" customHeight="1"/>
    <row r="10" spans="1:18" s="50" customFormat="1" ht="20.100000000000001" customHeight="1">
      <c r="B10" s="165"/>
      <c r="C10" s="165"/>
      <c r="D10" s="165"/>
      <c r="E10" s="1235"/>
      <c r="F10" s="1236"/>
      <c r="G10" s="1236"/>
    </row>
    <row r="11" spans="1:18" s="50" customFormat="1" ht="20.100000000000001" customHeight="1">
      <c r="B11" s="1118" t="s">
        <v>22</v>
      </c>
      <c r="C11" s="1118"/>
      <c r="D11" s="158"/>
      <c r="E11" s="158"/>
    </row>
    <row r="12" spans="1:18" s="50" customFormat="1" ht="20.100000000000001" customHeight="1" thickBot="1">
      <c r="B12" s="1119" t="s">
        <v>537</v>
      </c>
      <c r="C12" s="1119"/>
      <c r="D12" s="1119"/>
      <c r="E12" s="1119"/>
      <c r="J12" s="165"/>
    </row>
    <row r="13" spans="1:18" s="50" customFormat="1" ht="105.75" customHeight="1" thickBot="1">
      <c r="A13" s="661" t="s">
        <v>256</v>
      </c>
      <c r="B13" s="586" t="s">
        <v>7</v>
      </c>
      <c r="C13" s="1124" t="s">
        <v>377</v>
      </c>
      <c r="D13" s="586" t="s">
        <v>455</v>
      </c>
      <c r="E13" s="586" t="s">
        <v>385</v>
      </c>
      <c r="F13" s="1123" t="s">
        <v>386</v>
      </c>
      <c r="G13" s="586" t="s">
        <v>2</v>
      </c>
      <c r="H13" s="1124" t="s">
        <v>609</v>
      </c>
      <c r="I13" s="33"/>
      <c r="J13" s="48"/>
      <c r="K13" s="33"/>
    </row>
    <row r="14" spans="1:18" s="50" customFormat="1" ht="20.100000000000001" customHeight="1">
      <c r="A14" s="662" t="s">
        <v>655</v>
      </c>
      <c r="B14" s="820">
        <v>91.79</v>
      </c>
      <c r="C14" s="820">
        <v>4.59</v>
      </c>
      <c r="D14" s="820">
        <v>6.55</v>
      </c>
      <c r="E14" s="820">
        <v>6.56</v>
      </c>
      <c r="F14" s="820">
        <v>2.81</v>
      </c>
      <c r="G14" s="663">
        <f>SUM(B14:F14)</f>
        <v>112.30000000000001</v>
      </c>
      <c r="H14" s="711">
        <f>G14*30</f>
        <v>3369.0000000000005</v>
      </c>
      <c r="I14" s="33"/>
    </row>
    <row r="15" spans="1:18" s="50" customFormat="1" ht="20.100000000000001" customHeight="1">
      <c r="A15" s="165" t="s">
        <v>673</v>
      </c>
      <c r="B15" s="820">
        <v>76</v>
      </c>
      <c r="C15" s="820">
        <v>5.3</v>
      </c>
      <c r="D15" s="820">
        <v>6.5</v>
      </c>
      <c r="E15" s="820">
        <v>8.1999999999999993</v>
      </c>
      <c r="F15" s="820">
        <v>3.8</v>
      </c>
      <c r="G15" s="663">
        <f>SUM(B15:F15)</f>
        <v>99.8</v>
      </c>
      <c r="H15" s="664">
        <f>G15*30</f>
        <v>2994</v>
      </c>
      <c r="I15" s="33"/>
    </row>
    <row r="16" spans="1:18" s="50" customFormat="1" ht="20.100000000000001" customHeight="1" thickBot="1">
      <c r="A16" s="48" t="s">
        <v>527</v>
      </c>
      <c r="B16" s="820">
        <v>71</v>
      </c>
      <c r="C16" s="820">
        <v>7</v>
      </c>
      <c r="D16" s="628"/>
      <c r="E16" s="820">
        <v>3.5</v>
      </c>
      <c r="F16" s="820">
        <v>3.5</v>
      </c>
      <c r="G16" s="665">
        <f>SUM(B16:F16)</f>
        <v>85</v>
      </c>
      <c r="H16" s="702">
        <f>G16*30</f>
        <v>2550</v>
      </c>
    </row>
    <row r="17" spans="1:11" s="50" customFormat="1" ht="20.100000000000001" customHeight="1" thickBot="1">
      <c r="A17" s="666"/>
      <c r="B17" s="700"/>
      <c r="C17" s="712"/>
      <c r="D17" s="712"/>
      <c r="E17" s="712"/>
      <c r="F17" s="712"/>
      <c r="G17" s="710"/>
      <c r="H17" s="667"/>
    </row>
    <row r="18" spans="1:11" s="50" customFormat="1" ht="65.099999999999994" customHeight="1" thickBot="1">
      <c r="A18" s="699" t="s">
        <v>256</v>
      </c>
      <c r="B18" s="680" t="s">
        <v>504</v>
      </c>
      <c r="C18" s="717"/>
      <c r="D18" s="717"/>
      <c r="E18" s="717"/>
      <c r="F18" s="717"/>
      <c r="G18" s="709" t="s">
        <v>2</v>
      </c>
      <c r="H18" s="1124" t="s">
        <v>610</v>
      </c>
    </row>
    <row r="19" spans="1:11" s="50" customFormat="1" ht="20.100000000000001" customHeight="1">
      <c r="A19" s="165" t="s">
        <v>383</v>
      </c>
      <c r="B19" s="820">
        <v>30</v>
      </c>
      <c r="C19" s="714"/>
      <c r="D19" s="714"/>
      <c r="E19" s="714"/>
      <c r="F19" s="714"/>
      <c r="G19" s="663">
        <f>B19</f>
        <v>30</v>
      </c>
      <c r="H19" s="706">
        <f>G19*3</f>
        <v>90</v>
      </c>
    </row>
    <row r="20" spans="1:11" s="50" customFormat="1" ht="20.100000000000001" customHeight="1" thickBot="1">
      <c r="A20" s="165" t="s">
        <v>452</v>
      </c>
      <c r="B20" s="821">
        <v>30</v>
      </c>
      <c r="C20" s="715"/>
      <c r="D20" s="715"/>
      <c r="E20" s="715"/>
      <c r="F20" s="715"/>
      <c r="G20" s="668">
        <f>B20</f>
        <v>30</v>
      </c>
      <c r="H20" s="707">
        <f>G20*3</f>
        <v>90</v>
      </c>
    </row>
    <row r="21" spans="1:11" s="50" customFormat="1" ht="20.100000000000001" customHeight="1" thickBot="1">
      <c r="A21" s="669"/>
      <c r="B21" s="700"/>
      <c r="C21" s="666"/>
      <c r="D21" s="666"/>
      <c r="E21" s="666"/>
      <c r="F21" s="666"/>
      <c r="G21" s="710"/>
      <c r="H21" s="667"/>
    </row>
    <row r="22" spans="1:11" s="50" customFormat="1" ht="20.100000000000001" customHeight="1">
      <c r="A22" s="165" t="s">
        <v>388</v>
      </c>
      <c r="B22" s="822">
        <v>45</v>
      </c>
      <c r="C22" s="713"/>
      <c r="D22" s="713"/>
      <c r="E22" s="713"/>
      <c r="F22" s="713"/>
      <c r="G22" s="670">
        <f>B22</f>
        <v>45</v>
      </c>
      <c r="H22" s="708">
        <f>G22*2</f>
        <v>90</v>
      </c>
    </row>
    <row r="23" spans="1:11" s="50" customFormat="1" ht="20.100000000000001" customHeight="1" thickBot="1">
      <c r="A23" s="165" t="s">
        <v>453</v>
      </c>
      <c r="B23" s="823">
        <v>45</v>
      </c>
      <c r="C23" s="715"/>
      <c r="D23" s="715"/>
      <c r="E23" s="715"/>
      <c r="F23" s="715"/>
      <c r="G23" s="671">
        <f>B23</f>
        <v>45</v>
      </c>
      <c r="H23" s="702">
        <f>G23*2</f>
        <v>90</v>
      </c>
      <c r="J23" s="672"/>
      <c r="K23" s="672"/>
    </row>
    <row r="24" spans="1:11" s="50" customFormat="1" ht="25.35" customHeight="1">
      <c r="B24" s="672"/>
      <c r="C24" s="673"/>
      <c r="D24" s="673"/>
      <c r="E24" s="673"/>
      <c r="F24" s="673"/>
      <c r="G24" s="672"/>
      <c r="H24" s="672"/>
      <c r="I24" s="672"/>
      <c r="J24" s="672"/>
      <c r="K24" s="672"/>
    </row>
    <row r="25" spans="1:11" s="50" customFormat="1" ht="13.5" customHeight="1">
      <c r="A25" s="165"/>
      <c r="B25" s="672"/>
      <c r="C25" s="672"/>
      <c r="D25" s="672"/>
      <c r="E25" s="672"/>
      <c r="F25" s="672"/>
      <c r="G25" s="672"/>
      <c r="H25" s="672"/>
      <c r="I25" s="672"/>
      <c r="J25" s="672"/>
      <c r="K25" s="672"/>
    </row>
    <row r="26" spans="1:11" s="50" customFormat="1" ht="20.100000000000001" customHeight="1">
      <c r="B26" s="1110" t="s">
        <v>586</v>
      </c>
      <c r="C26" s="1110"/>
      <c r="D26" s="1110"/>
      <c r="E26" s="1110"/>
      <c r="F26" s="672"/>
      <c r="G26" s="672"/>
      <c r="H26" s="672"/>
      <c r="I26" s="672"/>
      <c r="J26" s="672"/>
      <c r="K26" s="672"/>
    </row>
    <row r="27" spans="1:11" s="50" customFormat="1" ht="20.100000000000001" customHeight="1" thickBot="1">
      <c r="A27" s="662"/>
      <c r="B27" s="1110" t="s">
        <v>537</v>
      </c>
      <c r="C27" s="1110"/>
      <c r="D27" s="1110"/>
      <c r="E27" s="1110"/>
      <c r="F27" s="672"/>
      <c r="G27" s="672"/>
      <c r="H27" s="672"/>
      <c r="I27" s="672"/>
    </row>
    <row r="28" spans="1:11" s="50" customFormat="1" ht="108" customHeight="1" thickBot="1">
      <c r="A28" s="661" t="s">
        <v>256</v>
      </c>
      <c r="B28" s="674" t="s">
        <v>7</v>
      </c>
      <c r="C28" s="586" t="s">
        <v>376</v>
      </c>
      <c r="D28" s="586" t="s">
        <v>377</v>
      </c>
      <c r="E28" s="586" t="s">
        <v>455</v>
      </c>
      <c r="F28" s="586" t="s">
        <v>385</v>
      </c>
      <c r="G28" s="1123" t="s">
        <v>386</v>
      </c>
      <c r="H28" s="586" t="s">
        <v>2</v>
      </c>
      <c r="I28" s="1124" t="s">
        <v>609</v>
      </c>
      <c r="J28" s="165"/>
      <c r="K28" s="165"/>
    </row>
    <row r="29" spans="1:11" s="50" customFormat="1" ht="20.100000000000001" customHeight="1">
      <c r="A29" s="662" t="str">
        <f t="shared" ref="A29:B31" si="0">A14</f>
        <v>UPPER LEVEL - BACCALAUREATE</v>
      </c>
      <c r="B29" s="675">
        <f t="shared" si="0"/>
        <v>91.79</v>
      </c>
      <c r="C29" s="824">
        <v>194.33</v>
      </c>
      <c r="D29" s="824">
        <v>5.5</v>
      </c>
      <c r="E29" s="698">
        <f>D14</f>
        <v>6.55</v>
      </c>
      <c r="F29" s="824">
        <v>7.45</v>
      </c>
      <c r="G29" s="824">
        <v>3.71</v>
      </c>
      <c r="H29" s="676">
        <f>SUM(B29:G29)</f>
        <v>309.33</v>
      </c>
      <c r="I29" s="701">
        <f>H29*30</f>
        <v>9279.9</v>
      </c>
      <c r="J29" s="33"/>
    </row>
    <row r="30" spans="1:11" s="50" customFormat="1" ht="20.100000000000001" customHeight="1">
      <c r="A30" s="165" t="str">
        <f t="shared" si="0"/>
        <v>LOWER LEVEL - CREDIT (A &amp; P, PSV, DEVELOPMENTAL EDUCATION AND EPI)</v>
      </c>
      <c r="B30" s="785">
        <f t="shared" si="0"/>
        <v>76</v>
      </c>
      <c r="C30" s="824">
        <v>228</v>
      </c>
      <c r="D30" s="824">
        <v>14.4</v>
      </c>
      <c r="E30" s="677">
        <f>D15</f>
        <v>6.5</v>
      </c>
      <c r="F30" s="824">
        <v>57</v>
      </c>
      <c r="G30" s="824">
        <v>14.4</v>
      </c>
      <c r="H30" s="663">
        <f>SUM(B30:G30)</f>
        <v>396.29999999999995</v>
      </c>
      <c r="I30" s="664">
        <f>H30*30</f>
        <v>11888.999999999998</v>
      </c>
    </row>
    <row r="31" spans="1:11" s="50" customFormat="1" ht="20.100000000000001" customHeight="1" thickBot="1">
      <c r="A31" s="165" t="str">
        <f t="shared" si="0"/>
        <v>CAREER CERTIFICATE AND APPLIED TECHNOLOGY DIPLOMA</v>
      </c>
      <c r="B31" s="784">
        <f t="shared" si="0"/>
        <v>71</v>
      </c>
      <c r="C31" s="824">
        <v>213</v>
      </c>
      <c r="D31" s="824">
        <v>27</v>
      </c>
      <c r="E31" s="628"/>
      <c r="F31" s="824">
        <v>14</v>
      </c>
      <c r="G31" s="824">
        <v>14</v>
      </c>
      <c r="H31" s="665">
        <f>SUM(B31:G31)</f>
        <v>339</v>
      </c>
      <c r="I31" s="702">
        <f>H31*30</f>
        <v>10170</v>
      </c>
    </row>
    <row r="32" spans="1:11" s="50" customFormat="1" ht="20.100000000000001" customHeight="1" thickBot="1">
      <c r="A32" s="669"/>
      <c r="B32" s="666"/>
      <c r="C32" s="666"/>
      <c r="D32" s="666"/>
      <c r="E32" s="666"/>
      <c r="F32" s="666"/>
      <c r="G32" s="666"/>
      <c r="H32" s="666"/>
      <c r="I32" s="678"/>
    </row>
    <row r="33" spans="1:11" s="50" customFormat="1" ht="65.099999999999994" customHeight="1" thickBot="1">
      <c r="A33" s="679" t="s">
        <v>256</v>
      </c>
      <c r="B33" s="680" t="s">
        <v>504</v>
      </c>
      <c r="C33" s="716"/>
      <c r="D33" s="716"/>
      <c r="E33" s="716"/>
      <c r="F33" s="716"/>
      <c r="G33" s="716"/>
      <c r="H33" s="586" t="s">
        <v>2</v>
      </c>
      <c r="I33" s="1124" t="s">
        <v>610</v>
      </c>
      <c r="J33" s="33"/>
      <c r="K33" s="33"/>
    </row>
    <row r="34" spans="1:11" s="50" customFormat="1" ht="20.100000000000001" customHeight="1">
      <c r="A34" s="48" t="str">
        <f>A19</f>
        <v>VOCATIONAL PREPARATORY (PER TERM)</v>
      </c>
      <c r="B34" s="681">
        <f>B19</f>
        <v>30</v>
      </c>
      <c r="C34" s="714"/>
      <c r="D34" s="714"/>
      <c r="E34" s="714"/>
      <c r="F34" s="714"/>
      <c r="G34" s="714"/>
      <c r="H34" s="682">
        <f>B34</f>
        <v>30</v>
      </c>
      <c r="I34" s="703">
        <f>H34*3</f>
        <v>90</v>
      </c>
      <c r="J34" s="683"/>
      <c r="K34" s="683"/>
    </row>
    <row r="35" spans="1:11" s="50" customFormat="1" ht="20.100000000000001" customHeight="1" thickBot="1">
      <c r="A35" s="48" t="str">
        <f>A20</f>
        <v>ADULT GENERAL EDUCATION AND SECONDARY (PER TERM)</v>
      </c>
      <c r="B35" s="684">
        <f>B20</f>
        <v>30</v>
      </c>
      <c r="C35" s="715"/>
      <c r="D35" s="715"/>
      <c r="E35" s="715"/>
      <c r="F35" s="715"/>
      <c r="G35" s="715"/>
      <c r="H35" s="685">
        <f>B35</f>
        <v>30</v>
      </c>
      <c r="I35" s="704">
        <f>H35*3</f>
        <v>90</v>
      </c>
      <c r="J35" s="33"/>
      <c r="K35" s="33"/>
    </row>
    <row r="36" spans="1:11" s="50" customFormat="1" ht="20.100000000000001" customHeight="1" thickBot="1">
      <c r="A36" s="669"/>
      <c r="B36" s="841"/>
      <c r="C36" s="666"/>
      <c r="D36" s="666"/>
      <c r="E36" s="666"/>
      <c r="F36" s="666"/>
      <c r="G36" s="666"/>
      <c r="H36" s="841"/>
      <c r="I36" s="842"/>
      <c r="J36" s="33"/>
      <c r="K36" s="33"/>
    </row>
    <row r="37" spans="1:11" s="50" customFormat="1" ht="20.100000000000001" customHeight="1">
      <c r="A37" s="48" t="str">
        <f>A22</f>
        <v>VOCATIONAL PREPARATORY (PER HALF YEAR)</v>
      </c>
      <c r="B37" s="681">
        <f>B22</f>
        <v>45</v>
      </c>
      <c r="C37" s="713"/>
      <c r="D37" s="713"/>
      <c r="E37" s="713"/>
      <c r="F37" s="713"/>
      <c r="G37" s="713"/>
      <c r="H37" s="676">
        <f>B37</f>
        <v>45</v>
      </c>
      <c r="I37" s="701">
        <f>H37*2</f>
        <v>90</v>
      </c>
      <c r="J37" s="33"/>
      <c r="K37" s="33"/>
    </row>
    <row r="38" spans="1:11" s="50" customFormat="1" ht="20.100000000000001" customHeight="1" thickBot="1">
      <c r="A38" s="48" t="str">
        <f>A23</f>
        <v>ADULT GENERAL EDUCATION AND SECONDARY (PER HALF YEAR)</v>
      </c>
      <c r="B38" s="684">
        <f>B23</f>
        <v>45</v>
      </c>
      <c r="C38" s="715"/>
      <c r="D38" s="715"/>
      <c r="E38" s="715"/>
      <c r="F38" s="715"/>
      <c r="G38" s="715"/>
      <c r="H38" s="686">
        <f>B38</f>
        <v>45</v>
      </c>
      <c r="I38" s="705">
        <f>H38*2</f>
        <v>90</v>
      </c>
      <c r="J38" s="33"/>
      <c r="K38" s="33"/>
    </row>
    <row r="39" spans="1:11" s="50" customFormat="1" ht="20.100000000000001" customHeight="1">
      <c r="A39" s="48"/>
      <c r="B39" s="687" t="s">
        <v>268</v>
      </c>
      <c r="C39" s="33"/>
      <c r="D39" s="33"/>
      <c r="E39" s="33"/>
      <c r="F39" s="33"/>
      <c r="G39" s="33"/>
      <c r="H39" s="33"/>
      <c r="I39" s="33"/>
      <c r="J39" s="33"/>
      <c r="K39" s="33"/>
    </row>
    <row r="40" spans="1:11" ht="35.65" customHeight="1">
      <c r="A40" s="318"/>
      <c r="B40" s="1238" t="s">
        <v>784</v>
      </c>
      <c r="C40" s="1238"/>
      <c r="D40" s="1238"/>
      <c r="E40" s="1238"/>
      <c r="F40" s="1238"/>
      <c r="G40" s="1238"/>
      <c r="H40" s="1238"/>
      <c r="I40" s="1238"/>
      <c r="J40" s="312"/>
    </row>
    <row r="41" spans="1:11" ht="20.25" customHeight="1">
      <c r="A41" s="314"/>
      <c r="B41" s="1239"/>
      <c r="C41" s="1239"/>
      <c r="D41" s="1239"/>
      <c r="E41" s="1239"/>
      <c r="F41" s="1239"/>
      <c r="G41" s="1239"/>
      <c r="H41" s="1239"/>
      <c r="I41" s="1239"/>
    </row>
    <row r="42" spans="1:11" ht="20.25" customHeight="1">
      <c r="A42" s="314"/>
      <c r="B42" s="314"/>
      <c r="C42" s="314"/>
      <c r="D42" s="314"/>
      <c r="E42" s="314"/>
      <c r="F42" s="314"/>
      <c r="G42" s="314"/>
      <c r="H42" s="314"/>
      <c r="I42" s="314"/>
    </row>
    <row r="43" spans="1:11" ht="20.25" customHeight="1">
      <c r="A43" s="314"/>
      <c r="B43" s="314"/>
      <c r="C43" s="314"/>
      <c r="D43" s="314"/>
      <c r="E43" s="314"/>
      <c r="F43" s="314"/>
      <c r="G43" s="314"/>
      <c r="H43" s="314"/>
      <c r="I43" s="314"/>
    </row>
    <row r="44" spans="1:11" ht="20.25" customHeight="1">
      <c r="A44" s="314"/>
      <c r="B44" s="314"/>
      <c r="C44" s="314"/>
      <c r="D44" s="314"/>
      <c r="E44" s="314"/>
      <c r="F44" s="314"/>
      <c r="G44" s="314"/>
      <c r="H44" s="314"/>
      <c r="I44" s="314"/>
    </row>
    <row r="45" spans="1:11" ht="20.25" customHeight="1">
      <c r="A45" s="314"/>
      <c r="B45" s="314"/>
      <c r="C45" s="314"/>
      <c r="D45" s="314"/>
      <c r="E45" s="314"/>
      <c r="F45" s="314"/>
      <c r="G45" s="314"/>
      <c r="H45" s="314"/>
      <c r="I45" s="314"/>
    </row>
    <row r="46" spans="1:11" ht="20.25" customHeight="1">
      <c r="A46" s="314"/>
      <c r="B46" s="314"/>
      <c r="C46" s="314"/>
      <c r="D46" s="314"/>
      <c r="E46" s="314"/>
      <c r="F46" s="314"/>
      <c r="G46" s="314"/>
      <c r="H46" s="314"/>
      <c r="I46" s="314"/>
    </row>
    <row r="47" spans="1:11" ht="20.25" customHeight="1">
      <c r="A47" s="314"/>
      <c r="B47" s="314"/>
      <c r="C47" s="314"/>
      <c r="D47" s="314"/>
      <c r="E47" s="314"/>
      <c r="F47" s="314"/>
      <c r="G47" s="314"/>
      <c r="H47" s="314"/>
      <c r="I47" s="314"/>
    </row>
    <row r="48" spans="1:11" ht="20.25" customHeight="1">
      <c r="A48" s="314"/>
      <c r="B48" s="314"/>
      <c r="C48" s="314"/>
      <c r="D48" s="314"/>
      <c r="E48" s="314"/>
      <c r="F48" s="314"/>
      <c r="G48" s="314"/>
      <c r="H48" s="314"/>
      <c r="I48" s="314"/>
    </row>
    <row r="49" spans="1:9" ht="20.25" customHeight="1">
      <c r="A49" s="314"/>
      <c r="B49" s="314"/>
      <c r="C49" s="314"/>
      <c r="D49" s="314"/>
      <c r="E49" s="314"/>
      <c r="F49" s="314"/>
      <c r="G49" s="314"/>
      <c r="H49" s="314"/>
      <c r="I49" s="314"/>
    </row>
    <row r="50" spans="1:9" ht="20.25" customHeight="1">
      <c r="A50" s="314"/>
      <c r="B50" s="314"/>
      <c r="C50" s="314"/>
      <c r="D50" s="314"/>
      <c r="E50" s="314"/>
      <c r="F50" s="314"/>
      <c r="G50" s="314"/>
      <c r="H50" s="314"/>
      <c r="I50" s="314"/>
    </row>
    <row r="51" spans="1:9" ht="20.25" customHeight="1">
      <c r="A51" s="314"/>
      <c r="B51" s="314"/>
      <c r="C51" s="314"/>
      <c r="D51" s="314"/>
      <c r="E51" s="314"/>
      <c r="F51" s="314"/>
      <c r="G51" s="314"/>
      <c r="H51" s="314"/>
      <c r="I51" s="314"/>
    </row>
    <row r="52" spans="1:9" ht="20.25" customHeight="1">
      <c r="A52" s="314"/>
      <c r="B52" s="314"/>
      <c r="C52" s="314"/>
      <c r="D52" s="314"/>
      <c r="E52" s="314"/>
      <c r="F52" s="314"/>
      <c r="G52" s="314"/>
      <c r="H52" s="314"/>
      <c r="I52" s="314"/>
    </row>
    <row r="53" spans="1:9" ht="20.25" customHeight="1">
      <c r="B53" s="314"/>
      <c r="C53" s="314"/>
      <c r="D53" s="314"/>
      <c r="E53" s="314"/>
      <c r="F53" s="314"/>
      <c r="G53" s="314"/>
      <c r="H53" s="314"/>
      <c r="I53" s="314"/>
    </row>
    <row r="54" spans="1:9" ht="20.25" customHeight="1"/>
    <row r="55" spans="1:9" ht="20.25" customHeight="1"/>
    <row r="56" spans="1:9" ht="20.25" customHeight="1"/>
    <row r="57" spans="1:9" ht="20.25" customHeight="1"/>
    <row r="58" spans="1:9" ht="20.25" customHeight="1"/>
    <row r="59" spans="1:9" ht="20.25" customHeight="1"/>
    <row r="60" spans="1:9" ht="20.25" customHeight="1"/>
    <row r="61" spans="1:9" ht="20.25" customHeight="1"/>
    <row r="62" spans="1:9" ht="20.25" customHeight="1"/>
    <row r="63" spans="1:9" ht="20.25" customHeight="1"/>
    <row r="64" spans="1:9" ht="20.25" customHeight="1"/>
    <row r="65" ht="20.25" customHeight="1"/>
    <row r="66" ht="20.25" customHeight="1"/>
    <row r="67" ht="20.25" customHeight="1"/>
    <row r="68" ht="20.25" customHeight="1"/>
    <row r="69" ht="20.25" customHeight="1"/>
    <row r="70" ht="20.25" customHeight="1"/>
    <row r="71" ht="20.25" customHeight="1"/>
    <row r="72" ht="20.25" customHeight="1"/>
    <row r="73" ht="20.25" customHeight="1"/>
    <row r="74" ht="20.25" customHeight="1"/>
    <row r="75" ht="20.25" customHeight="1"/>
    <row r="76" ht="20.25" customHeight="1"/>
    <row r="77" ht="20.25" customHeight="1"/>
    <row r="78" ht="20.25" customHeight="1"/>
    <row r="79" ht="20.25" customHeight="1"/>
    <row r="80" ht="20.25" customHeight="1"/>
    <row r="81" ht="20.25" customHeight="1"/>
    <row r="82" ht="20.25" customHeight="1"/>
    <row r="83" ht="20.25" customHeight="1"/>
    <row r="84" ht="20.25" customHeight="1"/>
    <row r="85" ht="20.25" customHeight="1"/>
    <row r="86" ht="20.25" customHeight="1"/>
  </sheetData>
  <sheetProtection algorithmName="SHA-512" hashValue="VVIncL793WBwp+ALRSl+tYkXUxHCOI8FJlbSmmG7+y/ajbaCNSJGqGHT+5HKN3X4nYQ0sBzVntf03vkFwqnGIg==" saltValue="DcFsGEj5C42UlMs7lA1BoQ==" spinCount="100000" sheet="1" objects="1" scenarios="1"/>
  <customSheetViews>
    <customSheetView guid="{8CA1AA3C-D3A6-493D-93EE-74DE1406A5FE}" showGridLines="0" showRuler="0">
      <selection sqref="A1:H1"/>
      <pageMargins left="0.25" right="0.25" top="1" bottom="1" header="0.5" footer="0.25"/>
      <pageSetup scale="65" orientation="landscape" r:id="rId1"/>
      <headerFooter alignWithMargins="0">
        <oddFooter>&amp;L&amp;Z&amp;F&amp;R&amp;D</oddFooter>
      </headerFooter>
    </customSheetView>
  </customSheetViews>
  <phoneticPr fontId="0" type="noConversion"/>
  <printOptions horizontalCentered="1"/>
  <pageMargins left="0.5" right="0.5" top="0.5" bottom="0.3" header="0.5" footer="0.4"/>
  <pageSetup scale="51" fitToHeight="0" orientation="landscape" r:id="rId2"/>
  <headerFooter alignWithMargins="0">
    <oddFooter>&amp;L&amp;Z&amp;F&amp;R&amp;D</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3" tint="0.79998168889431442"/>
  </sheetPr>
  <dimension ref="A1:L147"/>
  <sheetViews>
    <sheetView showGridLines="0" zoomScale="50" zoomScaleNormal="50" zoomScaleSheetLayoutView="50" workbookViewId="0">
      <selection activeCell="H5" sqref="H5"/>
    </sheetView>
  </sheetViews>
  <sheetFormatPr defaultColWidth="9.140625" defaultRowHeight="21"/>
  <cols>
    <col min="1" max="1" width="50.28515625" style="50" customWidth="1"/>
    <col min="2" max="2" width="90.7109375" style="50" customWidth="1"/>
    <col min="3" max="3" width="18.7109375" style="50" customWidth="1"/>
    <col min="4" max="4" width="23.28515625" style="50" customWidth="1"/>
    <col min="5" max="5" width="29" style="50" customWidth="1"/>
    <col min="6" max="6" width="19.7109375" style="50" customWidth="1"/>
    <col min="7" max="7" width="20.28515625" style="50" customWidth="1"/>
    <col min="8" max="8" width="20.7109375" style="50" customWidth="1"/>
    <col min="9" max="9" width="5.140625" style="50" customWidth="1"/>
    <col min="10" max="16384" width="9.140625" style="50"/>
  </cols>
  <sheetData>
    <row r="1" spans="1:10" ht="23.1" customHeight="1">
      <c r="H1" s="313" t="s">
        <v>23</v>
      </c>
    </row>
    <row r="2" spans="1:10" ht="20.100000000000001" customHeight="1">
      <c r="A2" s="1241" t="s">
        <v>259</v>
      </c>
      <c r="B2" s="1241"/>
      <c r="C2" s="1241"/>
      <c r="D2" s="1241"/>
      <c r="E2" s="1241"/>
      <c r="F2" s="1241"/>
      <c r="G2" s="1241"/>
      <c r="H2" s="1121"/>
      <c r="I2" s="317"/>
    </row>
    <row r="3" spans="1:10" ht="20.100000000000001" customHeight="1">
      <c r="A3" s="1241" t="s">
        <v>782</v>
      </c>
      <c r="B3" s="1241"/>
      <c r="C3" s="1241"/>
      <c r="D3" s="1241"/>
      <c r="E3" s="1241"/>
      <c r="F3" s="1241"/>
      <c r="G3" s="1241"/>
      <c r="H3" s="1121"/>
    </row>
    <row r="4" spans="1:10" ht="20.100000000000001" customHeight="1">
      <c r="A4" s="645"/>
      <c r="B4" s="645"/>
      <c r="C4" s="645"/>
      <c r="D4" s="645"/>
      <c r="E4" s="645"/>
      <c r="F4" s="645"/>
      <c r="G4" s="645"/>
      <c r="H4" s="547"/>
    </row>
    <row r="5" spans="1:10" ht="27.6" customHeight="1" thickBot="1">
      <c r="A5" s="648" t="s">
        <v>233</v>
      </c>
      <c r="B5" s="1122" t="str">
        <f>'CHECK SHEET'!D7</f>
        <v>North Florida Community College</v>
      </c>
      <c r="C5" s="1122"/>
      <c r="D5" s="1122"/>
      <c r="E5" s="1122"/>
      <c r="F5" s="1122"/>
      <c r="G5" s="1240"/>
      <c r="H5" s="1240"/>
    </row>
    <row r="6" spans="1:10" ht="20.100000000000001" customHeight="1">
      <c r="A6" s="645"/>
      <c r="B6" s="645"/>
      <c r="C6" s="645"/>
      <c r="D6" s="645"/>
      <c r="E6" s="645"/>
      <c r="F6" s="645"/>
      <c r="G6" s="1240"/>
      <c r="H6" s="1240"/>
    </row>
    <row r="7" spans="1:10" ht="20.100000000000001" customHeight="1">
      <c r="A7" s="1118" t="s">
        <v>671</v>
      </c>
      <c r="B7" s="1118"/>
      <c r="C7" s="1118"/>
      <c r="D7" s="1118"/>
      <c r="E7" s="1118"/>
      <c r="F7" s="1118"/>
      <c r="G7" s="1118"/>
      <c r="H7" s="1118"/>
    </row>
    <row r="8" spans="1:10" ht="20.100000000000001" customHeight="1" thickBot="1">
      <c r="C8" s="48"/>
    </row>
    <row r="9" spans="1:10" ht="85.5" customHeight="1" thickBot="1">
      <c r="A9" s="548" t="s">
        <v>539</v>
      </c>
      <c r="B9" s="548" t="s">
        <v>25</v>
      </c>
      <c r="C9" s="562" t="s">
        <v>560</v>
      </c>
      <c r="D9" s="562" t="s">
        <v>561</v>
      </c>
      <c r="E9" s="562" t="s">
        <v>676</v>
      </c>
      <c r="F9" s="562" t="s">
        <v>528</v>
      </c>
      <c r="G9" s="562" t="s">
        <v>562</v>
      </c>
      <c r="H9" s="563" t="s">
        <v>563</v>
      </c>
      <c r="I9" s="632"/>
      <c r="J9" s="213"/>
    </row>
    <row r="10" spans="1:10" ht="20.100000000000001" customHeight="1">
      <c r="A10" s="564" t="s">
        <v>7</v>
      </c>
      <c r="B10" s="565" t="s">
        <v>436</v>
      </c>
      <c r="C10" s="566">
        <v>40101</v>
      </c>
      <c r="D10" s="825">
        <v>540</v>
      </c>
      <c r="E10" s="826">
        <v>0</v>
      </c>
      <c r="F10" s="567">
        <f t="shared" ref="F10:F15" si="0">+D10-E10</f>
        <v>540</v>
      </c>
      <c r="G10" s="567">
        <f>'EXHIBIT B'!B14</f>
        <v>91.79</v>
      </c>
      <c r="H10" s="568">
        <f>ROUND(+F10*G10,0)</f>
        <v>49567</v>
      </c>
      <c r="I10" s="213"/>
      <c r="J10" s="213"/>
    </row>
    <row r="11" spans="1:10" ht="20.100000000000001" customHeight="1">
      <c r="A11" s="569" t="s">
        <v>7</v>
      </c>
      <c r="B11" s="569" t="s">
        <v>338</v>
      </c>
      <c r="C11" s="570" t="s">
        <v>26</v>
      </c>
      <c r="D11" s="825">
        <f>11361+(11361*0.33)</f>
        <v>15110.130000000001</v>
      </c>
      <c r="E11" s="825">
        <f>11361*0.33</f>
        <v>3749.13</v>
      </c>
      <c r="F11" s="571">
        <f t="shared" si="0"/>
        <v>11361</v>
      </c>
      <c r="G11" s="571">
        <f>+'EXHIBIT B'!B15</f>
        <v>76</v>
      </c>
      <c r="H11" s="572">
        <f t="shared" ref="H11:H15" si="1">ROUND(+F11*G11,0)</f>
        <v>863436</v>
      </c>
      <c r="I11" s="213"/>
      <c r="J11" s="213"/>
    </row>
    <row r="12" spans="1:10" ht="20.100000000000001" customHeight="1">
      <c r="A12" s="569" t="s">
        <v>7</v>
      </c>
      <c r="B12" s="569" t="s">
        <v>27</v>
      </c>
      <c r="C12" s="570" t="s">
        <v>28</v>
      </c>
      <c r="D12" s="827">
        <v>3437</v>
      </c>
      <c r="E12" s="827">
        <v>0</v>
      </c>
      <c r="F12" s="571">
        <f t="shared" si="0"/>
        <v>3437</v>
      </c>
      <c r="G12" s="571">
        <f>+'EXHIBIT B'!B15</f>
        <v>76</v>
      </c>
      <c r="H12" s="572">
        <f t="shared" si="1"/>
        <v>261212</v>
      </c>
      <c r="I12" s="213"/>
      <c r="J12" s="213"/>
    </row>
    <row r="13" spans="1:10" ht="20.100000000000001" customHeight="1">
      <c r="A13" s="569" t="s">
        <v>7</v>
      </c>
      <c r="B13" s="569" t="s">
        <v>527</v>
      </c>
      <c r="C13" s="570" t="s">
        <v>29</v>
      </c>
      <c r="D13" s="828">
        <v>3200</v>
      </c>
      <c r="E13" s="828">
        <v>0</v>
      </c>
      <c r="F13" s="571">
        <f t="shared" si="0"/>
        <v>3200</v>
      </c>
      <c r="G13" s="571">
        <f>+'EXHIBIT B'!B16</f>
        <v>71</v>
      </c>
      <c r="H13" s="572">
        <f t="shared" si="1"/>
        <v>227200</v>
      </c>
      <c r="I13" s="213"/>
      <c r="J13" s="213"/>
    </row>
    <row r="14" spans="1:10" ht="20.100000000000001" customHeight="1">
      <c r="A14" s="569" t="s">
        <v>7</v>
      </c>
      <c r="B14" s="569" t="s">
        <v>462</v>
      </c>
      <c r="C14" s="570" t="s">
        <v>30</v>
      </c>
      <c r="D14" s="825">
        <v>321</v>
      </c>
      <c r="E14" s="825">
        <v>0</v>
      </c>
      <c r="F14" s="571">
        <f t="shared" si="0"/>
        <v>321</v>
      </c>
      <c r="G14" s="571">
        <f>+'EXHIBIT B'!B15</f>
        <v>76</v>
      </c>
      <c r="H14" s="572">
        <f t="shared" si="1"/>
        <v>24396</v>
      </c>
      <c r="I14" s="213"/>
      <c r="J14" s="213"/>
    </row>
    <row r="15" spans="1:10" ht="20.100000000000001" customHeight="1" thickBot="1">
      <c r="A15" s="573" t="s">
        <v>7</v>
      </c>
      <c r="B15" s="573" t="s">
        <v>246</v>
      </c>
      <c r="C15" s="574">
        <v>40160</v>
      </c>
      <c r="D15" s="829">
        <v>0</v>
      </c>
      <c r="E15" s="829">
        <v>0</v>
      </c>
      <c r="F15" s="575">
        <f t="shared" si="0"/>
        <v>0</v>
      </c>
      <c r="G15" s="575">
        <f>+'EXHIBIT B'!B15</f>
        <v>76</v>
      </c>
      <c r="H15" s="576">
        <f t="shared" si="1"/>
        <v>0</v>
      </c>
      <c r="I15" s="213"/>
      <c r="J15" s="213"/>
    </row>
    <row r="16" spans="1:10" ht="25.15" customHeight="1" thickBot="1">
      <c r="A16" s="577"/>
      <c r="B16" s="577"/>
      <c r="C16" s="577"/>
      <c r="D16" s="578"/>
      <c r="E16" s="578"/>
      <c r="F16" s="579"/>
      <c r="G16" s="579"/>
      <c r="H16" s="580"/>
      <c r="I16" s="213"/>
      <c r="J16" s="213"/>
    </row>
    <row r="17" spans="1:10" ht="25.15" customHeight="1" thickBot="1">
      <c r="A17" s="581"/>
      <c r="B17" s="582" t="s">
        <v>260</v>
      </c>
      <c r="C17" s="582"/>
      <c r="D17" s="583">
        <f>SUM(D10:D15)</f>
        <v>22608.13</v>
      </c>
      <c r="E17" s="583">
        <f>SUM(E10:E15)</f>
        <v>3749.13</v>
      </c>
      <c r="F17" s="584">
        <f>SUM(F10:F15)</f>
        <v>18859</v>
      </c>
      <c r="G17" s="584"/>
      <c r="H17" s="585">
        <f>SUM(H10:H15)</f>
        <v>1425811</v>
      </c>
      <c r="I17" s="213"/>
      <c r="J17" s="213"/>
    </row>
    <row r="18" spans="1:10" ht="88.35" customHeight="1" thickBot="1">
      <c r="A18" s="586" t="s">
        <v>540</v>
      </c>
      <c r="B18" s="548" t="s">
        <v>25</v>
      </c>
      <c r="C18" s="562" t="s">
        <v>560</v>
      </c>
      <c r="D18" s="586" t="s">
        <v>564</v>
      </c>
      <c r="E18" s="562" t="s">
        <v>562</v>
      </c>
      <c r="F18" s="563" t="s">
        <v>563</v>
      </c>
    </row>
    <row r="19" spans="1:10" ht="25.15" customHeight="1">
      <c r="A19" s="587" t="s">
        <v>376</v>
      </c>
      <c r="B19" s="587" t="s">
        <v>436</v>
      </c>
      <c r="C19" s="588">
        <v>40301</v>
      </c>
      <c r="D19" s="830">
        <v>0</v>
      </c>
      <c r="E19" s="589">
        <f>'EXHIBIT B'!C29</f>
        <v>194.33</v>
      </c>
      <c r="F19" s="590">
        <f t="shared" ref="F19:F24" si="2">ROUND(+D19*E19,0)</f>
        <v>0</v>
      </c>
      <c r="G19" s="591"/>
      <c r="H19" s="591"/>
    </row>
    <row r="20" spans="1:10" ht="20.100000000000001" customHeight="1">
      <c r="A20" s="592" t="s">
        <v>376</v>
      </c>
      <c r="B20" s="592" t="s">
        <v>338</v>
      </c>
      <c r="C20" s="593" t="s">
        <v>34</v>
      </c>
      <c r="D20" s="831">
        <v>205</v>
      </c>
      <c r="E20" s="594">
        <f>+'EXHIBIT B'!C30</f>
        <v>228</v>
      </c>
      <c r="F20" s="595">
        <f t="shared" si="2"/>
        <v>46740</v>
      </c>
      <c r="G20" s="596"/>
      <c r="H20" s="596"/>
    </row>
    <row r="21" spans="1:10" ht="20.100000000000001" customHeight="1">
      <c r="A21" s="592" t="s">
        <v>376</v>
      </c>
      <c r="B21" s="592" t="s">
        <v>27</v>
      </c>
      <c r="C21" s="593" t="s">
        <v>35</v>
      </c>
      <c r="D21" s="831">
        <v>41</v>
      </c>
      <c r="E21" s="594">
        <f>+'EXHIBIT B'!C30</f>
        <v>228</v>
      </c>
      <c r="F21" s="595">
        <f t="shared" si="2"/>
        <v>9348</v>
      </c>
      <c r="G21" s="596"/>
      <c r="H21" s="596"/>
    </row>
    <row r="22" spans="1:10" ht="20.100000000000001" customHeight="1">
      <c r="A22" s="592" t="s">
        <v>376</v>
      </c>
      <c r="B22" s="592" t="s">
        <v>527</v>
      </c>
      <c r="C22" s="593" t="s">
        <v>36</v>
      </c>
      <c r="D22" s="831">
        <v>95</v>
      </c>
      <c r="E22" s="594">
        <f>+'EXHIBIT B'!C31</f>
        <v>213</v>
      </c>
      <c r="F22" s="595">
        <f t="shared" si="2"/>
        <v>20235</v>
      </c>
      <c r="G22" s="596"/>
      <c r="H22" s="596"/>
    </row>
    <row r="23" spans="1:10" ht="20.100000000000001" customHeight="1">
      <c r="A23" s="592" t="s">
        <v>376</v>
      </c>
      <c r="B23" s="592" t="s">
        <v>462</v>
      </c>
      <c r="C23" s="593" t="s">
        <v>37</v>
      </c>
      <c r="D23" s="831">
        <v>9</v>
      </c>
      <c r="E23" s="594">
        <f>+'EXHIBIT B'!C30</f>
        <v>228</v>
      </c>
      <c r="F23" s="595">
        <f t="shared" si="2"/>
        <v>2052</v>
      </c>
      <c r="G23" s="596"/>
      <c r="H23" s="596"/>
    </row>
    <row r="24" spans="1:10" ht="20.100000000000001" customHeight="1" thickBot="1">
      <c r="A24" s="597" t="s">
        <v>376</v>
      </c>
      <c r="B24" s="597" t="s">
        <v>246</v>
      </c>
      <c r="C24" s="598">
        <v>40360</v>
      </c>
      <c r="D24" s="832">
        <v>0</v>
      </c>
      <c r="E24" s="599">
        <f>+'EXHIBIT B'!C30</f>
        <v>228</v>
      </c>
      <c r="F24" s="600">
        <f t="shared" si="2"/>
        <v>0</v>
      </c>
      <c r="G24" s="596"/>
      <c r="H24" s="596"/>
    </row>
    <row r="25" spans="1:10" ht="20.100000000000001" customHeight="1" thickBot="1">
      <c r="A25" s="601"/>
      <c r="B25" s="601"/>
      <c r="C25" s="601"/>
      <c r="D25" s="601"/>
      <c r="E25" s="602"/>
      <c r="F25" s="603"/>
      <c r="G25" s="77"/>
      <c r="H25" s="77"/>
    </row>
    <row r="26" spans="1:10" ht="20.100000000000001" customHeight="1" thickBot="1">
      <c r="A26" s="604"/>
      <c r="B26" s="604" t="s">
        <v>260</v>
      </c>
      <c r="C26" s="604"/>
      <c r="D26" s="605">
        <f>SUM(D19:D24)</f>
        <v>350</v>
      </c>
      <c r="E26" s="606"/>
      <c r="F26" s="607">
        <f>SUM(F19:F24)</f>
        <v>78375</v>
      </c>
      <c r="G26" s="608"/>
      <c r="H26" s="608"/>
    </row>
    <row r="27" spans="1:10" ht="20.100000000000001" customHeight="1" thickBot="1">
      <c r="A27" s="609" t="s">
        <v>565</v>
      </c>
      <c r="B27" s="609"/>
      <c r="C27" s="609"/>
      <c r="D27" s="609"/>
      <c r="E27" s="609"/>
      <c r="F27" s="610"/>
      <c r="G27" s="611"/>
      <c r="H27" s="612">
        <f>H17+F26</f>
        <v>1504186</v>
      </c>
    </row>
    <row r="28" spans="1:10" ht="25.15" customHeight="1">
      <c r="I28" s="302"/>
    </row>
    <row r="29" spans="1:10" ht="25.15" customHeight="1">
      <c r="A29" s="1118" t="s">
        <v>672</v>
      </c>
      <c r="B29" s="1118"/>
      <c r="C29" s="1118"/>
      <c r="D29" s="1118"/>
      <c r="E29" s="1118"/>
      <c r="F29" s="1118"/>
      <c r="G29" s="1118"/>
      <c r="H29" s="1118"/>
      <c r="I29" s="302"/>
    </row>
    <row r="30" spans="1:10" ht="25.15" customHeight="1" thickBot="1">
      <c r="A30" s="29"/>
      <c r="B30" s="29"/>
      <c r="C30" s="29"/>
      <c r="D30" s="29"/>
      <c r="E30" s="29"/>
      <c r="F30" s="29"/>
      <c r="G30" s="29"/>
      <c r="H30" s="29"/>
      <c r="I30" s="302"/>
    </row>
    <row r="31" spans="1:10" ht="88.35" customHeight="1" thickBot="1">
      <c r="A31" s="586" t="s">
        <v>541</v>
      </c>
      <c r="B31" s="613" t="s">
        <v>25</v>
      </c>
      <c r="C31" s="586" t="s">
        <v>560</v>
      </c>
      <c r="D31" s="586" t="s">
        <v>566</v>
      </c>
      <c r="E31" s="586" t="s">
        <v>389</v>
      </c>
      <c r="F31" s="586" t="s">
        <v>528</v>
      </c>
      <c r="G31" s="586" t="s">
        <v>567</v>
      </c>
      <c r="H31" s="1124" t="s">
        <v>563</v>
      </c>
      <c r="I31" s="302"/>
    </row>
    <row r="32" spans="1:10" ht="20.100000000000001" customHeight="1">
      <c r="A32" s="614" t="s">
        <v>381</v>
      </c>
      <c r="B32" s="614" t="s">
        <v>31</v>
      </c>
      <c r="C32" s="615" t="s">
        <v>32</v>
      </c>
      <c r="D32" s="833">
        <v>0</v>
      </c>
      <c r="E32" s="833">
        <v>0</v>
      </c>
      <c r="F32" s="616">
        <f>D32-E32</f>
        <v>0</v>
      </c>
      <c r="G32" s="616">
        <f>'EXHIBIT B'!B19</f>
        <v>30</v>
      </c>
      <c r="H32" s="617">
        <f>ROUND(+F32*G32,0)</f>
        <v>0</v>
      </c>
    </row>
    <row r="33" spans="1:12" ht="20.100000000000001" customHeight="1">
      <c r="A33" s="592" t="s">
        <v>381</v>
      </c>
      <c r="B33" s="592" t="s">
        <v>454</v>
      </c>
      <c r="C33" s="593" t="s">
        <v>33</v>
      </c>
      <c r="D33" s="834">
        <v>0</v>
      </c>
      <c r="E33" s="834">
        <v>0</v>
      </c>
      <c r="F33" s="594">
        <f>D33-E33</f>
        <v>0</v>
      </c>
      <c r="G33" s="594">
        <f>'EXHIBIT B'!B20</f>
        <v>30</v>
      </c>
      <c r="H33" s="595">
        <f>ROUND(+F33*G33,0)</f>
        <v>0</v>
      </c>
    </row>
    <row r="34" spans="1:12" ht="20.100000000000001" customHeight="1">
      <c r="A34" s="592" t="s">
        <v>382</v>
      </c>
      <c r="B34" s="592" t="s">
        <v>31</v>
      </c>
      <c r="C34" s="593">
        <v>40180</v>
      </c>
      <c r="D34" s="834">
        <v>0</v>
      </c>
      <c r="E34" s="834">
        <v>0</v>
      </c>
      <c r="F34" s="594">
        <f>D34-E34</f>
        <v>0</v>
      </c>
      <c r="G34" s="594">
        <f>'EXHIBIT B'!B22</f>
        <v>45</v>
      </c>
      <c r="H34" s="595">
        <f>ROUND(+F34*G34,0)</f>
        <v>0</v>
      </c>
    </row>
    <row r="35" spans="1:12" ht="20.100000000000001" customHeight="1" thickBot="1">
      <c r="A35" s="618" t="s">
        <v>382</v>
      </c>
      <c r="B35" s="618" t="s">
        <v>454</v>
      </c>
      <c r="C35" s="619">
        <v>40190</v>
      </c>
      <c r="D35" s="835">
        <v>0</v>
      </c>
      <c r="E35" s="835">
        <v>0</v>
      </c>
      <c r="F35" s="620">
        <f>D35-E35</f>
        <v>0</v>
      </c>
      <c r="G35" s="621">
        <f>'EXHIBIT B'!B23</f>
        <v>45</v>
      </c>
      <c r="H35" s="622">
        <f>ROUND(+F35*G35,0)</f>
        <v>0</v>
      </c>
    </row>
    <row r="36" spans="1:12" ht="20.100000000000001" customHeight="1" thickBot="1">
      <c r="A36" s="623"/>
      <c r="B36" s="556" t="s">
        <v>400</v>
      </c>
      <c r="C36" s="556"/>
      <c r="D36" s="624">
        <f>SUM(D32:D35)</f>
        <v>0</v>
      </c>
      <c r="E36" s="624">
        <f>SUM(E32:E35)</f>
        <v>0</v>
      </c>
      <c r="F36" s="625">
        <f>D36-E36</f>
        <v>0</v>
      </c>
      <c r="G36" s="625"/>
      <c r="H36" s="626">
        <f>SUM(H32:H35)</f>
        <v>0</v>
      </c>
    </row>
    <row r="37" spans="1:12" ht="25.15" customHeight="1" thickBot="1">
      <c r="A37" s="627"/>
      <c r="B37" s="628"/>
      <c r="C37" s="628"/>
      <c r="D37" s="628"/>
      <c r="E37" s="628"/>
      <c r="F37" s="628"/>
      <c r="G37" s="35"/>
      <c r="H37" s="35"/>
    </row>
    <row r="38" spans="1:12" ht="88.35" customHeight="1" thickBot="1">
      <c r="A38" s="629" t="s">
        <v>542</v>
      </c>
      <c r="B38" s="630" t="s">
        <v>25</v>
      </c>
      <c r="C38" s="586" t="s">
        <v>560</v>
      </c>
      <c r="D38" s="631" t="s">
        <v>566</v>
      </c>
      <c r="E38" s="631" t="s">
        <v>567</v>
      </c>
      <c r="F38" s="586" t="s">
        <v>563</v>
      </c>
      <c r="G38" s="632"/>
      <c r="H38" s="632"/>
    </row>
    <row r="39" spans="1:12" ht="20.100000000000001" customHeight="1">
      <c r="A39" s="614" t="s">
        <v>381</v>
      </c>
      <c r="B39" s="614" t="s">
        <v>31</v>
      </c>
      <c r="C39" s="615">
        <v>40380</v>
      </c>
      <c r="D39" s="833">
        <v>0</v>
      </c>
      <c r="E39" s="616">
        <f>'EXHIBIT B'!B34</f>
        <v>30</v>
      </c>
      <c r="F39" s="617">
        <f>D39*E39</f>
        <v>0</v>
      </c>
      <c r="G39" s="213"/>
      <c r="H39" s="213"/>
    </row>
    <row r="40" spans="1:12" ht="20.100000000000001" customHeight="1">
      <c r="A40" s="592" t="s">
        <v>381</v>
      </c>
      <c r="B40" s="592" t="s">
        <v>454</v>
      </c>
      <c r="C40" s="593">
        <v>40390</v>
      </c>
      <c r="D40" s="834">
        <v>0</v>
      </c>
      <c r="E40" s="594">
        <f>'EXHIBIT B'!B35</f>
        <v>30</v>
      </c>
      <c r="F40" s="595">
        <f>D40*E40</f>
        <v>0</v>
      </c>
      <c r="G40" s="35"/>
      <c r="H40" s="35"/>
    </row>
    <row r="41" spans="1:12" ht="20.100000000000001" customHeight="1">
      <c r="A41" s="592" t="s">
        <v>382</v>
      </c>
      <c r="B41" s="592" t="s">
        <v>31</v>
      </c>
      <c r="C41" s="593" t="s">
        <v>38</v>
      </c>
      <c r="D41" s="834">
        <v>0</v>
      </c>
      <c r="E41" s="594">
        <f>'EXHIBIT B'!B37</f>
        <v>45</v>
      </c>
      <c r="F41" s="595">
        <f>D41*E41</f>
        <v>0</v>
      </c>
      <c r="G41" s="35"/>
      <c r="H41" s="35"/>
    </row>
    <row r="42" spans="1:12" ht="20.100000000000001" customHeight="1" thickBot="1">
      <c r="A42" s="633" t="s">
        <v>382</v>
      </c>
      <c r="B42" s="633" t="s">
        <v>454</v>
      </c>
      <c r="C42" s="634" t="s">
        <v>39</v>
      </c>
      <c r="D42" s="836">
        <v>0</v>
      </c>
      <c r="E42" s="621">
        <f>'EXHIBIT B'!B38</f>
        <v>45</v>
      </c>
      <c r="F42" s="622">
        <f>D42*E42</f>
        <v>0</v>
      </c>
      <c r="G42" s="35"/>
      <c r="H42" s="35"/>
    </row>
    <row r="43" spans="1:12" ht="20.100000000000001" customHeight="1" thickBot="1">
      <c r="A43" s="635"/>
      <c r="B43" s="636" t="s">
        <v>260</v>
      </c>
      <c r="C43" s="636"/>
      <c r="D43" s="637">
        <f>SUM(D39:D42)</f>
        <v>0</v>
      </c>
      <c r="E43" s="638"/>
      <c r="F43" s="639">
        <f>SUM(F39:F42)</f>
        <v>0</v>
      </c>
      <c r="G43" s="213"/>
      <c r="H43" s="213"/>
    </row>
    <row r="44" spans="1:12" ht="20.100000000000001" customHeight="1" thickBot="1">
      <c r="A44" s="640" t="s">
        <v>538</v>
      </c>
      <c r="B44" s="641"/>
      <c r="C44" s="641"/>
      <c r="D44" s="641"/>
      <c r="E44" s="641"/>
      <c r="F44" s="641"/>
      <c r="G44" s="642"/>
      <c r="H44" s="643">
        <f>H36+F43</f>
        <v>0</v>
      </c>
      <c r="K44" s="28"/>
      <c r="L44" s="28"/>
    </row>
    <row r="45" spans="1:12" ht="20.100000000000001" customHeight="1" thickBot="1">
      <c r="A45" s="601"/>
      <c r="B45" s="601"/>
      <c r="C45" s="601"/>
      <c r="D45" s="601"/>
      <c r="E45" s="601"/>
      <c r="F45" s="601"/>
      <c r="G45" s="601"/>
      <c r="H45" s="602"/>
      <c r="K45" s="28"/>
      <c r="L45" s="28"/>
    </row>
    <row r="46" spans="1:12" ht="20.100000000000001" customHeight="1" thickBot="1">
      <c r="A46" s="636" t="s">
        <v>518</v>
      </c>
      <c r="B46" s="641"/>
      <c r="C46" s="609"/>
      <c r="D46" s="609"/>
      <c r="E46" s="609"/>
      <c r="F46" s="609"/>
      <c r="G46" s="644"/>
      <c r="H46" s="659">
        <f>H27+H44</f>
        <v>1504186</v>
      </c>
      <c r="K46" s="28"/>
      <c r="L46" s="28"/>
    </row>
    <row r="47" spans="1:12" ht="24.75" customHeight="1">
      <c r="A47" s="1125"/>
      <c r="B47" s="1125"/>
      <c r="C47" s="1125"/>
      <c r="D47" s="1125"/>
      <c r="E47" s="1125"/>
      <c r="F47" s="1125"/>
      <c r="G47" s="646"/>
      <c r="H47" s="646"/>
      <c r="K47" s="28"/>
      <c r="L47" s="28"/>
    </row>
    <row r="48" spans="1:12" ht="25.15" customHeight="1">
      <c r="A48" s="1110" t="s">
        <v>387</v>
      </c>
      <c r="B48" s="29"/>
      <c r="C48" s="29"/>
      <c r="D48" s="29"/>
      <c r="E48" s="29"/>
      <c r="F48" s="29"/>
      <c r="G48" s="29"/>
      <c r="H48" s="544" t="s">
        <v>23</v>
      </c>
    </row>
    <row r="49" spans="1:10" ht="25.15" customHeight="1">
      <c r="A49" s="1110"/>
      <c r="B49" s="29"/>
      <c r="C49" s="29"/>
      <c r="D49" s="29"/>
      <c r="E49" s="29"/>
      <c r="F49" s="29"/>
      <c r="G49" s="29"/>
    </row>
    <row r="50" spans="1:10" ht="43.35" customHeight="1" thickBot="1">
      <c r="A50" s="1242" t="s">
        <v>605</v>
      </c>
      <c r="B50" s="1242"/>
      <c r="C50" s="29"/>
      <c r="D50" s="29"/>
      <c r="E50" s="29"/>
      <c r="F50" s="29"/>
      <c r="G50" s="29"/>
      <c r="H50" s="29"/>
    </row>
    <row r="51" spans="1:10" ht="44.65" customHeight="1" thickBot="1">
      <c r="A51" s="548" t="s">
        <v>505</v>
      </c>
      <c r="B51" s="548" t="s">
        <v>41</v>
      </c>
      <c r="C51" s="1243" t="s">
        <v>568</v>
      </c>
      <c r="D51" s="1244"/>
      <c r="E51" s="1243" t="s">
        <v>569</v>
      </c>
      <c r="F51" s="1244"/>
      <c r="G51" s="29"/>
      <c r="H51" s="29"/>
    </row>
    <row r="52" spans="1:10" ht="25.15" customHeight="1" thickBot="1">
      <c r="A52" s="549"/>
      <c r="B52" s="550"/>
      <c r="C52" s="551"/>
      <c r="D52" s="552"/>
      <c r="E52" s="551"/>
      <c r="F52" s="552"/>
    </row>
    <row r="53" spans="1:10" ht="25.15" customHeight="1" thickBot="1">
      <c r="A53" s="561" t="s">
        <v>42</v>
      </c>
      <c r="B53" s="553"/>
      <c r="C53" s="554"/>
      <c r="D53" s="555"/>
      <c r="E53" s="554"/>
      <c r="F53" s="555"/>
    </row>
    <row r="54" spans="1:10" ht="25.15" customHeight="1">
      <c r="A54" s="870" t="s">
        <v>786</v>
      </c>
      <c r="B54" s="837">
        <v>28500</v>
      </c>
      <c r="C54" s="1257" t="s">
        <v>787</v>
      </c>
      <c r="D54" s="1257"/>
      <c r="E54" s="1251" t="s">
        <v>788</v>
      </c>
      <c r="F54" s="1245"/>
    </row>
    <row r="55" spans="1:10" ht="25.15" customHeight="1">
      <c r="A55" s="871"/>
      <c r="B55" s="838">
        <v>0</v>
      </c>
      <c r="C55" s="1251"/>
      <c r="D55" s="1245"/>
      <c r="E55" s="1251"/>
      <c r="F55" s="1245"/>
      <c r="J55" s="162"/>
    </row>
    <row r="56" spans="1:10" ht="25.15" customHeight="1">
      <c r="A56" s="871"/>
      <c r="B56" s="838">
        <v>0</v>
      </c>
      <c r="C56" s="1251"/>
      <c r="D56" s="1245"/>
      <c r="E56" s="1251"/>
      <c r="F56" s="1245"/>
      <c r="I56" s="213"/>
    </row>
    <row r="57" spans="1:10" ht="25.15" customHeight="1">
      <c r="A57" s="871"/>
      <c r="B57" s="838">
        <v>0</v>
      </c>
      <c r="C57" s="1251"/>
      <c r="D57" s="1245"/>
      <c r="E57" s="1251"/>
      <c r="F57" s="1245"/>
      <c r="I57" s="213"/>
    </row>
    <row r="58" spans="1:10" ht="25.15" customHeight="1">
      <c r="A58" s="871"/>
      <c r="B58" s="838">
        <v>0</v>
      </c>
      <c r="C58" s="1251"/>
      <c r="D58" s="1245"/>
      <c r="E58" s="1251"/>
      <c r="F58" s="1245"/>
      <c r="I58" s="213"/>
    </row>
    <row r="59" spans="1:10" ht="25.15" customHeight="1" thickBot="1">
      <c r="A59" s="872"/>
      <c r="B59" s="839">
        <v>0</v>
      </c>
      <c r="C59" s="1252"/>
      <c r="D59" s="1246"/>
      <c r="E59" s="1252"/>
      <c r="F59" s="1246"/>
      <c r="I59" s="213"/>
      <c r="J59" s="164"/>
    </row>
    <row r="60" spans="1:10" ht="25.15" customHeight="1" thickBot="1">
      <c r="A60" s="556" t="s">
        <v>247</v>
      </c>
      <c r="B60" s="557">
        <f>SUM(B54:B59)</f>
        <v>28500</v>
      </c>
      <c r="C60" s="1253"/>
      <c r="D60" s="1247"/>
      <c r="E60" s="1253"/>
      <c r="F60" s="1247"/>
      <c r="I60" s="647"/>
    </row>
    <row r="61" spans="1:10" ht="25.15" customHeight="1" thickBot="1">
      <c r="A61" s="558"/>
      <c r="B61" s="558"/>
      <c r="C61" s="559"/>
      <c r="D61" s="560"/>
      <c r="E61" s="559"/>
      <c r="F61" s="560"/>
      <c r="I61" s="213"/>
    </row>
    <row r="62" spans="1:10" ht="25.15" customHeight="1" thickBot="1">
      <c r="A62" s="561" t="s">
        <v>43</v>
      </c>
      <c r="B62" s="553"/>
      <c r="C62" s="554"/>
      <c r="D62" s="555"/>
      <c r="E62" s="554"/>
      <c r="F62" s="555"/>
      <c r="I62" s="213"/>
    </row>
    <row r="63" spans="1:10" ht="25.15" customHeight="1">
      <c r="A63" s="873" t="s">
        <v>789</v>
      </c>
      <c r="B63" s="840">
        <v>28500</v>
      </c>
      <c r="C63" s="1256" t="s">
        <v>790</v>
      </c>
      <c r="D63" s="1250"/>
      <c r="E63" s="1258" t="s">
        <v>791</v>
      </c>
      <c r="F63" s="1258"/>
      <c r="I63" s="213"/>
    </row>
    <row r="64" spans="1:10" ht="25.15" customHeight="1">
      <c r="A64" s="871"/>
      <c r="B64" s="831">
        <v>0</v>
      </c>
      <c r="C64" s="1251"/>
      <c r="D64" s="1245"/>
      <c r="E64" s="1251"/>
      <c r="F64" s="1245"/>
      <c r="I64" s="213"/>
    </row>
    <row r="65" spans="1:9" ht="25.15" customHeight="1">
      <c r="A65" s="871"/>
      <c r="B65" s="838">
        <v>0</v>
      </c>
      <c r="C65" s="1251"/>
      <c r="D65" s="1245"/>
      <c r="E65" s="1251"/>
      <c r="F65" s="1245"/>
      <c r="I65" s="213"/>
    </row>
    <row r="66" spans="1:9" ht="25.15" customHeight="1">
      <c r="A66" s="871"/>
      <c r="B66" s="838">
        <v>0</v>
      </c>
      <c r="C66" s="1251"/>
      <c r="D66" s="1245"/>
      <c r="E66" s="1251"/>
      <c r="F66" s="1245"/>
      <c r="I66" s="213"/>
    </row>
    <row r="67" spans="1:9" ht="25.15" customHeight="1">
      <c r="A67" s="871"/>
      <c r="B67" s="838">
        <v>0</v>
      </c>
      <c r="C67" s="1251"/>
      <c r="D67" s="1245"/>
      <c r="E67" s="1251"/>
      <c r="F67" s="1245"/>
    </row>
    <row r="68" spans="1:9" ht="25.15" customHeight="1" thickBot="1">
      <c r="A68" s="872"/>
      <c r="B68" s="839">
        <v>0</v>
      </c>
      <c r="C68" s="1252"/>
      <c r="D68" s="1246"/>
      <c r="E68" s="1252"/>
      <c r="F68" s="1246"/>
    </row>
    <row r="69" spans="1:9" ht="25.15" customHeight="1" thickBot="1">
      <c r="A69" s="556" t="s">
        <v>248</v>
      </c>
      <c r="B69" s="557">
        <f>SUM(B63:B68)</f>
        <v>28500</v>
      </c>
      <c r="C69" s="1254"/>
      <c r="D69" s="1248"/>
      <c r="E69" s="1254"/>
      <c r="F69" s="1248"/>
    </row>
    <row r="70" spans="1:9" ht="25.15" customHeight="1" thickBot="1">
      <c r="A70" s="556" t="s">
        <v>44</v>
      </c>
      <c r="B70" s="557">
        <f>+B69+B60</f>
        <v>57000</v>
      </c>
      <c r="C70" s="1254"/>
      <c r="D70" s="1248"/>
      <c r="E70" s="1255"/>
      <c r="F70" s="1249"/>
    </row>
    <row r="71" spans="1:9" ht="25.15" customHeight="1"/>
    <row r="72" spans="1:9" ht="20.100000000000001" customHeight="1"/>
    <row r="73" spans="1:9" ht="20.100000000000001" customHeight="1"/>
    <row r="74" spans="1:9" ht="20.100000000000001" customHeight="1"/>
    <row r="75" spans="1:9" ht="20.100000000000001" customHeight="1"/>
    <row r="76" spans="1:9" ht="20.100000000000001" customHeight="1"/>
    <row r="77" spans="1:9" ht="20.100000000000001" customHeight="1"/>
    <row r="78" spans="1:9" ht="20.100000000000001" customHeight="1"/>
    <row r="79" spans="1:9" ht="20.100000000000001" customHeight="1"/>
    <row r="80" spans="1:9" ht="20.100000000000001" customHeight="1"/>
    <row r="81" ht="20.100000000000001" customHeight="1"/>
    <row r="82" ht="20.100000000000001" customHeight="1"/>
    <row r="83" ht="20.100000000000001" customHeight="1"/>
    <row r="84" ht="20.25" customHeight="1"/>
    <row r="85" ht="20.25" customHeight="1"/>
    <row r="86" ht="20.25" customHeight="1"/>
    <row r="87" ht="20.25" customHeight="1"/>
    <row r="88" ht="20.25" customHeight="1"/>
    <row r="89" ht="20.25" customHeight="1"/>
    <row r="90" ht="18" customHeight="1"/>
    <row r="91" ht="18" customHeight="1"/>
    <row r="92" ht="18" customHeight="1"/>
    <row r="93" ht="18" customHeight="1"/>
    <row r="94" ht="18" customHeight="1"/>
    <row r="95" ht="18" customHeight="1"/>
    <row r="96"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row r="144" ht="18" customHeight="1"/>
    <row r="145" ht="18" customHeight="1"/>
    <row r="146" ht="18" customHeight="1"/>
    <row r="147" ht="18" customHeight="1"/>
  </sheetData>
  <sheetProtection algorithmName="SHA-512" hashValue="JkBegdoI5COw4FeIHNpbwBuC6L0Mm+mwscZ5z/GCZZiwPkeQiNauKuTT+55ZB3Wbaijytv/vaFIp0ewJt+Ibgw==" saltValue="/b9ebGKHCt8+6mF2E7M0Ug==" spinCount="100000" sheet="1" objects="1" scenarios="1"/>
  <protectedRanges>
    <protectedRange sqref="G36 E33:E35 D10:E15" name="Range1"/>
    <protectedRange sqref="D19" name="Range1_1_1"/>
  </protectedRanges>
  <customSheetViews>
    <customSheetView guid="{8CA1AA3C-D3A6-493D-93EE-74DE1406A5FE}" showGridLines="0" showRuler="0" topLeftCell="H24">
      <selection activeCell="O27" sqref="O27"/>
      <rowBreaks count="1" manualBreakCount="1">
        <brk id="46" max="8" man="1"/>
      </rowBreaks>
      <colBreaks count="2" manualBreakCount="2">
        <brk id="27" max="72" man="1"/>
        <brk id="40" max="72" man="1"/>
      </colBreaks>
      <pageMargins left="0.5" right="0.25" top="0.75" bottom="0.5" header="0.5" footer="0.5"/>
      <pageSetup scale="69" orientation="landscape" r:id="rId1"/>
      <headerFooter alignWithMargins="0">
        <oddFooter>&amp;L&amp;Z&amp;F&amp;R&amp;D</oddFooter>
      </headerFooter>
    </customSheetView>
  </customSheetViews>
  <phoneticPr fontId="0" type="noConversion"/>
  <printOptions horizontalCentered="1"/>
  <pageMargins left="0" right="0" top="0.1" bottom="0.25" header="0.25" footer="0"/>
  <pageSetup scale="48" fitToHeight="2" orientation="landscape" r:id="rId2"/>
  <headerFooter alignWithMargins="0">
    <oddFooter xml:space="preserve">&amp;L&amp;Z&amp;F&amp;R
</oddFooter>
  </headerFooter>
  <rowBreaks count="1" manualBreakCount="1">
    <brk id="46" max="8" man="1"/>
  </rowBreaks>
  <ignoredErrors>
    <ignoredError sqref="C11:C14 C33 E20:E21 C20:C24 E23:E24 C32 C41:C42 C36" numberStoredAsText="1"/>
    <ignoredError sqref="G13" formula="1"/>
    <ignoredError sqref="E22" numberStoredAsText="1" formula="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79998168889431442"/>
    <pageSetUpPr fitToPage="1"/>
  </sheetPr>
  <dimension ref="A1:AU143"/>
  <sheetViews>
    <sheetView showGridLines="0" zoomScale="60" zoomScaleNormal="60" zoomScaleSheetLayoutView="70" workbookViewId="0">
      <selection activeCell="H2" sqref="H2"/>
    </sheetView>
  </sheetViews>
  <sheetFormatPr defaultColWidth="9.140625" defaultRowHeight="12.75"/>
  <cols>
    <col min="1" max="1" width="31.28515625" style="315" customWidth="1"/>
    <col min="2" max="2" width="100.7109375" style="315" customWidth="1"/>
    <col min="3" max="3" width="18.7109375" style="315" customWidth="1"/>
    <col min="4" max="4" width="25.7109375" style="315" customWidth="1"/>
    <col min="5" max="5" width="21.28515625" style="315" customWidth="1"/>
    <col min="6" max="6" width="6.85546875" style="315" customWidth="1"/>
    <col min="7" max="7" width="9.140625" style="315"/>
    <col min="8" max="8" width="59" style="315" customWidth="1"/>
    <col min="9" max="9" width="13.7109375" style="315" customWidth="1"/>
    <col min="10" max="10" width="12.7109375" style="315" bestFit="1" customWidth="1"/>
    <col min="11" max="11" width="14" style="315" customWidth="1"/>
    <col min="12" max="28" width="12.7109375" style="315" customWidth="1"/>
    <col min="29" max="29" width="11" style="315" customWidth="1"/>
    <col min="30" max="30" width="12.7109375" style="315" customWidth="1"/>
    <col min="31" max="31" width="12.28515625" style="315" customWidth="1"/>
    <col min="32" max="32" width="11.7109375" style="315" customWidth="1"/>
    <col min="33" max="33" width="2.28515625" style="315" customWidth="1"/>
    <col min="34" max="34" width="20.140625" style="315" customWidth="1"/>
    <col min="35" max="35" width="6" style="807" customWidth="1"/>
    <col min="36" max="36" width="14.7109375" style="315" customWidth="1"/>
    <col min="37" max="37" width="13.7109375" style="315" customWidth="1"/>
    <col min="38" max="38" width="2.140625" style="315" customWidth="1"/>
    <col min="39" max="40" width="9.140625" style="315"/>
    <col min="41" max="41" width="11.28515625" style="315" customWidth="1"/>
    <col min="42" max="42" width="11.7109375" style="315" customWidth="1"/>
    <col min="43" max="43" width="11" style="315" customWidth="1"/>
    <col min="44" max="44" width="11.140625" style="315" customWidth="1"/>
    <col min="45" max="16384" width="9.140625" style="315"/>
  </cols>
  <sheetData>
    <row r="1" spans="1:47" s="50" customFormat="1" ht="24" customHeight="1">
      <c r="A1" s="546"/>
      <c r="B1" s="546"/>
      <c r="C1" s="546"/>
      <c r="D1" s="546"/>
      <c r="E1" s="1114" t="s">
        <v>450</v>
      </c>
      <c r="F1" s="546"/>
      <c r="AI1" s="33"/>
    </row>
    <row r="2" spans="1:47" s="50" customFormat="1" ht="24" customHeight="1">
      <c r="A2" s="546"/>
      <c r="B2" s="546"/>
      <c r="C2" s="546"/>
      <c r="D2" s="546"/>
      <c r="E2" s="546"/>
      <c r="F2" s="546"/>
      <c r="AI2" s="33"/>
    </row>
    <row r="3" spans="1:47" s="50" customFormat="1" ht="24" customHeight="1">
      <c r="A3" s="1234" t="s">
        <v>259</v>
      </c>
      <c r="B3" s="1234"/>
      <c r="C3" s="1234"/>
      <c r="D3" s="1234"/>
      <c r="E3" s="1234"/>
      <c r="F3" s="546"/>
    </row>
    <row r="4" spans="1:47" s="50" customFormat="1" ht="23.65" customHeight="1">
      <c r="A4" s="1234" t="s">
        <v>608</v>
      </c>
      <c r="B4" s="1234"/>
      <c r="C4" s="1234"/>
      <c r="D4" s="1234"/>
      <c r="E4" s="1234"/>
      <c r="F4" s="546"/>
    </row>
    <row r="5" spans="1:47" s="50" customFormat="1" ht="23.1" customHeight="1">
      <c r="A5" s="1117"/>
      <c r="B5" s="1117"/>
      <c r="C5" s="1117"/>
      <c r="D5" s="1117"/>
      <c r="E5" s="1117"/>
      <c r="F5" s="546"/>
    </row>
    <row r="6" spans="1:47" s="50" customFormat="1" ht="25.15" customHeight="1">
      <c r="A6" s="546"/>
      <c r="B6" s="546"/>
      <c r="C6" s="546"/>
      <c r="D6" s="546"/>
      <c r="E6" s="546"/>
      <c r="F6" s="546"/>
    </row>
    <row r="7" spans="1:47" s="50" customFormat="1" ht="25.15" customHeight="1" thickBot="1">
      <c r="A7" s="1114" t="s">
        <v>233</v>
      </c>
      <c r="B7" s="1120" t="str">
        <f>'CHECK SHEET'!D7</f>
        <v>North Florida Community College</v>
      </c>
      <c r="C7" s="1120"/>
      <c r="D7" s="1120"/>
      <c r="E7" s="1120"/>
      <c r="F7" s="1120"/>
    </row>
    <row r="8" spans="1:47" s="50" customFormat="1" ht="25.15" customHeight="1">
      <c r="A8" s="1135"/>
      <c r="B8" s="1135"/>
      <c r="C8" s="1135"/>
      <c r="D8" s="1135"/>
      <c r="E8" s="1135"/>
    </row>
    <row r="9" spans="1:47" s="50" customFormat="1" ht="25.15" customHeight="1">
      <c r="A9" s="314"/>
      <c r="B9" s="793"/>
      <c r="C9" s="793"/>
      <c r="D9" s="793"/>
      <c r="E9" s="793"/>
    </row>
    <row r="10" spans="1:47" s="50" customFormat="1" ht="42.6" customHeight="1">
      <c r="A10" s="1136" t="s">
        <v>711</v>
      </c>
      <c r="B10" s="1136"/>
      <c r="C10" s="1136"/>
      <c r="D10" s="1136"/>
      <c r="E10" s="1136"/>
    </row>
    <row r="11" spans="1:47" ht="25.15" customHeight="1" thickBot="1">
      <c r="A11" s="794"/>
      <c r="B11" s="794"/>
      <c r="C11" s="794"/>
      <c r="D11" s="794"/>
      <c r="E11" s="794"/>
      <c r="AI11" s="315"/>
      <c r="AT11" s="314"/>
      <c r="AU11" s="314"/>
    </row>
    <row r="12" spans="1:47" s="1188" customFormat="1" ht="78" customHeight="1" thickBot="1">
      <c r="A12" s="795" t="s">
        <v>24</v>
      </c>
      <c r="B12" s="795" t="s">
        <v>25</v>
      </c>
      <c r="C12" s="796" t="s">
        <v>405</v>
      </c>
      <c r="D12" s="796" t="s">
        <v>623</v>
      </c>
      <c r="E12" s="796" t="s">
        <v>575</v>
      </c>
    </row>
    <row r="13" spans="1:47" ht="24" customHeight="1">
      <c r="A13" s="797" t="s">
        <v>7</v>
      </c>
      <c r="B13" s="797" t="s">
        <v>436</v>
      </c>
      <c r="C13" s="798">
        <v>40101</v>
      </c>
      <c r="D13" s="945">
        <v>0</v>
      </c>
      <c r="E13" s="945">
        <v>0</v>
      </c>
      <c r="AI13" s="315"/>
    </row>
    <row r="14" spans="1:47" ht="25.15" customHeight="1">
      <c r="A14" s="946" t="s">
        <v>7</v>
      </c>
      <c r="B14" s="946" t="s">
        <v>338</v>
      </c>
      <c r="C14" s="947" t="s">
        <v>26</v>
      </c>
      <c r="D14" s="843">
        <v>0</v>
      </c>
      <c r="E14" s="843">
        <v>0</v>
      </c>
      <c r="AI14" s="315"/>
    </row>
    <row r="15" spans="1:47" ht="25.15" customHeight="1">
      <c r="A15" s="946" t="s">
        <v>7</v>
      </c>
      <c r="B15" s="946" t="s">
        <v>27</v>
      </c>
      <c r="C15" s="947" t="s">
        <v>28</v>
      </c>
      <c r="D15" s="843">
        <v>0</v>
      </c>
      <c r="E15" s="843">
        <v>0</v>
      </c>
      <c r="AI15" s="315"/>
    </row>
    <row r="16" spans="1:47" ht="25.15" customHeight="1">
      <c r="A16" s="946" t="s">
        <v>7</v>
      </c>
      <c r="B16" s="946" t="s">
        <v>527</v>
      </c>
      <c r="C16" s="947" t="s">
        <v>29</v>
      </c>
      <c r="D16" s="843">
        <v>0</v>
      </c>
      <c r="E16" s="843">
        <v>0</v>
      </c>
      <c r="AI16" s="315"/>
    </row>
    <row r="17" spans="1:46" ht="25.15" customHeight="1">
      <c r="A17" s="946" t="s">
        <v>7</v>
      </c>
      <c r="B17" s="946" t="s">
        <v>462</v>
      </c>
      <c r="C17" s="947" t="s">
        <v>30</v>
      </c>
      <c r="D17" s="844">
        <v>0</v>
      </c>
      <c r="E17" s="844">
        <v>0</v>
      </c>
      <c r="AI17" s="315"/>
    </row>
    <row r="18" spans="1:46" ht="25.15" customHeight="1" thickBot="1">
      <c r="A18" s="946" t="s">
        <v>7</v>
      </c>
      <c r="B18" s="946" t="s">
        <v>246</v>
      </c>
      <c r="C18" s="947">
        <v>40160</v>
      </c>
      <c r="D18" s="845">
        <v>0</v>
      </c>
      <c r="E18" s="845">
        <v>0</v>
      </c>
      <c r="AI18" s="315"/>
    </row>
    <row r="19" spans="1:46" ht="25.15" customHeight="1" thickBot="1">
      <c r="A19" s="799"/>
      <c r="B19" s="948"/>
      <c r="C19" s="949"/>
      <c r="D19" s="799"/>
      <c r="E19" s="950"/>
      <c r="AI19" s="315"/>
    </row>
    <row r="20" spans="1:46" ht="25.15" customHeight="1" thickBot="1">
      <c r="A20" s="951"/>
      <c r="B20" s="952" t="s">
        <v>260</v>
      </c>
      <c r="C20" s="952"/>
      <c r="D20" s="952"/>
      <c r="E20" s="953">
        <f>SUM(E13:E18)</f>
        <v>0</v>
      </c>
      <c r="AI20" s="315"/>
    </row>
    <row r="21" spans="1:46" ht="78" customHeight="1" thickBot="1">
      <c r="A21" s="795" t="s">
        <v>24</v>
      </c>
      <c r="B21" s="795" t="s">
        <v>25</v>
      </c>
      <c r="C21" s="796" t="s">
        <v>405</v>
      </c>
      <c r="D21" s="796" t="s">
        <v>503</v>
      </c>
      <c r="E21" s="796" t="s">
        <v>575</v>
      </c>
      <c r="AI21" s="315"/>
    </row>
    <row r="22" spans="1:46" s="312" customFormat="1" ht="25.15" customHeight="1">
      <c r="A22" s="954" t="s">
        <v>376</v>
      </c>
      <c r="B22" s="955" t="s">
        <v>436</v>
      </c>
      <c r="C22" s="956">
        <v>40301</v>
      </c>
      <c r="D22" s="945">
        <v>0</v>
      </c>
      <c r="E22" s="945">
        <v>0</v>
      </c>
    </row>
    <row r="23" spans="1:46" s="312" customFormat="1" ht="25.15" customHeight="1">
      <c r="A23" s="946" t="s">
        <v>376</v>
      </c>
      <c r="B23" s="957" t="s">
        <v>338</v>
      </c>
      <c r="C23" s="958" t="s">
        <v>34</v>
      </c>
      <c r="D23" s="959">
        <v>0</v>
      </c>
      <c r="E23" s="959">
        <v>0</v>
      </c>
    </row>
    <row r="24" spans="1:46" s="312" customFormat="1" ht="25.15" customHeight="1">
      <c r="A24" s="946" t="s">
        <v>376</v>
      </c>
      <c r="B24" s="957" t="s">
        <v>27</v>
      </c>
      <c r="C24" s="958" t="s">
        <v>35</v>
      </c>
      <c r="D24" s="959">
        <v>0</v>
      </c>
      <c r="E24" s="959">
        <v>0</v>
      </c>
    </row>
    <row r="25" spans="1:46" s="312" customFormat="1" ht="25.15" customHeight="1">
      <c r="A25" s="946" t="s">
        <v>376</v>
      </c>
      <c r="B25" s="957" t="s">
        <v>527</v>
      </c>
      <c r="C25" s="958" t="s">
        <v>36</v>
      </c>
      <c r="D25" s="959">
        <v>0</v>
      </c>
      <c r="E25" s="959">
        <v>0</v>
      </c>
    </row>
    <row r="26" spans="1:46" s="312" customFormat="1" ht="25.15" customHeight="1">
      <c r="A26" s="946" t="s">
        <v>376</v>
      </c>
      <c r="B26" s="957" t="s">
        <v>462</v>
      </c>
      <c r="C26" s="958" t="s">
        <v>37</v>
      </c>
      <c r="D26" s="959">
        <v>0</v>
      </c>
      <c r="E26" s="959">
        <v>0</v>
      </c>
    </row>
    <row r="27" spans="1:46" s="312" customFormat="1" ht="25.15" customHeight="1" thickBot="1">
      <c r="A27" s="718" t="s">
        <v>376</v>
      </c>
      <c r="B27" s="955" t="s">
        <v>246</v>
      </c>
      <c r="C27" s="800">
        <v>40360</v>
      </c>
      <c r="D27" s="845">
        <v>0</v>
      </c>
      <c r="E27" s="846">
        <v>0</v>
      </c>
    </row>
    <row r="28" spans="1:46" ht="25.15" customHeight="1" thickBot="1">
      <c r="A28" s="960"/>
      <c r="B28" s="961"/>
      <c r="C28" s="960"/>
      <c r="D28" s="801"/>
      <c r="E28" s="962"/>
      <c r="AI28" s="315"/>
    </row>
    <row r="29" spans="1:46" ht="25.15" customHeight="1" thickBot="1">
      <c r="A29" s="963"/>
      <c r="B29" s="964" t="s">
        <v>260</v>
      </c>
      <c r="C29" s="802"/>
      <c r="D29" s="802"/>
      <c r="E29" s="965">
        <f>SUM(E22:E27)</f>
        <v>0</v>
      </c>
      <c r="AI29" s="315"/>
      <c r="AT29" s="803"/>
    </row>
    <row r="30" spans="1:46" ht="25.15" customHeight="1" thickBot="1">
      <c r="A30" s="802" t="s">
        <v>40</v>
      </c>
      <c r="B30" s="804"/>
      <c r="C30" s="805"/>
      <c r="D30" s="805"/>
      <c r="E30" s="806">
        <f>E20+E29</f>
        <v>0</v>
      </c>
      <c r="AI30" s="315"/>
    </row>
    <row r="31" spans="1:46" ht="25.15" customHeight="1">
      <c r="A31" s="793"/>
      <c r="B31" s="794"/>
      <c r="C31" s="794"/>
      <c r="D31" s="794"/>
      <c r="E31" s="794"/>
      <c r="AI31" s="315"/>
    </row>
    <row r="32" spans="1:46" ht="25.15" customHeight="1" thickBot="1">
      <c r="A32" s="930" t="s">
        <v>384</v>
      </c>
      <c r="B32" s="794"/>
      <c r="C32" s="794"/>
      <c r="D32" s="794"/>
      <c r="E32" s="794"/>
      <c r="AI32" s="315"/>
    </row>
    <row r="33" spans="1:46" ht="25.15" customHeight="1">
      <c r="A33" s="1126"/>
      <c r="B33" s="1127"/>
      <c r="C33" s="1127"/>
      <c r="D33" s="1127"/>
      <c r="E33" s="1128"/>
      <c r="AI33" s="315"/>
    </row>
    <row r="34" spans="1:46" ht="25.15" customHeight="1">
      <c r="A34" s="1129"/>
      <c r="B34" s="1130"/>
      <c r="C34" s="1130"/>
      <c r="D34" s="1130"/>
      <c r="E34" s="1131"/>
      <c r="AI34" s="315"/>
    </row>
    <row r="35" spans="1:46" s="803" customFormat="1" ht="25.15" customHeight="1">
      <c r="A35" s="1129"/>
      <c r="B35" s="1130"/>
      <c r="C35" s="1130"/>
      <c r="D35" s="1130"/>
      <c r="E35" s="1131"/>
      <c r="H35" s="315"/>
      <c r="I35" s="315"/>
      <c r="J35" s="315"/>
      <c r="K35" s="315"/>
      <c r="L35" s="315"/>
      <c r="M35" s="315"/>
      <c r="N35" s="315"/>
      <c r="O35" s="315"/>
      <c r="P35" s="315"/>
      <c r="Q35" s="315"/>
      <c r="R35" s="315"/>
      <c r="S35" s="315"/>
      <c r="T35" s="315"/>
      <c r="U35" s="315"/>
      <c r="V35" s="315"/>
      <c r="W35" s="315"/>
      <c r="X35" s="315"/>
      <c r="Y35" s="315"/>
      <c r="Z35" s="315"/>
      <c r="AA35" s="315"/>
      <c r="AB35" s="315"/>
      <c r="AC35" s="315"/>
      <c r="AD35" s="315"/>
      <c r="AE35" s="315"/>
      <c r="AF35" s="315"/>
      <c r="AG35" s="315"/>
      <c r="AH35" s="315"/>
      <c r="AI35" s="315"/>
      <c r="AJ35" s="315"/>
      <c r="AK35" s="315"/>
      <c r="AL35" s="315"/>
      <c r="AM35" s="315"/>
      <c r="AN35" s="315"/>
      <c r="AO35" s="315"/>
      <c r="AP35" s="315"/>
      <c r="AQ35" s="315"/>
      <c r="AR35" s="315"/>
      <c r="AS35" s="315"/>
      <c r="AT35" s="315"/>
    </row>
    <row r="36" spans="1:46" ht="25.15" customHeight="1">
      <c r="A36" s="1129"/>
      <c r="B36" s="1130"/>
      <c r="C36" s="1130"/>
      <c r="D36" s="1130"/>
      <c r="E36" s="1131"/>
      <c r="AI36" s="315"/>
    </row>
    <row r="37" spans="1:46" ht="25.15" customHeight="1" thickBot="1">
      <c r="A37" s="1132"/>
      <c r="B37" s="1133"/>
      <c r="C37" s="1133"/>
      <c r="D37" s="1133"/>
      <c r="E37" s="1134"/>
      <c r="AI37" s="315"/>
    </row>
    <row r="38" spans="1:46" ht="20.25" customHeight="1">
      <c r="A38" s="314"/>
      <c r="B38" s="314"/>
      <c r="C38" s="314"/>
      <c r="D38" s="314"/>
      <c r="E38" s="314"/>
      <c r="AI38" s="315"/>
    </row>
    <row r="39" spans="1:46" ht="20.25" customHeight="1">
      <c r="AI39" s="315"/>
    </row>
    <row r="40" spans="1:46" ht="20.25" customHeight="1">
      <c r="AI40" s="315"/>
    </row>
    <row r="41" spans="1:46" ht="20.25" customHeight="1">
      <c r="AI41" s="315"/>
    </row>
    <row r="42" spans="1:46" ht="20.25" customHeight="1">
      <c r="AI42" s="315"/>
    </row>
    <row r="43" spans="1:46" ht="20.25" customHeight="1"/>
    <row r="44" spans="1:46" ht="20.25" customHeight="1"/>
    <row r="45" spans="1:46" ht="20.25" customHeight="1"/>
    <row r="46" spans="1:46" ht="20.25" customHeight="1"/>
    <row r="47" spans="1:46" ht="20.25" customHeight="1"/>
    <row r="48" spans="1:46" ht="20.25" customHeight="1"/>
    <row r="49" spans="34:35" ht="20.25" customHeight="1"/>
    <row r="50" spans="34:35" ht="20.25" customHeight="1"/>
    <row r="51" spans="34:35" ht="20.25" customHeight="1"/>
    <row r="52" spans="34:35" ht="20.25" customHeight="1"/>
    <row r="53" spans="34:35" ht="20.25" customHeight="1"/>
    <row r="54" spans="34:35" ht="20.25" customHeight="1"/>
    <row r="55" spans="34:35" ht="20.25" customHeight="1"/>
    <row r="56" spans="34:35" ht="20.25" customHeight="1"/>
    <row r="57" spans="34:35" ht="20.25" customHeight="1"/>
    <row r="58" spans="34:35" ht="20.25" customHeight="1"/>
    <row r="59" spans="34:35" ht="20.25" customHeight="1">
      <c r="AH59" s="808"/>
      <c r="AI59" s="809"/>
    </row>
    <row r="60" spans="34:35" ht="20.25" customHeight="1">
      <c r="AH60" s="808"/>
      <c r="AI60" s="809"/>
    </row>
    <row r="61" spans="34:35" ht="20.25" customHeight="1">
      <c r="AH61" s="808"/>
    </row>
    <row r="62" spans="34:35" ht="20.25" customHeight="1"/>
    <row r="63" spans="34:35" ht="20.25" customHeight="1">
      <c r="AH63" s="808"/>
      <c r="AI63" s="809"/>
    </row>
    <row r="64" spans="34:35" ht="20.25" customHeight="1">
      <c r="AH64" s="808"/>
      <c r="AI64" s="809"/>
    </row>
    <row r="65" spans="1:35" ht="20.25" customHeight="1">
      <c r="A65" s="314"/>
      <c r="B65" s="314"/>
      <c r="C65" s="314"/>
      <c r="D65" s="314"/>
      <c r="E65" s="314"/>
      <c r="AH65" s="808"/>
      <c r="AI65" s="809"/>
    </row>
    <row r="66" spans="1:35" ht="20.25" customHeight="1">
      <c r="A66" s="314"/>
      <c r="B66" s="314"/>
      <c r="C66" s="314"/>
      <c r="D66" s="314"/>
      <c r="E66" s="314"/>
    </row>
    <row r="67" spans="1:35" ht="20.25" customHeight="1">
      <c r="A67" s="314"/>
      <c r="B67" s="314"/>
      <c r="C67" s="314"/>
      <c r="D67" s="314"/>
      <c r="E67" s="314"/>
      <c r="AH67" s="808"/>
    </row>
    <row r="68" spans="1:35" ht="20.25" customHeight="1">
      <c r="A68" s="314"/>
      <c r="B68" s="314"/>
      <c r="C68" s="314"/>
      <c r="D68" s="314"/>
      <c r="E68" s="314"/>
      <c r="AH68" s="808"/>
      <c r="AI68" s="809"/>
    </row>
    <row r="69" spans="1:35" ht="20.25" customHeight="1">
      <c r="AH69" s="808"/>
      <c r="AI69" s="809"/>
    </row>
    <row r="70" spans="1:35" ht="20.25" customHeight="1">
      <c r="AH70" s="808"/>
    </row>
    <row r="71" spans="1:35" ht="20.25" customHeight="1">
      <c r="AH71" s="808"/>
    </row>
    <row r="72" spans="1:35" ht="20.25" customHeight="1">
      <c r="AH72" s="808"/>
    </row>
    <row r="73" spans="1:35" ht="20.25" customHeight="1">
      <c r="AH73" s="808"/>
      <c r="AI73" s="809"/>
    </row>
    <row r="74" spans="1:35" ht="20.25" customHeight="1"/>
    <row r="75" spans="1:35" ht="20.25" customHeight="1">
      <c r="AH75" s="808"/>
    </row>
    <row r="76" spans="1:35" ht="20.25" customHeight="1">
      <c r="AH76" s="808"/>
      <c r="AI76" s="809"/>
    </row>
    <row r="77" spans="1:35" ht="20.25" customHeight="1">
      <c r="AH77" s="808"/>
      <c r="AI77" s="809"/>
    </row>
    <row r="78" spans="1:35" ht="20.25" customHeight="1">
      <c r="AH78" s="808"/>
      <c r="AI78" s="809"/>
    </row>
    <row r="79" spans="1:35" ht="20.25" customHeight="1">
      <c r="AH79" s="808"/>
      <c r="AI79" s="809"/>
    </row>
    <row r="80" spans="1:35" ht="20.25" customHeight="1">
      <c r="AH80" s="808"/>
    </row>
    <row r="81" spans="3:35" ht="20.25" customHeight="1">
      <c r="AH81" s="808"/>
      <c r="AI81" s="809"/>
    </row>
    <row r="82" spans="3:35" ht="20.25" customHeight="1">
      <c r="AH82" s="808"/>
      <c r="AI82" s="809"/>
    </row>
    <row r="83" spans="3:35" ht="20.25" customHeight="1">
      <c r="AH83" s="808"/>
      <c r="AI83" s="809"/>
    </row>
    <row r="84" spans="3:35" ht="20.25" customHeight="1"/>
    <row r="85" spans="3:35" ht="20.25" customHeight="1">
      <c r="AH85" s="808"/>
      <c r="AI85" s="809"/>
    </row>
    <row r="86" spans="3:35" ht="18" customHeight="1">
      <c r="AH86" s="808"/>
      <c r="AI86" s="809"/>
    </row>
    <row r="87" spans="3:35" ht="18" customHeight="1"/>
    <row r="88" spans="3:35" ht="18" customHeight="1"/>
    <row r="89" spans="3:35" ht="18" customHeight="1"/>
    <row r="90" spans="3:35" ht="18" customHeight="1"/>
    <row r="91" spans="3:35" ht="18" customHeight="1"/>
    <row r="92" spans="3:35" ht="18" customHeight="1"/>
    <row r="93" spans="3:35" ht="18" customHeight="1"/>
    <row r="94" spans="3:35" ht="18" customHeight="1">
      <c r="C94" s="315">
        <f>SUM(C89:C93)</f>
        <v>0</v>
      </c>
    </row>
    <row r="95" spans="3:35" ht="18" customHeight="1"/>
    <row r="96" spans="3:35"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sheetData>
  <sheetProtection algorithmName="SHA-512" hashValue="YRbJGKoK/V4VAxuu2cRW99qxtsX2eh64dEDU9KSi2KcDovczNc76HpOUDdwG6rykdBWStScOg/+FwSiJ3+ueiA==" saltValue="od/kHIXp4BGK1/0h7a46cg==" spinCount="100000" sheet="1" objects="1" scenarios="1"/>
  <phoneticPr fontId="0" type="noConversion"/>
  <printOptions horizontalCentered="1"/>
  <pageMargins left="0.5" right="0.5" top="0.5" bottom="0.5" header="0.5" footer="0.25"/>
  <pageSetup scale="52" orientation="landscape" r:id="rId1"/>
  <headerFooter alignWithMargins="0">
    <oddFooter>&amp;L&amp;Z&amp;F</oddFooter>
  </headerFooter>
  <ignoredErrors>
    <ignoredError sqref="C23:C27 C14:C16 C17:C18" numberStoredAsText="1"/>
  </ignoredError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theme="3" tint="0.79998168889431442"/>
  </sheetPr>
  <dimension ref="A1:L275"/>
  <sheetViews>
    <sheetView showGridLines="0" zoomScale="50" zoomScaleNormal="50" zoomScaleSheetLayoutView="70" zoomScalePageLayoutView="80" workbookViewId="0">
      <selection activeCell="K8" sqref="K8"/>
    </sheetView>
  </sheetViews>
  <sheetFormatPr defaultColWidth="9.140625" defaultRowHeight="18.75"/>
  <cols>
    <col min="1" max="1" width="57" style="312" customWidth="1"/>
    <col min="2" max="2" width="1.7109375" style="312" customWidth="1"/>
    <col min="3" max="3" width="21.28515625" style="312" customWidth="1"/>
    <col min="4" max="4" width="9.140625" style="312"/>
    <col min="5" max="5" width="49.28515625" style="312" customWidth="1"/>
    <col min="6" max="6" width="17" style="312" customWidth="1"/>
    <col min="7" max="7" width="25.7109375" style="312" customWidth="1"/>
    <col min="8" max="8" width="1.85546875" style="312" customWidth="1"/>
    <col min="9" max="9" width="11.7109375" style="312" bestFit="1" customWidth="1"/>
    <col min="10" max="10" width="15.28515625" style="312" bestFit="1" customWidth="1"/>
    <col min="11" max="16384" width="9.140625" style="312"/>
  </cols>
  <sheetData>
    <row r="1" spans="1:8" ht="26.25">
      <c r="G1" s="656"/>
    </row>
    <row r="2" spans="1:8" ht="30" customHeight="1" thickBot="1">
      <c r="A2" s="1259" t="s">
        <v>15</v>
      </c>
      <c r="B2" s="1237" t="str">
        <f>'CHECK SHEET'!D7</f>
        <v>North Florida Community College</v>
      </c>
      <c r="C2" s="1237"/>
      <c r="D2" s="1237"/>
      <c r="E2" s="1237"/>
      <c r="F2" s="1237"/>
      <c r="G2" s="1260"/>
    </row>
    <row r="3" spans="1:8" ht="23.1" customHeight="1">
      <c r="A3" s="1234" t="s">
        <v>510</v>
      </c>
      <c r="B3" s="1234"/>
      <c r="C3" s="1234"/>
      <c r="D3" s="1234"/>
      <c r="E3" s="1234"/>
      <c r="F3" s="1234"/>
      <c r="G3" s="1234"/>
    </row>
    <row r="4" spans="1:8" ht="23.65" customHeight="1">
      <c r="A4" s="1234" t="s">
        <v>45</v>
      </c>
      <c r="B4" s="1234"/>
      <c r="C4" s="1234"/>
      <c r="D4" s="1234"/>
      <c r="E4" s="1234"/>
      <c r="F4" s="1234"/>
      <c r="G4" s="1234"/>
    </row>
    <row r="5" spans="1:8" ht="23.65" customHeight="1">
      <c r="A5" s="1234" t="s">
        <v>781</v>
      </c>
      <c r="B5" s="1234"/>
      <c r="C5" s="1234"/>
      <c r="D5" s="1234"/>
      <c r="E5" s="1234"/>
      <c r="F5" s="1234"/>
      <c r="G5" s="1234"/>
    </row>
    <row r="6" spans="1:8" ht="20.100000000000001" customHeight="1">
      <c r="A6" s="1261"/>
      <c r="B6" s="1261"/>
      <c r="C6" s="1261"/>
      <c r="D6" s="1261"/>
      <c r="E6" s="1261"/>
      <c r="F6" s="1261"/>
      <c r="G6" s="1261"/>
    </row>
    <row r="7" spans="1:8" ht="38.65" customHeight="1">
      <c r="A7" s="1262" t="s">
        <v>656</v>
      </c>
      <c r="B7" s="1262"/>
      <c r="C7" s="1262"/>
      <c r="D7" s="1262"/>
      <c r="E7" s="1262"/>
      <c r="F7" s="1262"/>
      <c r="G7" s="1262"/>
      <c r="H7" s="322"/>
    </row>
    <row r="8" spans="1:8" ht="20.100000000000001" customHeight="1">
      <c r="A8" s="321"/>
      <c r="B8" s="321"/>
      <c r="C8" s="321"/>
      <c r="D8" s="321"/>
      <c r="E8" s="321"/>
      <c r="F8" s="321"/>
      <c r="G8" s="321"/>
      <c r="H8" s="1061"/>
    </row>
    <row r="9" spans="1:8" ht="76.349999999999994" customHeight="1">
      <c r="A9" s="1039" t="s">
        <v>46</v>
      </c>
      <c r="B9" s="1040" t="s">
        <v>47</v>
      </c>
      <c r="C9" s="1040"/>
      <c r="D9" s="1040"/>
      <c r="E9" s="1040"/>
      <c r="F9" s="1041" t="s">
        <v>405</v>
      </c>
      <c r="G9" s="1042" t="s">
        <v>670</v>
      </c>
      <c r="H9" s="316"/>
    </row>
    <row r="10" spans="1:8" ht="20.100000000000001" customHeight="1">
      <c r="A10" s="1062" t="s">
        <v>539</v>
      </c>
      <c r="B10" s="1063"/>
      <c r="C10" s="1063"/>
      <c r="D10" s="1063"/>
      <c r="E10" s="1063"/>
      <c r="F10" s="1064"/>
      <c r="G10" s="1065"/>
      <c r="H10" s="316"/>
    </row>
    <row r="11" spans="1:8" ht="20.100000000000001" customHeight="1">
      <c r="A11" s="969"/>
      <c r="B11" s="323"/>
      <c r="C11" s="323"/>
      <c r="D11" s="323"/>
      <c r="E11" s="323"/>
      <c r="F11" s="324"/>
      <c r="G11" s="325"/>
      <c r="H11" s="316"/>
    </row>
    <row r="12" spans="1:8" ht="20.100000000000001" customHeight="1">
      <c r="A12" s="970" t="s">
        <v>7</v>
      </c>
      <c r="B12" s="326"/>
      <c r="C12" s="326" t="s">
        <v>436</v>
      </c>
      <c r="D12" s="326"/>
      <c r="E12" s="326"/>
      <c r="F12" s="327">
        <v>40101</v>
      </c>
      <c r="G12" s="328">
        <f>+'EXHIBIT C'!H10+'EXHIBIT C(2)'!E13</f>
        <v>49567</v>
      </c>
      <c r="H12" s="316"/>
    </row>
    <row r="13" spans="1:8" ht="20.100000000000001" customHeight="1">
      <c r="A13" s="969" t="s">
        <v>7</v>
      </c>
      <c r="B13" s="323"/>
      <c r="C13" s="316" t="s">
        <v>338</v>
      </c>
      <c r="D13" s="323"/>
      <c r="E13" s="323"/>
      <c r="F13" s="329" t="s">
        <v>26</v>
      </c>
      <c r="G13" s="328">
        <f>+'EXHIBIT C'!H11+'EXHIBIT C(2)'!E14</f>
        <v>863436</v>
      </c>
      <c r="H13" s="316"/>
    </row>
    <row r="14" spans="1:8" ht="20.100000000000001" customHeight="1">
      <c r="A14" s="969" t="s">
        <v>7</v>
      </c>
      <c r="B14" s="323"/>
      <c r="C14" s="323" t="s">
        <v>27</v>
      </c>
      <c r="D14" s="323"/>
      <c r="E14" s="323"/>
      <c r="F14" s="329" t="s">
        <v>28</v>
      </c>
      <c r="G14" s="1044">
        <f>+'EXHIBIT C'!H12+'EXHIBIT C(2)'!E15</f>
        <v>261212</v>
      </c>
      <c r="H14" s="316"/>
    </row>
    <row r="15" spans="1:8" ht="20.100000000000001" customHeight="1">
      <c r="A15" s="969" t="s">
        <v>7</v>
      </c>
      <c r="B15" s="323"/>
      <c r="C15" s="330" t="s">
        <v>485</v>
      </c>
      <c r="D15" s="323"/>
      <c r="E15" s="323"/>
      <c r="F15" s="329" t="s">
        <v>29</v>
      </c>
      <c r="G15" s="1044">
        <f>+'EXHIBIT C'!H13+'EXHIBIT C(2)'!E16</f>
        <v>227200</v>
      </c>
      <c r="H15" s="316"/>
    </row>
    <row r="16" spans="1:8" ht="20.100000000000001" customHeight="1">
      <c r="A16" s="969" t="s">
        <v>7</v>
      </c>
      <c r="B16" s="323"/>
      <c r="C16" s="330" t="s">
        <v>484</v>
      </c>
      <c r="D16" s="323"/>
      <c r="E16" s="323"/>
      <c r="F16" s="329" t="s">
        <v>30</v>
      </c>
      <c r="G16" s="1045">
        <f>+'EXHIBIT C'!H14+'EXHIBIT C(2)'!E17</f>
        <v>24396</v>
      </c>
      <c r="H16" s="316"/>
    </row>
    <row r="17" spans="1:8" ht="20.100000000000001" customHeight="1">
      <c r="A17" s="969" t="s">
        <v>7</v>
      </c>
      <c r="B17" s="323"/>
      <c r="C17" s="316" t="s">
        <v>246</v>
      </c>
      <c r="D17" s="323"/>
      <c r="E17" s="323"/>
      <c r="F17" s="332">
        <v>40160</v>
      </c>
      <c r="G17" s="1045">
        <f>+'EXHIBIT C'!H15+'EXHIBIT C(2)'!E18</f>
        <v>0</v>
      </c>
      <c r="H17" s="316"/>
    </row>
    <row r="18" spans="1:8" ht="20.100000000000001" customHeight="1">
      <c r="A18" s="969"/>
      <c r="B18" s="323"/>
      <c r="C18" s="323"/>
      <c r="D18" s="323"/>
      <c r="E18" s="323"/>
      <c r="F18" s="329"/>
      <c r="G18" s="331"/>
      <c r="H18" s="316"/>
    </row>
    <row r="19" spans="1:8" ht="20.100000000000001" customHeight="1">
      <c r="A19" s="971" t="s">
        <v>571</v>
      </c>
      <c r="B19" s="323"/>
      <c r="C19" s="323"/>
      <c r="D19" s="323"/>
      <c r="E19" s="323"/>
      <c r="F19" s="329"/>
      <c r="G19" s="972">
        <f>SUM(G12:G17)</f>
        <v>1425811</v>
      </c>
      <c r="H19" s="316"/>
    </row>
    <row r="20" spans="1:8" ht="20.100000000000001" customHeight="1">
      <c r="A20" s="969"/>
      <c r="B20" s="323"/>
      <c r="C20" s="323"/>
      <c r="D20" s="323"/>
      <c r="E20" s="323"/>
      <c r="F20" s="329"/>
      <c r="G20" s="333"/>
      <c r="H20" s="316"/>
    </row>
    <row r="21" spans="1:8" ht="20.100000000000001" customHeight="1">
      <c r="A21" s="970" t="s">
        <v>376</v>
      </c>
      <c r="B21" s="326"/>
      <c r="C21" s="326" t="s">
        <v>436</v>
      </c>
      <c r="D21" s="326"/>
      <c r="E21" s="326"/>
      <c r="F21" s="327">
        <v>40301</v>
      </c>
      <c r="G21" s="334">
        <f>+'EXHIBIT C'!F19+'EXHIBIT C(2)'!E22</f>
        <v>0</v>
      </c>
      <c r="H21" s="1058"/>
    </row>
    <row r="22" spans="1:8" ht="20.100000000000001" customHeight="1">
      <c r="A22" s="970" t="s">
        <v>376</v>
      </c>
      <c r="B22" s="323"/>
      <c r="C22" s="316" t="s">
        <v>338</v>
      </c>
      <c r="D22" s="323"/>
      <c r="E22" s="323"/>
      <c r="F22" s="329" t="s">
        <v>34</v>
      </c>
      <c r="G22" s="334">
        <f>+'EXHIBIT C'!F20+'EXHIBIT C(2)'!E23</f>
        <v>46740</v>
      </c>
      <c r="H22" s="316"/>
    </row>
    <row r="23" spans="1:8" ht="20.100000000000001" customHeight="1">
      <c r="A23" s="970" t="s">
        <v>376</v>
      </c>
      <c r="B23" s="323"/>
      <c r="C23" s="323" t="s">
        <v>27</v>
      </c>
      <c r="D23" s="323"/>
      <c r="E23" s="323"/>
      <c r="F23" s="329" t="s">
        <v>35</v>
      </c>
      <c r="G23" s="339">
        <f>+'EXHIBIT C'!F21+'EXHIBIT C(2)'!E24</f>
        <v>9348</v>
      </c>
      <c r="H23" s="316"/>
    </row>
    <row r="24" spans="1:8" ht="20.100000000000001" customHeight="1">
      <c r="A24" s="970" t="s">
        <v>376</v>
      </c>
      <c r="B24" s="323"/>
      <c r="C24" s="330" t="s">
        <v>485</v>
      </c>
      <c r="D24" s="323"/>
      <c r="E24" s="323"/>
      <c r="F24" s="329" t="s">
        <v>36</v>
      </c>
      <c r="G24" s="339">
        <f>+'EXHIBIT C'!F22+'EXHIBIT C(2)'!E25</f>
        <v>20235</v>
      </c>
      <c r="H24" s="316"/>
    </row>
    <row r="25" spans="1:8" ht="20.100000000000001" customHeight="1">
      <c r="A25" s="970" t="s">
        <v>376</v>
      </c>
      <c r="B25" s="323"/>
      <c r="C25" s="330" t="s">
        <v>484</v>
      </c>
      <c r="D25" s="323"/>
      <c r="E25" s="323"/>
      <c r="F25" s="329" t="s">
        <v>37</v>
      </c>
      <c r="G25" s="339">
        <f>+'EXHIBIT C'!F23+'EXHIBIT C(2)'!E26</f>
        <v>2052</v>
      </c>
      <c r="H25" s="316"/>
    </row>
    <row r="26" spans="1:8" ht="20.100000000000001" customHeight="1">
      <c r="A26" s="970" t="s">
        <v>376</v>
      </c>
      <c r="B26" s="323"/>
      <c r="C26" s="316" t="s">
        <v>246</v>
      </c>
      <c r="D26" s="323"/>
      <c r="E26" s="323"/>
      <c r="F26" s="332">
        <v>40360</v>
      </c>
      <c r="G26" s="339">
        <f>+'EXHIBIT C'!F24+'EXHIBIT C(2)'!E27</f>
        <v>0</v>
      </c>
      <c r="H26" s="316"/>
    </row>
    <row r="27" spans="1:8" ht="20.100000000000001" customHeight="1">
      <c r="A27" s="969"/>
      <c r="B27" s="323"/>
      <c r="C27" s="323"/>
      <c r="D27" s="323"/>
      <c r="E27" s="323"/>
      <c r="F27" s="329"/>
      <c r="G27" s="335"/>
      <c r="H27" s="316"/>
    </row>
    <row r="28" spans="1:8" ht="20.100000000000001" customHeight="1">
      <c r="A28" s="971" t="s">
        <v>536</v>
      </c>
      <c r="B28" s="323"/>
      <c r="C28" s="323"/>
      <c r="D28" s="323"/>
      <c r="E28" s="323"/>
      <c r="F28" s="329"/>
      <c r="G28" s="973">
        <f>SUM(G21:G26)</f>
        <v>78375</v>
      </c>
      <c r="H28" s="316"/>
    </row>
    <row r="29" spans="1:8" ht="20.100000000000001" customHeight="1">
      <c r="A29" s="969"/>
      <c r="B29" s="323"/>
      <c r="C29" s="323"/>
      <c r="D29" s="323"/>
      <c r="E29" s="323"/>
      <c r="F29" s="329"/>
      <c r="G29" s="336"/>
      <c r="H29" s="316"/>
    </row>
    <row r="30" spans="1:8" ht="20.100000000000001" customHeight="1">
      <c r="A30" s="969" t="s">
        <v>520</v>
      </c>
      <c r="B30" s="323"/>
      <c r="C30" s="1141" t="s">
        <v>31</v>
      </c>
      <c r="D30" s="1141"/>
      <c r="E30" s="1141"/>
      <c r="F30" s="329" t="s">
        <v>32</v>
      </c>
      <c r="G30" s="337">
        <f>'EXHIBIT C'!H32</f>
        <v>0</v>
      </c>
      <c r="H30" s="316"/>
    </row>
    <row r="31" spans="1:8" ht="20.100000000000001" customHeight="1">
      <c r="A31" s="969" t="s">
        <v>520</v>
      </c>
      <c r="B31" s="323"/>
      <c r="C31" s="316" t="s">
        <v>454</v>
      </c>
      <c r="D31" s="323"/>
      <c r="E31" s="323"/>
      <c r="F31" s="329" t="s">
        <v>33</v>
      </c>
      <c r="G31" s="337">
        <f>'EXHIBIT C'!H33</f>
        <v>0</v>
      </c>
      <c r="H31" s="316"/>
    </row>
    <row r="32" spans="1:8" ht="20.100000000000001" customHeight="1">
      <c r="A32" s="969" t="s">
        <v>521</v>
      </c>
      <c r="B32" s="323"/>
      <c r="C32" s="323" t="s">
        <v>31</v>
      </c>
      <c r="D32" s="323"/>
      <c r="E32" s="323"/>
      <c r="F32" s="329" t="s">
        <v>32</v>
      </c>
      <c r="G32" s="337">
        <f>'EXHIBIT C'!H34</f>
        <v>0</v>
      </c>
      <c r="H32" s="316"/>
    </row>
    <row r="33" spans="1:8" ht="20.100000000000001" customHeight="1">
      <c r="A33" s="969" t="s">
        <v>521</v>
      </c>
      <c r="B33" s="323"/>
      <c r="C33" s="316" t="s">
        <v>454</v>
      </c>
      <c r="D33" s="323"/>
      <c r="E33" s="323"/>
      <c r="F33" s="329" t="s">
        <v>33</v>
      </c>
      <c r="G33" s="337">
        <f>'EXHIBIT C'!H35</f>
        <v>0</v>
      </c>
      <c r="H33" s="316"/>
    </row>
    <row r="34" spans="1:8" ht="20.100000000000001" customHeight="1">
      <c r="A34" s="969"/>
      <c r="B34" s="323"/>
      <c r="C34" s="323"/>
      <c r="D34" s="323"/>
      <c r="E34" s="323"/>
      <c r="F34" s="329"/>
      <c r="G34" s="338"/>
      <c r="H34" s="316"/>
    </row>
    <row r="35" spans="1:8" ht="20.100000000000001" customHeight="1">
      <c r="A35" s="971" t="s">
        <v>522</v>
      </c>
      <c r="B35" s="323"/>
      <c r="C35" s="323"/>
      <c r="D35" s="323"/>
      <c r="E35" s="323"/>
      <c r="F35" s="329"/>
      <c r="G35" s="973">
        <f>SUM(G30:G33)</f>
        <v>0</v>
      </c>
      <c r="H35" s="316"/>
    </row>
    <row r="36" spans="1:8" ht="20.100000000000001" customHeight="1">
      <c r="A36" s="969"/>
      <c r="B36" s="323"/>
      <c r="C36" s="323"/>
      <c r="D36" s="323"/>
      <c r="E36" s="323"/>
      <c r="F36" s="329"/>
      <c r="G36" s="335"/>
      <c r="H36" s="316"/>
    </row>
    <row r="37" spans="1:8" ht="20.100000000000001" customHeight="1">
      <c r="A37" s="969" t="s">
        <v>533</v>
      </c>
      <c r="B37" s="323"/>
      <c r="C37" s="323" t="s">
        <v>31</v>
      </c>
      <c r="D37" s="323"/>
      <c r="E37" s="323"/>
      <c r="F37" s="329" t="s">
        <v>38</v>
      </c>
      <c r="G37" s="339">
        <f>'EXHIBIT C'!F39</f>
        <v>0</v>
      </c>
      <c r="H37" s="316"/>
    </row>
    <row r="38" spans="1:8" ht="20.100000000000001" customHeight="1">
      <c r="A38" s="969" t="s">
        <v>533</v>
      </c>
      <c r="B38" s="323"/>
      <c r="C38" s="1142" t="s">
        <v>454</v>
      </c>
      <c r="D38" s="1142"/>
      <c r="E38" s="1142"/>
      <c r="F38" s="329" t="s">
        <v>39</v>
      </c>
      <c r="G38" s="339">
        <f>'EXHIBIT C'!F40</f>
        <v>0</v>
      </c>
      <c r="H38" s="316"/>
    </row>
    <row r="39" spans="1:8" ht="20.100000000000001" customHeight="1">
      <c r="A39" s="969" t="s">
        <v>534</v>
      </c>
      <c r="B39" s="323"/>
      <c r="C39" s="323" t="s">
        <v>31</v>
      </c>
      <c r="D39" s="323"/>
      <c r="E39" s="323"/>
      <c r="F39" s="329" t="s">
        <v>38</v>
      </c>
      <c r="G39" s="339">
        <f>'EXHIBIT C'!F41</f>
        <v>0</v>
      </c>
      <c r="H39" s="316"/>
    </row>
    <row r="40" spans="1:8" ht="20.100000000000001" customHeight="1">
      <c r="A40" s="969" t="s">
        <v>534</v>
      </c>
      <c r="B40" s="323"/>
      <c r="C40" s="1142" t="s">
        <v>454</v>
      </c>
      <c r="D40" s="1142"/>
      <c r="E40" s="1142"/>
      <c r="F40" s="329" t="s">
        <v>39</v>
      </c>
      <c r="G40" s="339">
        <f>'EXHIBIT C'!F42</f>
        <v>0</v>
      </c>
      <c r="H40" s="316"/>
    </row>
    <row r="41" spans="1:8" ht="20.100000000000001" customHeight="1">
      <c r="A41" s="969"/>
      <c r="B41" s="323"/>
      <c r="C41" s="323"/>
      <c r="D41" s="323"/>
      <c r="E41" s="323"/>
      <c r="F41" s="329"/>
      <c r="G41" s="335"/>
      <c r="H41" s="316"/>
    </row>
    <row r="42" spans="1:8" ht="20.100000000000001" customHeight="1">
      <c r="A42" s="971" t="s">
        <v>535</v>
      </c>
      <c r="B42" s="323"/>
      <c r="C42" s="323"/>
      <c r="D42" s="323"/>
      <c r="E42" s="323"/>
      <c r="F42" s="329"/>
      <c r="G42" s="973">
        <f>SUM(G37:G41)</f>
        <v>0</v>
      </c>
      <c r="H42" s="316"/>
    </row>
    <row r="43" spans="1:8" ht="20.100000000000001" customHeight="1">
      <c r="A43" s="969"/>
      <c r="B43" s="323"/>
      <c r="C43" s="323"/>
      <c r="D43" s="323"/>
      <c r="E43" s="323"/>
      <c r="F43" s="329"/>
      <c r="G43" s="336"/>
      <c r="H43" s="316"/>
    </row>
    <row r="44" spans="1:8" ht="20.100000000000001" customHeight="1">
      <c r="A44" s="971" t="s">
        <v>598</v>
      </c>
      <c r="B44" s="323"/>
      <c r="C44" s="323"/>
      <c r="D44" s="323"/>
      <c r="E44" s="323"/>
      <c r="F44" s="329"/>
      <c r="G44" s="340">
        <f>G19+G28+G35+G42</f>
        <v>1504186</v>
      </c>
      <c r="H44" s="316"/>
    </row>
    <row r="45" spans="1:8" ht="20.100000000000001" customHeight="1">
      <c r="A45" s="969"/>
      <c r="B45" s="323"/>
      <c r="C45" s="323"/>
      <c r="D45" s="323"/>
      <c r="E45" s="323"/>
      <c r="F45" s="329"/>
      <c r="G45" s="335"/>
      <c r="H45" s="316"/>
    </row>
    <row r="46" spans="1:8" ht="20.100000000000001" customHeight="1">
      <c r="A46" s="969" t="s">
        <v>48</v>
      </c>
      <c r="B46" s="323"/>
      <c r="C46" s="323"/>
      <c r="D46" s="323"/>
      <c r="E46" s="323"/>
      <c r="F46" s="329" t="s">
        <v>49</v>
      </c>
      <c r="G46" s="847">
        <v>0</v>
      </c>
      <c r="H46" s="316"/>
    </row>
    <row r="47" spans="1:8" ht="20.100000000000001" customHeight="1">
      <c r="A47" s="969" t="s">
        <v>429</v>
      </c>
      <c r="B47" s="341"/>
      <c r="C47" s="341"/>
      <c r="D47" s="341"/>
      <c r="E47" s="341"/>
      <c r="F47" s="342" t="s">
        <v>435</v>
      </c>
      <c r="G47" s="847">
        <v>0</v>
      </c>
      <c r="H47" s="1058"/>
    </row>
    <row r="48" spans="1:8" ht="20.100000000000001" customHeight="1">
      <c r="A48" s="969" t="s">
        <v>486</v>
      </c>
      <c r="B48" s="316"/>
      <c r="C48" s="341"/>
      <c r="D48" s="341"/>
      <c r="E48" s="341"/>
      <c r="F48" s="342" t="s">
        <v>457</v>
      </c>
      <c r="G48" s="847">
        <v>0</v>
      </c>
      <c r="H48" s="1058"/>
    </row>
    <row r="49" spans="1:8" ht="20.100000000000001" customHeight="1">
      <c r="A49" s="969" t="s">
        <v>50</v>
      </c>
      <c r="B49" s="323"/>
      <c r="C49" s="323"/>
      <c r="D49" s="323"/>
      <c r="E49" s="323"/>
      <c r="F49" s="343" t="s">
        <v>51</v>
      </c>
      <c r="G49" s="847">
        <v>6500</v>
      </c>
      <c r="H49" s="316"/>
    </row>
    <row r="50" spans="1:8" ht="20.100000000000001" customHeight="1">
      <c r="A50" s="969" t="s">
        <v>487</v>
      </c>
      <c r="B50" s="323"/>
      <c r="C50" s="323"/>
      <c r="D50" s="323"/>
      <c r="E50" s="323"/>
      <c r="F50" s="343" t="s">
        <v>52</v>
      </c>
      <c r="G50" s="847">
        <v>800</v>
      </c>
      <c r="H50" s="316"/>
    </row>
    <row r="51" spans="1:8" ht="20.100000000000001" customHeight="1">
      <c r="A51" s="969" t="s">
        <v>488</v>
      </c>
      <c r="B51" s="323"/>
      <c r="C51" s="323"/>
      <c r="D51" s="323"/>
      <c r="E51" s="323"/>
      <c r="F51" s="327">
        <v>40450</v>
      </c>
      <c r="G51" s="847">
        <v>0</v>
      </c>
      <c r="H51" s="316"/>
    </row>
    <row r="52" spans="1:8" ht="20.100000000000001" customHeight="1">
      <c r="A52" s="969" t="s">
        <v>53</v>
      </c>
      <c r="B52" s="323"/>
      <c r="C52" s="323"/>
      <c r="D52" s="323"/>
      <c r="E52" s="323"/>
      <c r="F52" s="343" t="s">
        <v>54</v>
      </c>
      <c r="G52" s="847">
        <v>9000</v>
      </c>
      <c r="H52" s="316"/>
    </row>
    <row r="53" spans="1:8" ht="20.100000000000001" customHeight="1">
      <c r="A53" s="970" t="s">
        <v>432</v>
      </c>
      <c r="B53" s="326"/>
      <c r="C53" s="326"/>
      <c r="D53" s="326"/>
      <c r="E53" s="326"/>
      <c r="F53" s="342" t="s">
        <v>431</v>
      </c>
      <c r="G53" s="847">
        <v>0</v>
      </c>
      <c r="H53" s="316"/>
    </row>
    <row r="54" spans="1:8" ht="20.100000000000001" customHeight="1">
      <c r="A54" s="970" t="s">
        <v>55</v>
      </c>
      <c r="B54" s="326"/>
      <c r="C54" s="326"/>
      <c r="D54" s="326"/>
      <c r="E54" s="326"/>
      <c r="F54" s="343" t="s">
        <v>56</v>
      </c>
      <c r="G54" s="847">
        <v>0</v>
      </c>
      <c r="H54" s="316"/>
    </row>
    <row r="55" spans="1:8" ht="20.100000000000001" customHeight="1">
      <c r="A55" s="970" t="s">
        <v>433</v>
      </c>
      <c r="B55" s="326"/>
      <c r="C55" s="326"/>
      <c r="D55" s="326"/>
      <c r="E55" s="326"/>
      <c r="F55" s="342" t="s">
        <v>434</v>
      </c>
      <c r="G55" s="847">
        <v>0</v>
      </c>
      <c r="H55" s="316"/>
    </row>
    <row r="56" spans="1:8" ht="20.100000000000001" customHeight="1">
      <c r="A56" s="970" t="s">
        <v>57</v>
      </c>
      <c r="B56" s="326"/>
      <c r="C56" s="326"/>
      <c r="D56" s="326"/>
      <c r="E56" s="326"/>
      <c r="F56" s="343" t="s">
        <v>58</v>
      </c>
      <c r="G56" s="847">
        <v>1900</v>
      </c>
      <c r="H56" s="316"/>
    </row>
    <row r="57" spans="1:8" ht="20.100000000000001" customHeight="1">
      <c r="A57" s="970" t="s">
        <v>59</v>
      </c>
      <c r="B57" s="326"/>
      <c r="C57" s="326"/>
      <c r="D57" s="326"/>
      <c r="E57" s="326"/>
      <c r="F57" s="343" t="s">
        <v>60</v>
      </c>
      <c r="G57" s="847">
        <v>0</v>
      </c>
      <c r="H57" s="316"/>
    </row>
    <row r="58" spans="1:8" ht="20.100000000000001" customHeight="1">
      <c r="A58" s="970" t="s">
        <v>61</v>
      </c>
      <c r="B58" s="326"/>
      <c r="C58" s="326"/>
      <c r="D58" s="326"/>
      <c r="E58" s="326"/>
      <c r="F58" s="344" t="s">
        <v>62</v>
      </c>
      <c r="G58" s="847">
        <v>83000</v>
      </c>
      <c r="H58" s="316"/>
    </row>
    <row r="59" spans="1:8" ht="20.100000000000001" customHeight="1">
      <c r="A59" s="970" t="s">
        <v>63</v>
      </c>
      <c r="B59" s="326"/>
      <c r="C59" s="326"/>
      <c r="D59" s="326"/>
      <c r="E59" s="326"/>
      <c r="F59" s="343" t="s">
        <v>64</v>
      </c>
      <c r="G59" s="847">
        <v>260809</v>
      </c>
      <c r="H59" s="316"/>
    </row>
    <row r="60" spans="1:8" ht="20.100000000000001" customHeight="1">
      <c r="A60" s="970" t="s">
        <v>489</v>
      </c>
      <c r="B60" s="326"/>
      <c r="C60" s="326"/>
      <c r="D60" s="326"/>
      <c r="E60" s="326"/>
      <c r="F60" s="342" t="s">
        <v>460</v>
      </c>
      <c r="G60" s="847">
        <v>7460.49</v>
      </c>
      <c r="H60" s="316"/>
    </row>
    <row r="61" spans="1:8" ht="20.100000000000001" customHeight="1">
      <c r="A61" s="970" t="s">
        <v>437</v>
      </c>
      <c r="B61" s="326"/>
      <c r="C61" s="326"/>
      <c r="D61" s="326"/>
      <c r="E61" s="326"/>
      <c r="F61" s="342" t="s">
        <v>430</v>
      </c>
      <c r="G61" s="847">
        <v>0</v>
      </c>
      <c r="H61" s="316"/>
    </row>
    <row r="62" spans="1:8" ht="20.100000000000001" customHeight="1">
      <c r="A62" s="969"/>
      <c r="B62" s="323"/>
      <c r="C62" s="323"/>
      <c r="D62" s="323"/>
      <c r="E62" s="323"/>
      <c r="F62" s="329"/>
      <c r="G62" s="974"/>
      <c r="H62" s="316"/>
    </row>
    <row r="63" spans="1:8" ht="20.100000000000001" customHeight="1">
      <c r="A63" s="971" t="s">
        <v>236</v>
      </c>
      <c r="B63" s="323"/>
      <c r="C63" s="323"/>
      <c r="D63" s="323"/>
      <c r="E63" s="323"/>
      <c r="F63" s="329"/>
      <c r="G63" s="975">
        <f>SUM(G44:G61)</f>
        <v>1873655.49</v>
      </c>
      <c r="H63" s="316"/>
    </row>
    <row r="64" spans="1:8" ht="20.100000000000001" customHeight="1">
      <c r="A64" s="969"/>
      <c r="B64" s="323"/>
      <c r="C64" s="323"/>
      <c r="D64" s="323"/>
      <c r="E64" s="323"/>
      <c r="F64" s="329"/>
      <c r="G64" s="335"/>
      <c r="H64" s="316"/>
    </row>
    <row r="65" spans="1:8" ht="20.100000000000001" customHeight="1">
      <c r="A65" s="1143" t="s">
        <v>65</v>
      </c>
      <c r="B65" s="1144"/>
      <c r="C65" s="1144"/>
      <c r="D65" s="1144"/>
      <c r="E65" s="1144"/>
      <c r="F65" s="1145"/>
      <c r="G65" s="976"/>
      <c r="H65" s="316"/>
    </row>
    <row r="66" spans="1:8" ht="20.100000000000001" customHeight="1">
      <c r="A66" s="969"/>
      <c r="B66" s="323"/>
      <c r="C66" s="323"/>
      <c r="D66" s="323"/>
      <c r="E66" s="323"/>
      <c r="F66" s="329"/>
      <c r="G66" s="335"/>
      <c r="H66" s="316"/>
    </row>
    <row r="67" spans="1:8" ht="20.100000000000001" customHeight="1">
      <c r="A67" s="969" t="s">
        <v>490</v>
      </c>
      <c r="B67" s="323"/>
      <c r="C67" s="323"/>
      <c r="D67" s="323"/>
      <c r="E67" s="323"/>
      <c r="F67" s="329" t="s">
        <v>66</v>
      </c>
      <c r="G67" s="847">
        <v>0</v>
      </c>
      <c r="H67" s="316"/>
    </row>
    <row r="68" spans="1:8" ht="20.100000000000001" customHeight="1">
      <c r="A68" s="969" t="s">
        <v>491</v>
      </c>
      <c r="B68" s="323"/>
      <c r="C68" s="323"/>
      <c r="D68" s="323"/>
      <c r="E68" s="323"/>
      <c r="F68" s="329" t="s">
        <v>67</v>
      </c>
      <c r="G68" s="847">
        <f>19536+2871+68427+59578+55262+38153</f>
        <v>243827</v>
      </c>
      <c r="H68" s="316"/>
    </row>
    <row r="69" spans="1:8" ht="20.100000000000001" customHeight="1">
      <c r="A69" s="969" t="s">
        <v>278</v>
      </c>
      <c r="B69" s="323"/>
      <c r="C69" s="323"/>
      <c r="D69" s="323"/>
      <c r="E69" s="323"/>
      <c r="F69" s="329" t="s">
        <v>68</v>
      </c>
      <c r="G69" s="847">
        <v>0</v>
      </c>
      <c r="H69" s="316"/>
    </row>
    <row r="70" spans="1:8" ht="20.100000000000001" customHeight="1">
      <c r="A70" s="969"/>
      <c r="B70" s="323"/>
      <c r="C70" s="323"/>
      <c r="D70" s="323"/>
      <c r="E70" s="323"/>
      <c r="F70" s="329"/>
      <c r="G70" s="977"/>
      <c r="H70" s="316"/>
    </row>
    <row r="71" spans="1:8" ht="20.100000000000001" customHeight="1">
      <c r="A71" s="971" t="s">
        <v>237</v>
      </c>
      <c r="B71" s="323"/>
      <c r="C71" s="323"/>
      <c r="D71" s="323"/>
      <c r="E71" s="323"/>
      <c r="F71" s="329"/>
      <c r="G71" s="374">
        <f>SUM(G67:G69)</f>
        <v>243827</v>
      </c>
      <c r="H71" s="316"/>
    </row>
    <row r="72" spans="1:8" ht="20.100000000000001" customHeight="1">
      <c r="A72" s="978"/>
      <c r="B72" s="979"/>
      <c r="C72" s="979"/>
      <c r="D72" s="979"/>
      <c r="E72" s="979"/>
      <c r="F72" s="980"/>
      <c r="G72" s="981"/>
      <c r="H72" s="316"/>
    </row>
    <row r="73" spans="1:8" ht="20.100000000000001" customHeight="1">
      <c r="A73" s="1143" t="s">
        <v>69</v>
      </c>
      <c r="B73" s="1144"/>
      <c r="C73" s="1144"/>
      <c r="D73" s="1144"/>
      <c r="E73" s="1144"/>
      <c r="F73" s="1145"/>
      <c r="G73" s="982"/>
      <c r="H73" s="316"/>
    </row>
    <row r="74" spans="1:8" ht="20.100000000000001" customHeight="1">
      <c r="A74" s="969"/>
      <c r="B74" s="323"/>
      <c r="C74" s="323"/>
      <c r="D74" s="323"/>
      <c r="E74" s="323"/>
      <c r="F74" s="329"/>
      <c r="G74" s="345"/>
      <c r="H74" s="316"/>
    </row>
    <row r="75" spans="1:8" ht="20.100000000000001" customHeight="1">
      <c r="A75" s="969" t="s">
        <v>492</v>
      </c>
      <c r="B75" s="323"/>
      <c r="C75" s="323"/>
      <c r="D75" s="323"/>
      <c r="E75" s="323"/>
      <c r="F75" s="329" t="s">
        <v>0</v>
      </c>
      <c r="G75" s="1046">
        <f>'CHECK SHEET'!D102</f>
        <v>6931487</v>
      </c>
      <c r="H75" s="316"/>
    </row>
    <row r="76" spans="1:8" ht="20.100000000000001" customHeight="1">
      <c r="A76" s="969" t="s">
        <v>279</v>
      </c>
      <c r="B76" s="323"/>
      <c r="C76" s="323"/>
      <c r="D76" s="323"/>
      <c r="E76" s="323"/>
      <c r="F76" s="332">
        <v>42130</v>
      </c>
      <c r="G76" s="1047">
        <v>0</v>
      </c>
      <c r="H76" s="316"/>
    </row>
    <row r="77" spans="1:8" ht="20.100000000000001" customHeight="1">
      <c r="A77" s="983" t="s">
        <v>595</v>
      </c>
      <c r="B77" s="984"/>
      <c r="C77" s="984"/>
      <c r="D77" s="984"/>
      <c r="E77" s="984"/>
      <c r="F77" s="346" t="s">
        <v>1</v>
      </c>
      <c r="G77" s="1048">
        <v>301190</v>
      </c>
      <c r="H77" s="316"/>
    </row>
    <row r="78" spans="1:8" ht="20.100000000000001" customHeight="1">
      <c r="A78" s="983" t="s">
        <v>280</v>
      </c>
      <c r="B78" s="984"/>
      <c r="C78" s="984"/>
      <c r="D78" s="984"/>
      <c r="E78" s="984"/>
      <c r="F78" s="346" t="s">
        <v>70</v>
      </c>
      <c r="G78" s="1047">
        <v>0</v>
      </c>
      <c r="H78" s="316"/>
    </row>
    <row r="79" spans="1:8" ht="20.100000000000001" customHeight="1">
      <c r="A79" s="969" t="s">
        <v>494</v>
      </c>
      <c r="B79" s="323"/>
      <c r="C79" s="323"/>
      <c r="D79" s="323"/>
      <c r="E79" s="323"/>
      <c r="F79" s="329" t="s">
        <v>71</v>
      </c>
      <c r="G79" s="1047">
        <v>0</v>
      </c>
      <c r="H79" s="316"/>
    </row>
    <row r="80" spans="1:8" ht="20.100000000000001" customHeight="1">
      <c r="A80" s="969" t="s">
        <v>596</v>
      </c>
      <c r="B80" s="323"/>
      <c r="C80" s="323"/>
      <c r="D80" s="323"/>
      <c r="E80" s="323"/>
      <c r="F80" s="329" t="s">
        <v>72</v>
      </c>
      <c r="G80" s="1047">
        <v>65000</v>
      </c>
      <c r="H80" s="316"/>
    </row>
    <row r="81" spans="1:10" ht="20.100000000000001" customHeight="1">
      <c r="A81" s="969" t="s">
        <v>601</v>
      </c>
      <c r="B81" s="323"/>
      <c r="C81" s="323"/>
      <c r="D81" s="323"/>
      <c r="E81" s="323"/>
      <c r="F81" s="329" t="s">
        <v>73</v>
      </c>
      <c r="G81" s="1046">
        <f>'CHECK SHEET'!D104</f>
        <v>961038</v>
      </c>
      <c r="H81" s="316"/>
    </row>
    <row r="82" spans="1:10" ht="20.100000000000001" customHeight="1">
      <c r="A82" s="985" t="s">
        <v>493</v>
      </c>
      <c r="B82" s="986"/>
      <c r="C82" s="986"/>
      <c r="D82" s="986"/>
      <c r="E82" s="986"/>
      <c r="F82" s="345" t="s">
        <v>74</v>
      </c>
      <c r="G82" s="1047">
        <v>0</v>
      </c>
      <c r="H82" s="316"/>
    </row>
    <row r="83" spans="1:10" ht="20.100000000000001" customHeight="1">
      <c r="A83" s="969" t="s">
        <v>281</v>
      </c>
      <c r="B83" s="323"/>
      <c r="C83" s="323"/>
      <c r="D83" s="323"/>
      <c r="E83" s="323"/>
      <c r="F83" s="329" t="s">
        <v>75</v>
      </c>
      <c r="G83" s="1047">
        <v>0</v>
      </c>
      <c r="H83" s="316"/>
    </row>
    <row r="84" spans="1:10" ht="20.100000000000001" customHeight="1">
      <c r="A84" s="969"/>
      <c r="B84" s="323"/>
      <c r="C84" s="323"/>
      <c r="D84" s="323"/>
      <c r="E84" s="323"/>
      <c r="F84" s="329"/>
      <c r="G84" s="987"/>
      <c r="H84" s="316"/>
    </row>
    <row r="85" spans="1:10" ht="20.100000000000001" customHeight="1">
      <c r="A85" s="971" t="s">
        <v>238</v>
      </c>
      <c r="B85" s="323"/>
      <c r="C85" s="323"/>
      <c r="D85" s="323"/>
      <c r="E85" s="323"/>
      <c r="F85" s="329"/>
      <c r="G85" s="375">
        <f>SUM(G75:G83)</f>
        <v>8258715</v>
      </c>
      <c r="H85" s="316"/>
    </row>
    <row r="86" spans="1:10" ht="20.100000000000001" customHeight="1">
      <c r="A86" s="978"/>
      <c r="B86" s="979"/>
      <c r="C86" s="979"/>
      <c r="D86" s="979"/>
      <c r="E86" s="979"/>
      <c r="F86" s="980"/>
      <c r="G86" s="981"/>
      <c r="H86" s="316"/>
    </row>
    <row r="87" spans="1:10" ht="20.100000000000001" customHeight="1">
      <c r="A87" s="1146" t="s">
        <v>76</v>
      </c>
      <c r="B87" s="1147"/>
      <c r="C87" s="1147"/>
      <c r="D87" s="1147"/>
      <c r="E87" s="1147"/>
      <c r="F87" s="1148"/>
      <c r="G87" s="982"/>
      <c r="H87" s="316"/>
    </row>
    <row r="88" spans="1:10" ht="20.100000000000001" customHeight="1">
      <c r="A88" s="969"/>
      <c r="B88" s="323"/>
      <c r="C88" s="323"/>
      <c r="D88" s="323"/>
      <c r="E88" s="323"/>
      <c r="F88" s="329"/>
      <c r="G88" s="345"/>
      <c r="H88" s="316"/>
    </row>
    <row r="89" spans="1:10" ht="20.100000000000001" customHeight="1">
      <c r="A89" s="969" t="s">
        <v>282</v>
      </c>
      <c r="B89" s="323"/>
      <c r="C89" s="323"/>
      <c r="D89" s="323"/>
      <c r="E89" s="323"/>
      <c r="F89" s="329" t="s">
        <v>77</v>
      </c>
      <c r="G89" s="940">
        <v>1800</v>
      </c>
      <c r="H89" s="316"/>
    </row>
    <row r="90" spans="1:10" ht="20.100000000000001" customHeight="1">
      <c r="A90" s="970" t="s">
        <v>283</v>
      </c>
      <c r="B90" s="326"/>
      <c r="C90" s="326"/>
      <c r="D90" s="326"/>
      <c r="E90" s="326"/>
      <c r="F90" s="327">
        <v>43518</v>
      </c>
      <c r="G90" s="1049">
        <v>0</v>
      </c>
      <c r="H90" s="316"/>
      <c r="J90" s="347"/>
    </row>
    <row r="91" spans="1:10" ht="20.100000000000001" customHeight="1">
      <c r="A91" s="970" t="s">
        <v>284</v>
      </c>
      <c r="B91" s="326"/>
      <c r="C91" s="326"/>
      <c r="D91" s="326"/>
      <c r="E91" s="326"/>
      <c r="F91" s="327">
        <v>43519</v>
      </c>
      <c r="G91" s="1049">
        <v>0</v>
      </c>
      <c r="H91" s="316"/>
    </row>
    <row r="92" spans="1:10" ht="20.100000000000001" customHeight="1">
      <c r="A92" s="969" t="s">
        <v>285</v>
      </c>
      <c r="B92" s="323"/>
      <c r="C92" s="323"/>
      <c r="D92" s="323"/>
      <c r="E92" s="323"/>
      <c r="F92" s="329" t="s">
        <v>78</v>
      </c>
      <c r="G92" s="847">
        <v>7000</v>
      </c>
      <c r="H92" s="316"/>
    </row>
    <row r="93" spans="1:10" ht="20.100000000000001" customHeight="1">
      <c r="A93" s="988"/>
      <c r="B93" s="989"/>
      <c r="C93" s="989"/>
      <c r="D93" s="989"/>
      <c r="E93" s="989"/>
      <c r="F93" s="990"/>
      <c r="G93" s="991"/>
      <c r="H93" s="316"/>
    </row>
    <row r="94" spans="1:10" ht="20.100000000000001" customHeight="1">
      <c r="A94" s="971" t="s">
        <v>239</v>
      </c>
      <c r="B94" s="323"/>
      <c r="C94" s="323"/>
      <c r="D94" s="323"/>
      <c r="E94" s="323"/>
      <c r="F94" s="348"/>
      <c r="G94" s="992">
        <f>SUM(G89:G92)</f>
        <v>8800</v>
      </c>
      <c r="H94" s="316"/>
    </row>
    <row r="95" spans="1:10" ht="20.100000000000001" customHeight="1">
      <c r="A95" s="969"/>
      <c r="B95" s="323"/>
      <c r="C95" s="323"/>
      <c r="D95" s="323"/>
      <c r="E95" s="323"/>
      <c r="F95" s="329"/>
      <c r="G95" s="349"/>
      <c r="H95" s="316"/>
    </row>
    <row r="96" spans="1:10" ht="20.100000000000001" customHeight="1">
      <c r="A96" s="1149" t="s">
        <v>79</v>
      </c>
      <c r="B96" s="1150"/>
      <c r="C96" s="1150"/>
      <c r="D96" s="1150"/>
      <c r="E96" s="1150"/>
      <c r="F96" s="1151"/>
      <c r="G96" s="1043"/>
      <c r="H96" s="316"/>
    </row>
    <row r="97" spans="1:8" ht="20.100000000000001" customHeight="1">
      <c r="A97" s="969"/>
      <c r="B97" s="323"/>
      <c r="C97" s="323"/>
      <c r="D97" s="323"/>
      <c r="E97" s="323"/>
      <c r="F97" s="329"/>
      <c r="G97" s="349"/>
      <c r="H97" s="316"/>
    </row>
    <row r="98" spans="1:8" ht="20.100000000000001" customHeight="1">
      <c r="A98" s="969" t="s">
        <v>286</v>
      </c>
      <c r="B98" s="323"/>
      <c r="C98" s="323"/>
      <c r="D98" s="323"/>
      <c r="E98" s="323"/>
      <c r="F98" s="329" t="s">
        <v>80</v>
      </c>
      <c r="G98" s="850">
        <v>90</v>
      </c>
      <c r="H98" s="316"/>
    </row>
    <row r="99" spans="1:8" ht="20.100000000000001" customHeight="1">
      <c r="A99" s="969" t="s">
        <v>289</v>
      </c>
      <c r="B99" s="323"/>
      <c r="C99" s="323"/>
      <c r="D99" s="323"/>
      <c r="E99" s="323"/>
      <c r="F99" s="329" t="s">
        <v>81</v>
      </c>
      <c r="G99" s="848">
        <v>1471.51</v>
      </c>
      <c r="H99" s="316"/>
    </row>
    <row r="100" spans="1:8" ht="20.100000000000001" customHeight="1">
      <c r="A100" s="970" t="s">
        <v>288</v>
      </c>
      <c r="B100" s="326"/>
      <c r="C100" s="326"/>
      <c r="D100" s="326"/>
      <c r="E100" s="326"/>
      <c r="F100" s="350">
        <v>44400</v>
      </c>
      <c r="G100" s="849">
        <v>0</v>
      </c>
      <c r="H100" s="316"/>
    </row>
    <row r="101" spans="1:8" ht="20.100000000000001" customHeight="1">
      <c r="A101" s="969" t="s">
        <v>287</v>
      </c>
      <c r="B101" s="323"/>
      <c r="C101" s="323"/>
      <c r="D101" s="323"/>
      <c r="E101" s="323"/>
      <c r="F101" s="329" t="s">
        <v>82</v>
      </c>
      <c r="G101" s="848">
        <v>0</v>
      </c>
      <c r="H101" s="316"/>
    </row>
    <row r="102" spans="1:8" ht="20.100000000000001" customHeight="1">
      <c r="A102" s="969"/>
      <c r="B102" s="323"/>
      <c r="C102" s="323"/>
      <c r="D102" s="323"/>
      <c r="E102" s="323"/>
      <c r="F102" s="329"/>
      <c r="G102" s="993"/>
      <c r="H102" s="316"/>
    </row>
    <row r="103" spans="1:8" ht="20.100000000000001" customHeight="1">
      <c r="A103" s="971" t="s">
        <v>240</v>
      </c>
      <c r="B103" s="323"/>
      <c r="C103" s="323"/>
      <c r="D103" s="323"/>
      <c r="E103" s="323"/>
      <c r="F103" s="329"/>
      <c r="G103" s="992">
        <f>SUM(G98:G101)</f>
        <v>1561.51</v>
      </c>
      <c r="H103" s="316"/>
    </row>
    <row r="104" spans="1:8" ht="20.100000000000001" customHeight="1">
      <c r="A104" s="969"/>
      <c r="B104" s="323"/>
      <c r="C104" s="323"/>
      <c r="D104" s="323"/>
      <c r="E104" s="323"/>
      <c r="F104" s="329"/>
      <c r="G104" s="349"/>
      <c r="H104" s="316"/>
    </row>
    <row r="105" spans="1:8" ht="20.100000000000001" customHeight="1">
      <c r="A105" s="1152" t="s">
        <v>83</v>
      </c>
      <c r="B105" s="1153"/>
      <c r="C105" s="1153"/>
      <c r="D105" s="1153"/>
      <c r="E105" s="1153"/>
      <c r="F105" s="1154"/>
      <c r="G105" s="994"/>
      <c r="H105" s="316"/>
    </row>
    <row r="106" spans="1:8" ht="20.100000000000001" customHeight="1">
      <c r="A106" s="969"/>
      <c r="B106" s="323"/>
      <c r="C106" s="323"/>
      <c r="D106" s="323"/>
      <c r="E106" s="323"/>
      <c r="F106" s="329"/>
      <c r="G106" s="349"/>
      <c r="H106" s="316"/>
    </row>
    <row r="107" spans="1:8" ht="20.100000000000001" customHeight="1">
      <c r="A107" s="969" t="s">
        <v>290</v>
      </c>
      <c r="B107" s="323"/>
      <c r="C107" s="323"/>
      <c r="D107" s="323"/>
      <c r="E107" s="323"/>
      <c r="F107" s="329" t="s">
        <v>84</v>
      </c>
      <c r="G107" s="850">
        <v>0</v>
      </c>
      <c r="H107" s="316"/>
    </row>
    <row r="108" spans="1:8" ht="20.100000000000001" customHeight="1">
      <c r="A108" s="969" t="s">
        <v>291</v>
      </c>
      <c r="B108" s="323"/>
      <c r="C108" s="323"/>
      <c r="D108" s="323"/>
      <c r="E108" s="323"/>
      <c r="F108" s="329" t="s">
        <v>85</v>
      </c>
      <c r="G108" s="941">
        <v>7000</v>
      </c>
      <c r="H108" s="316"/>
    </row>
    <row r="109" spans="1:8" ht="20.100000000000001" customHeight="1">
      <c r="A109" s="969" t="s">
        <v>292</v>
      </c>
      <c r="B109" s="323"/>
      <c r="C109" s="323"/>
      <c r="D109" s="323"/>
      <c r="E109" s="323"/>
      <c r="F109" s="329" t="s">
        <v>86</v>
      </c>
      <c r="G109" s="941">
        <v>7357</v>
      </c>
      <c r="H109" s="316"/>
    </row>
    <row r="110" spans="1:8" ht="20.100000000000001" customHeight="1">
      <c r="A110" s="969" t="s">
        <v>293</v>
      </c>
      <c r="B110" s="323"/>
      <c r="C110" s="323"/>
      <c r="D110" s="323"/>
      <c r="E110" s="323"/>
      <c r="F110" s="329" t="s">
        <v>87</v>
      </c>
      <c r="G110" s="941">
        <v>0</v>
      </c>
      <c r="H110" s="316"/>
    </row>
    <row r="111" spans="1:8" ht="20.100000000000001" customHeight="1">
      <c r="A111" s="969" t="s">
        <v>294</v>
      </c>
      <c r="B111" s="323"/>
      <c r="C111" s="323"/>
      <c r="D111" s="323"/>
      <c r="E111" s="323"/>
      <c r="F111" s="329" t="s">
        <v>88</v>
      </c>
      <c r="G111" s="941">
        <v>29000</v>
      </c>
      <c r="H111" s="316"/>
    </row>
    <row r="112" spans="1:8" ht="20.100000000000001" customHeight="1">
      <c r="A112" s="969"/>
      <c r="B112" s="323"/>
      <c r="C112" s="323"/>
      <c r="D112" s="323"/>
      <c r="E112" s="323"/>
      <c r="F112" s="329"/>
      <c r="G112" s="995"/>
      <c r="H112" s="316"/>
    </row>
    <row r="113" spans="1:8" ht="20.100000000000001" customHeight="1">
      <c r="A113" s="996" t="s">
        <v>241</v>
      </c>
      <c r="B113" s="997"/>
      <c r="C113" s="997"/>
      <c r="D113" s="997"/>
      <c r="E113" s="997"/>
      <c r="F113" s="998"/>
      <c r="G113" s="992">
        <f>SUM(G107:G111)</f>
        <v>43357</v>
      </c>
      <c r="H113" s="316"/>
    </row>
    <row r="114" spans="1:8" ht="20.100000000000001" customHeight="1">
      <c r="A114" s="969"/>
      <c r="B114" s="323"/>
      <c r="C114" s="323"/>
      <c r="D114" s="323"/>
      <c r="E114" s="323"/>
      <c r="F114" s="999"/>
      <c r="G114" s="1000"/>
      <c r="H114" s="316"/>
    </row>
    <row r="115" spans="1:8" ht="20.100000000000001" customHeight="1">
      <c r="A115" s="1001" t="s">
        <v>89</v>
      </c>
      <c r="B115" s="1002"/>
      <c r="C115" s="1002"/>
      <c r="D115" s="1002"/>
      <c r="E115" s="1002"/>
      <c r="F115" s="1003" t="s">
        <v>90</v>
      </c>
      <c r="G115" s="1004">
        <v>0</v>
      </c>
      <c r="H115" s="316"/>
    </row>
    <row r="116" spans="1:8" ht="20.100000000000001" customHeight="1">
      <c r="A116" s="1005"/>
      <c r="B116" s="316"/>
      <c r="C116" s="316"/>
      <c r="D116" s="316"/>
      <c r="E116" s="316"/>
      <c r="F116" s="351"/>
      <c r="G116" s="352"/>
      <c r="H116" s="316"/>
    </row>
    <row r="117" spans="1:8" ht="20.100000000000001" customHeight="1">
      <c r="A117" s="971" t="s">
        <v>242</v>
      </c>
      <c r="B117" s="316"/>
      <c r="C117" s="323"/>
      <c r="D117" s="323"/>
      <c r="E117" s="316"/>
      <c r="F117" s="351"/>
      <c r="G117" s="992">
        <f>G115</f>
        <v>0</v>
      </c>
      <c r="H117" s="316"/>
    </row>
    <row r="118" spans="1:8" ht="20.100000000000001" customHeight="1">
      <c r="A118" s="1005"/>
      <c r="B118" s="316"/>
      <c r="C118" s="316"/>
      <c r="D118" s="316"/>
      <c r="E118" s="316"/>
      <c r="F118" s="351"/>
      <c r="G118" s="349"/>
      <c r="H118" s="316"/>
    </row>
    <row r="119" spans="1:8" ht="20.100000000000001" customHeight="1">
      <c r="A119" s="1149" t="s">
        <v>91</v>
      </c>
      <c r="B119" s="1150"/>
      <c r="C119" s="1150"/>
      <c r="D119" s="1150"/>
      <c r="E119" s="1150"/>
      <c r="F119" s="1151"/>
      <c r="G119" s="1043"/>
      <c r="H119" s="316"/>
    </row>
    <row r="120" spans="1:8" ht="20.100000000000001" customHeight="1">
      <c r="A120" s="969"/>
      <c r="B120" s="323"/>
      <c r="C120" s="323"/>
      <c r="D120" s="323"/>
      <c r="E120" s="323"/>
      <c r="F120" s="329"/>
      <c r="G120" s="349"/>
      <c r="H120" s="316"/>
    </row>
    <row r="121" spans="1:8" ht="20.100000000000001" customHeight="1">
      <c r="A121" s="969" t="s">
        <v>295</v>
      </c>
      <c r="B121" s="323"/>
      <c r="C121" s="323"/>
      <c r="D121" s="323"/>
      <c r="E121" s="323"/>
      <c r="F121" s="329" t="s">
        <v>92</v>
      </c>
      <c r="G121" s="940">
        <v>60000</v>
      </c>
      <c r="H121" s="316"/>
    </row>
    <row r="122" spans="1:8" ht="20.100000000000001" customHeight="1">
      <c r="A122" s="969" t="s">
        <v>296</v>
      </c>
      <c r="B122" s="323"/>
      <c r="C122" s="323"/>
      <c r="D122" s="323"/>
      <c r="E122" s="323"/>
      <c r="F122" s="329" t="s">
        <v>93</v>
      </c>
      <c r="G122" s="941">
        <v>0</v>
      </c>
      <c r="H122" s="316"/>
    </row>
    <row r="123" spans="1:8" ht="20.100000000000001" customHeight="1">
      <c r="A123" s="969" t="s">
        <v>297</v>
      </c>
      <c r="B123" s="323"/>
      <c r="C123" s="323"/>
      <c r="D123" s="323"/>
      <c r="E123" s="323"/>
      <c r="F123" s="329" t="s">
        <v>94</v>
      </c>
      <c r="G123" s="941">
        <v>191</v>
      </c>
      <c r="H123" s="316"/>
    </row>
    <row r="124" spans="1:8" ht="20.100000000000001" customHeight="1">
      <c r="A124" s="969" t="s">
        <v>298</v>
      </c>
      <c r="B124" s="323"/>
      <c r="C124" s="323"/>
      <c r="D124" s="323"/>
      <c r="E124" s="323"/>
      <c r="F124" s="329" t="s">
        <v>95</v>
      </c>
      <c r="G124" s="941">
        <f>302840-14223-G68</f>
        <v>44790</v>
      </c>
      <c r="H124" s="316"/>
    </row>
    <row r="125" spans="1:8" ht="20.100000000000001" customHeight="1">
      <c r="A125" s="969"/>
      <c r="B125" s="323"/>
      <c r="C125" s="323"/>
      <c r="D125" s="323"/>
      <c r="E125" s="323"/>
      <c r="F125" s="329"/>
      <c r="G125" s="995"/>
      <c r="H125" s="316"/>
    </row>
    <row r="126" spans="1:8" ht="20.100000000000001" customHeight="1">
      <c r="A126" s="971" t="s">
        <v>243</v>
      </c>
      <c r="B126" s="323"/>
      <c r="C126" s="323"/>
      <c r="D126" s="323"/>
      <c r="E126" s="323"/>
      <c r="F126" s="329"/>
      <c r="G126" s="992">
        <f>SUM(G121:G124)</f>
        <v>104981</v>
      </c>
      <c r="H126" s="316"/>
    </row>
    <row r="127" spans="1:8" ht="20.100000000000001" customHeight="1">
      <c r="A127" s="969"/>
      <c r="B127" s="323"/>
      <c r="C127" s="323"/>
      <c r="D127" s="323"/>
      <c r="E127" s="323"/>
      <c r="F127" s="329"/>
      <c r="G127" s="349"/>
      <c r="H127" s="316"/>
    </row>
    <row r="128" spans="1:8" ht="20.100000000000001" customHeight="1">
      <c r="A128" s="1155" t="s">
        <v>96</v>
      </c>
      <c r="B128" s="1156"/>
      <c r="C128" s="1156"/>
      <c r="D128" s="1156"/>
      <c r="E128" s="1156"/>
      <c r="F128" s="1157"/>
      <c r="G128" s="1006"/>
      <c r="H128" s="316"/>
    </row>
    <row r="129" spans="1:8" ht="20.100000000000001" customHeight="1">
      <c r="A129" s="969"/>
      <c r="B129" s="323"/>
      <c r="C129" s="323"/>
      <c r="D129" s="323"/>
      <c r="E129" s="323"/>
      <c r="F129" s="329"/>
      <c r="G129" s="349"/>
      <c r="H129" s="316"/>
    </row>
    <row r="130" spans="1:8" ht="20.100000000000001" customHeight="1">
      <c r="A130" s="969" t="s">
        <v>438</v>
      </c>
      <c r="B130" s="323"/>
      <c r="C130" s="323"/>
      <c r="D130" s="1007"/>
      <c r="E130" s="1008"/>
      <c r="F130" s="346" t="s">
        <v>97</v>
      </c>
      <c r="G130" s="850">
        <v>0</v>
      </c>
      <c r="H130" s="316"/>
    </row>
    <row r="131" spans="1:8" ht="20.100000000000001" customHeight="1">
      <c r="A131" s="969" t="s">
        <v>445</v>
      </c>
      <c r="B131" s="323"/>
      <c r="C131" s="323"/>
      <c r="D131" s="1007"/>
      <c r="E131" s="1008"/>
      <c r="F131" s="346" t="s">
        <v>98</v>
      </c>
      <c r="G131" s="848">
        <v>0</v>
      </c>
      <c r="H131" s="316"/>
    </row>
    <row r="132" spans="1:8" ht="20.100000000000001" customHeight="1">
      <c r="A132" s="970" t="s">
        <v>446</v>
      </c>
      <c r="B132" s="326"/>
      <c r="C132" s="326"/>
      <c r="D132" s="1009"/>
      <c r="E132" s="341"/>
      <c r="F132" s="353">
        <v>49230</v>
      </c>
      <c r="G132" s="942">
        <v>28500</v>
      </c>
      <c r="H132" s="316"/>
    </row>
    <row r="133" spans="1:8" ht="20.100000000000001" customHeight="1">
      <c r="A133" s="970" t="s">
        <v>447</v>
      </c>
      <c r="B133" s="326"/>
      <c r="C133" s="326"/>
      <c r="D133" s="1009"/>
      <c r="E133" s="341"/>
      <c r="F133" s="353">
        <v>49240</v>
      </c>
      <c r="G133" s="848">
        <v>0</v>
      </c>
      <c r="H133" s="316"/>
    </row>
    <row r="134" spans="1:8" ht="20.100000000000001" customHeight="1">
      <c r="A134" s="969" t="s">
        <v>299</v>
      </c>
      <c r="B134" s="323"/>
      <c r="C134" s="323"/>
      <c r="D134" s="323"/>
      <c r="E134" s="323"/>
      <c r="F134" s="329" t="s">
        <v>99</v>
      </c>
      <c r="G134" s="848">
        <v>0</v>
      </c>
      <c r="H134" s="316"/>
    </row>
    <row r="135" spans="1:8" ht="20.100000000000001" customHeight="1">
      <c r="A135" s="969" t="s">
        <v>300</v>
      </c>
      <c r="B135" s="323"/>
      <c r="C135" s="323"/>
      <c r="D135" s="323"/>
      <c r="E135" s="323"/>
      <c r="F135" s="332">
        <v>49520</v>
      </c>
      <c r="G135" s="848">
        <v>0</v>
      </c>
      <c r="H135" s="316"/>
    </row>
    <row r="136" spans="1:8" ht="20.100000000000001" customHeight="1">
      <c r="A136" s="969" t="s">
        <v>301</v>
      </c>
      <c r="B136" s="323"/>
      <c r="C136" s="323"/>
      <c r="D136" s="323"/>
      <c r="E136" s="323"/>
      <c r="F136" s="329" t="s">
        <v>100</v>
      </c>
      <c r="G136" s="848">
        <v>0</v>
      </c>
      <c r="H136" s="316"/>
    </row>
    <row r="137" spans="1:8" ht="20.100000000000001" customHeight="1">
      <c r="A137" s="969" t="s">
        <v>302</v>
      </c>
      <c r="B137" s="323"/>
      <c r="C137" s="323"/>
      <c r="D137" s="323"/>
      <c r="E137" s="323"/>
      <c r="F137" s="329" t="s">
        <v>101</v>
      </c>
      <c r="G137" s="848">
        <v>0</v>
      </c>
      <c r="H137" s="316"/>
    </row>
    <row r="138" spans="1:8" ht="20.100000000000001" customHeight="1">
      <c r="A138" s="969"/>
      <c r="B138" s="323"/>
      <c r="C138" s="323"/>
      <c r="D138" s="323"/>
      <c r="E138" s="323"/>
      <c r="F138" s="329"/>
      <c r="G138" s="1010"/>
      <c r="H138" s="316"/>
    </row>
    <row r="139" spans="1:8" ht="20.100000000000001" customHeight="1">
      <c r="A139" s="971" t="s">
        <v>244</v>
      </c>
      <c r="B139" s="323"/>
      <c r="C139" s="323"/>
      <c r="D139" s="323"/>
      <c r="E139" s="323"/>
      <c r="F139" s="329"/>
      <c r="G139" s="992">
        <f>SUM(G130:G137)</f>
        <v>28500</v>
      </c>
      <c r="H139" s="316"/>
    </row>
    <row r="140" spans="1:8" ht="20.100000000000001" customHeight="1">
      <c r="A140" s="969"/>
      <c r="B140" s="323"/>
      <c r="C140" s="323"/>
      <c r="D140" s="323"/>
      <c r="E140" s="323"/>
      <c r="F140" s="329"/>
      <c r="G140" s="349"/>
      <c r="H140" s="316"/>
    </row>
    <row r="141" spans="1:8" ht="20.100000000000001" customHeight="1" thickBot="1">
      <c r="A141" s="1053" t="s">
        <v>102</v>
      </c>
      <c r="B141" s="1054"/>
      <c r="C141" s="1054"/>
      <c r="D141" s="1054"/>
      <c r="E141" s="1054"/>
      <c r="F141" s="1055"/>
      <c r="G141" s="1057">
        <f>G63+G71+G85+G94+G103+G113+G117+G126+G139</f>
        <v>10563397</v>
      </c>
      <c r="H141" s="316"/>
    </row>
    <row r="142" spans="1:8" ht="20.100000000000001" customHeight="1" thickTop="1">
      <c r="A142" s="978"/>
      <c r="B142" s="979"/>
      <c r="C142" s="979"/>
      <c r="D142" s="979"/>
      <c r="E142" s="979"/>
      <c r="F142" s="1011"/>
      <c r="G142" s="1050"/>
      <c r="H142" s="316"/>
    </row>
    <row r="143" spans="1:8" ht="20.100000000000001" customHeight="1">
      <c r="A143" s="1155" t="s">
        <v>103</v>
      </c>
      <c r="B143" s="1156"/>
      <c r="C143" s="1156"/>
      <c r="D143" s="1156"/>
      <c r="E143" s="1156"/>
      <c r="F143" s="1157"/>
      <c r="G143" s="1012"/>
      <c r="H143" s="316"/>
    </row>
    <row r="144" spans="1:8" ht="20.100000000000001" customHeight="1">
      <c r="A144" s="969"/>
      <c r="B144" s="323"/>
      <c r="C144" s="323"/>
      <c r="D144" s="323"/>
      <c r="E144" s="323"/>
      <c r="F144" s="329"/>
      <c r="G144" s="354"/>
      <c r="H144" s="316"/>
    </row>
    <row r="145" spans="1:8" ht="20.100000000000001" customHeight="1">
      <c r="A145" s="969" t="s">
        <v>303</v>
      </c>
      <c r="B145" s="323"/>
      <c r="C145" s="323"/>
      <c r="D145" s="323"/>
      <c r="E145" s="323"/>
      <c r="F145" s="329" t="s">
        <v>104</v>
      </c>
      <c r="G145" s="851">
        <v>250176</v>
      </c>
      <c r="H145" s="316"/>
    </row>
    <row r="146" spans="1:8" ht="20.100000000000001" customHeight="1">
      <c r="A146" s="969" t="s">
        <v>304</v>
      </c>
      <c r="B146" s="316"/>
      <c r="C146" s="316"/>
      <c r="D146" s="316"/>
      <c r="E146" s="316"/>
      <c r="F146" s="329" t="s">
        <v>105</v>
      </c>
      <c r="G146" s="851">
        <v>138632</v>
      </c>
      <c r="H146" s="316"/>
    </row>
    <row r="147" spans="1:8" ht="20.100000000000001" customHeight="1">
      <c r="A147" s="969" t="s">
        <v>306</v>
      </c>
      <c r="B147" s="316"/>
      <c r="C147" s="316"/>
      <c r="D147" s="316"/>
      <c r="E147" s="316"/>
      <c r="F147" s="329" t="s">
        <v>106</v>
      </c>
      <c r="G147" s="851">
        <v>327037</v>
      </c>
      <c r="H147" s="316"/>
    </row>
    <row r="148" spans="1:8" ht="20.100000000000001" customHeight="1">
      <c r="A148" s="969" t="s">
        <v>305</v>
      </c>
      <c r="B148" s="316"/>
      <c r="C148" s="316"/>
      <c r="D148" s="316"/>
      <c r="E148" s="316"/>
      <c r="F148" s="329" t="s">
        <v>107</v>
      </c>
      <c r="G148" s="851">
        <v>0</v>
      </c>
      <c r="H148" s="316"/>
    </row>
    <row r="149" spans="1:8" ht="20.100000000000001" customHeight="1">
      <c r="A149" s="969" t="s">
        <v>307</v>
      </c>
      <c r="B149" s="316"/>
      <c r="C149" s="316"/>
      <c r="D149" s="316"/>
      <c r="E149" s="316"/>
      <c r="F149" s="329" t="s">
        <v>108</v>
      </c>
      <c r="G149" s="851">
        <v>0</v>
      </c>
      <c r="H149" s="316"/>
    </row>
    <row r="150" spans="1:8" ht="20.100000000000001" customHeight="1">
      <c r="A150" s="969" t="s">
        <v>308</v>
      </c>
      <c r="B150" s="323"/>
      <c r="C150" s="323"/>
      <c r="D150" s="323"/>
      <c r="E150" s="323"/>
      <c r="F150" s="329" t="s">
        <v>109</v>
      </c>
      <c r="G150" s="851">
        <v>1401198</v>
      </c>
      <c r="H150" s="316"/>
    </row>
    <row r="151" spans="1:8" ht="20.100000000000001" customHeight="1">
      <c r="A151" s="969" t="s">
        <v>408</v>
      </c>
      <c r="B151" s="323"/>
      <c r="C151" s="323"/>
      <c r="D151" s="323"/>
      <c r="E151" s="323"/>
      <c r="F151" s="329" t="s">
        <v>110</v>
      </c>
      <c r="G151" s="851">
        <v>126760</v>
      </c>
      <c r="H151" s="316"/>
    </row>
    <row r="152" spans="1:8" ht="20.100000000000001" customHeight="1">
      <c r="A152" s="969" t="s">
        <v>309</v>
      </c>
      <c r="B152" s="323"/>
      <c r="C152" s="323"/>
      <c r="D152" s="323"/>
      <c r="E152" s="323"/>
      <c r="F152" s="329" t="s">
        <v>111</v>
      </c>
      <c r="G152" s="851">
        <v>0</v>
      </c>
      <c r="H152" s="316"/>
    </row>
    <row r="153" spans="1:8" ht="20.100000000000001" customHeight="1">
      <c r="A153" s="969" t="s">
        <v>310</v>
      </c>
      <c r="B153" s="323"/>
      <c r="C153" s="323"/>
      <c r="D153" s="323"/>
      <c r="E153" s="323"/>
      <c r="F153" s="329" t="s">
        <v>112</v>
      </c>
      <c r="G153" s="851">
        <v>0</v>
      </c>
      <c r="H153" s="316"/>
    </row>
    <row r="154" spans="1:8" ht="20.100000000000001" customHeight="1">
      <c r="A154" s="969" t="s">
        <v>311</v>
      </c>
      <c r="B154" s="323"/>
      <c r="C154" s="323"/>
      <c r="D154" s="323"/>
      <c r="E154" s="323"/>
      <c r="F154" s="329" t="s">
        <v>113</v>
      </c>
      <c r="G154" s="851">
        <v>0</v>
      </c>
      <c r="H154" s="316"/>
    </row>
    <row r="155" spans="1:8" ht="20.100000000000001" customHeight="1">
      <c r="A155" s="969" t="s">
        <v>399</v>
      </c>
      <c r="B155" s="323"/>
      <c r="C155" s="323"/>
      <c r="D155" s="323"/>
      <c r="E155" s="323"/>
      <c r="F155" s="332">
        <v>52500</v>
      </c>
      <c r="G155" s="851">
        <v>0</v>
      </c>
      <c r="H155" s="316"/>
    </row>
    <row r="156" spans="1:8" ht="20.100000000000001" customHeight="1">
      <c r="A156" s="969" t="s">
        <v>393</v>
      </c>
      <c r="B156" s="323"/>
      <c r="C156" s="323"/>
      <c r="D156" s="323"/>
      <c r="E156" s="323"/>
      <c r="F156" s="329" t="s">
        <v>114</v>
      </c>
      <c r="G156" s="851">
        <v>0</v>
      </c>
      <c r="H156" s="316"/>
    </row>
    <row r="157" spans="1:8" ht="20.100000000000001" customHeight="1">
      <c r="A157" s="969" t="s">
        <v>312</v>
      </c>
      <c r="B157" s="323"/>
      <c r="C157" s="323"/>
      <c r="D157" s="323"/>
      <c r="E157" s="323"/>
      <c r="F157" s="329" t="s">
        <v>115</v>
      </c>
      <c r="G157" s="851">
        <v>0</v>
      </c>
      <c r="H157" s="316"/>
    </row>
    <row r="158" spans="1:8" ht="20.100000000000001" customHeight="1">
      <c r="A158" s="969" t="s">
        <v>313</v>
      </c>
      <c r="B158" s="323"/>
      <c r="C158" s="323"/>
      <c r="D158" s="323"/>
      <c r="E158" s="323"/>
      <c r="F158" s="329" t="s">
        <v>116</v>
      </c>
      <c r="G158" s="851">
        <v>0</v>
      </c>
      <c r="H158" s="316"/>
    </row>
    <row r="159" spans="1:8" ht="20.100000000000001" customHeight="1">
      <c r="A159" s="969" t="s">
        <v>394</v>
      </c>
      <c r="B159" s="323"/>
      <c r="C159" s="323"/>
      <c r="D159" s="323"/>
      <c r="E159" s="323"/>
      <c r="F159" s="329" t="s">
        <v>117</v>
      </c>
      <c r="G159" s="851">
        <v>0</v>
      </c>
      <c r="H159" s="316"/>
    </row>
    <row r="160" spans="1:8" ht="20.100000000000001" customHeight="1">
      <c r="A160" s="969" t="s">
        <v>314</v>
      </c>
      <c r="B160" s="323"/>
      <c r="C160" s="323"/>
      <c r="D160" s="323"/>
      <c r="E160" s="323"/>
      <c r="F160" s="329" t="s">
        <v>118</v>
      </c>
      <c r="G160" s="851">
        <v>1552829</v>
      </c>
      <c r="H160" s="316"/>
    </row>
    <row r="161" spans="1:8" ht="20.100000000000001" customHeight="1">
      <c r="A161" s="969" t="s">
        <v>409</v>
      </c>
      <c r="B161" s="323"/>
      <c r="C161" s="323"/>
      <c r="D161" s="323"/>
      <c r="E161" s="323"/>
      <c r="F161" s="329" t="s">
        <v>119</v>
      </c>
      <c r="G161" s="851">
        <v>15320</v>
      </c>
      <c r="H161" s="316"/>
    </row>
    <row r="162" spans="1:8" ht="20.100000000000001" customHeight="1">
      <c r="A162" s="969" t="s">
        <v>315</v>
      </c>
      <c r="B162" s="323"/>
      <c r="C162" s="323"/>
      <c r="D162" s="323"/>
      <c r="E162" s="323"/>
      <c r="F162" s="329" t="s">
        <v>120</v>
      </c>
      <c r="G162" s="851">
        <v>0</v>
      </c>
      <c r="H162" s="316"/>
    </row>
    <row r="163" spans="1:8" ht="20.100000000000001" customHeight="1">
      <c r="A163" s="969" t="s">
        <v>401</v>
      </c>
      <c r="B163" s="323"/>
      <c r="C163" s="323"/>
      <c r="D163" s="323"/>
      <c r="E163" s="323"/>
      <c r="F163" s="329" t="s">
        <v>121</v>
      </c>
      <c r="G163" s="851">
        <v>0</v>
      </c>
      <c r="H163" s="316"/>
    </row>
    <row r="164" spans="1:8" ht="20.100000000000001" customHeight="1">
      <c r="A164" s="969" t="s">
        <v>316</v>
      </c>
      <c r="B164" s="323"/>
      <c r="C164" s="323"/>
      <c r="D164" s="323"/>
      <c r="E164" s="323"/>
      <c r="F164" s="329" t="s">
        <v>122</v>
      </c>
      <c r="G164" s="851">
        <v>0</v>
      </c>
      <c r="H164" s="316"/>
    </row>
    <row r="165" spans="1:8" ht="20.100000000000001" customHeight="1">
      <c r="A165" s="969" t="s">
        <v>317</v>
      </c>
      <c r="B165" s="323"/>
      <c r="C165" s="323"/>
      <c r="D165" s="323"/>
      <c r="E165" s="323"/>
      <c r="F165" s="329" t="s">
        <v>123</v>
      </c>
      <c r="G165" s="851">
        <v>1123712</v>
      </c>
      <c r="H165" s="316"/>
    </row>
    <row r="166" spans="1:8" ht="20.100000000000001" customHeight="1">
      <c r="A166" s="969" t="s">
        <v>318</v>
      </c>
      <c r="B166" s="323"/>
      <c r="C166" s="323"/>
      <c r="D166" s="323"/>
      <c r="E166" s="323"/>
      <c r="F166" s="329" t="s">
        <v>124</v>
      </c>
      <c r="G166" s="851">
        <v>0</v>
      </c>
      <c r="H166" s="316"/>
    </row>
    <row r="167" spans="1:8" ht="20.100000000000001" customHeight="1">
      <c r="A167" s="969" t="s">
        <v>375</v>
      </c>
      <c r="B167" s="323"/>
      <c r="C167" s="323"/>
      <c r="D167" s="323"/>
      <c r="E167" s="323"/>
      <c r="F167" s="329" t="s">
        <v>125</v>
      </c>
      <c r="G167" s="851">
        <v>0</v>
      </c>
      <c r="H167" s="316"/>
    </row>
    <row r="168" spans="1:8" ht="20.100000000000001" customHeight="1">
      <c r="A168" s="969" t="s">
        <v>410</v>
      </c>
      <c r="B168" s="323"/>
      <c r="C168" s="323"/>
      <c r="D168" s="323"/>
      <c r="E168" s="323"/>
      <c r="F168" s="329" t="s">
        <v>126</v>
      </c>
      <c r="G168" s="851">
        <v>2030</v>
      </c>
      <c r="H168" s="316"/>
    </row>
    <row r="169" spans="1:8" ht="20.100000000000001" customHeight="1">
      <c r="A169" s="969" t="s">
        <v>395</v>
      </c>
      <c r="B169" s="323"/>
      <c r="C169" s="323"/>
      <c r="D169" s="323"/>
      <c r="E169" s="323"/>
      <c r="F169" s="329" t="s">
        <v>127</v>
      </c>
      <c r="G169" s="851">
        <f>432760+900</f>
        <v>433660</v>
      </c>
      <c r="H169" s="316"/>
    </row>
    <row r="170" spans="1:8" ht="20.100000000000001" customHeight="1">
      <c r="A170" s="969" t="s">
        <v>396</v>
      </c>
      <c r="B170" s="323"/>
      <c r="C170" s="323"/>
      <c r="D170" s="323"/>
      <c r="E170" s="323"/>
      <c r="F170" s="332">
        <v>56001</v>
      </c>
      <c r="G170" s="851">
        <v>0</v>
      </c>
      <c r="H170" s="316"/>
    </row>
    <row r="171" spans="1:8" ht="20.100000000000001" customHeight="1">
      <c r="A171" s="969" t="s">
        <v>397</v>
      </c>
      <c r="B171" s="323"/>
      <c r="C171" s="323"/>
      <c r="D171" s="323"/>
      <c r="E171" s="323"/>
      <c r="F171" s="332">
        <v>56002</v>
      </c>
      <c r="G171" s="851">
        <v>0</v>
      </c>
      <c r="H171" s="316"/>
    </row>
    <row r="172" spans="1:8" ht="20.100000000000001" customHeight="1">
      <c r="A172" s="969" t="s">
        <v>398</v>
      </c>
      <c r="B172" s="323"/>
      <c r="C172" s="323"/>
      <c r="D172" s="323"/>
      <c r="E172" s="323"/>
      <c r="F172" s="332">
        <v>56003</v>
      </c>
      <c r="G172" s="851">
        <v>0</v>
      </c>
      <c r="H172" s="316"/>
    </row>
    <row r="173" spans="1:8" ht="20.100000000000001" customHeight="1">
      <c r="A173" s="969" t="s">
        <v>459</v>
      </c>
      <c r="B173" s="323"/>
      <c r="C173" s="323"/>
      <c r="D173" s="323"/>
      <c r="E173" s="323"/>
      <c r="F173" s="355" t="s">
        <v>458</v>
      </c>
      <c r="G173" s="851">
        <v>0</v>
      </c>
      <c r="H173" s="316"/>
    </row>
    <row r="174" spans="1:8" ht="20.100000000000001" customHeight="1">
      <c r="A174" s="969" t="s">
        <v>392</v>
      </c>
      <c r="B174" s="323"/>
      <c r="C174" s="323"/>
      <c r="D174" s="323"/>
      <c r="E174" s="323"/>
      <c r="F174" s="329" t="s">
        <v>128</v>
      </c>
      <c r="G174" s="851">
        <v>0</v>
      </c>
      <c r="H174" s="316"/>
    </row>
    <row r="175" spans="1:8" ht="20.100000000000001" customHeight="1">
      <c r="A175" s="1005" t="s">
        <v>319</v>
      </c>
      <c r="B175" s="316"/>
      <c r="C175" s="316"/>
      <c r="D175" s="316"/>
      <c r="E175" s="316"/>
      <c r="F175" s="351" t="s">
        <v>129</v>
      </c>
      <c r="G175" s="851">
        <v>0</v>
      </c>
      <c r="H175" s="316"/>
    </row>
    <row r="176" spans="1:8" ht="20.100000000000001" customHeight="1">
      <c r="A176" s="969" t="s">
        <v>320</v>
      </c>
      <c r="B176" s="323"/>
      <c r="C176" s="323"/>
      <c r="D176" s="323"/>
      <c r="E176" s="323"/>
      <c r="F176" s="329" t="s">
        <v>130</v>
      </c>
      <c r="G176" s="851">
        <v>41750</v>
      </c>
      <c r="H176" s="316"/>
    </row>
    <row r="177" spans="1:8" ht="20.100000000000001" customHeight="1">
      <c r="A177" s="969" t="s">
        <v>321</v>
      </c>
      <c r="B177" s="323"/>
      <c r="C177" s="323"/>
      <c r="D177" s="323"/>
      <c r="E177" s="323"/>
      <c r="F177" s="329" t="s">
        <v>131</v>
      </c>
      <c r="G177" s="851">
        <v>130</v>
      </c>
      <c r="H177" s="316"/>
    </row>
    <row r="178" spans="1:8" ht="20.100000000000001" customHeight="1">
      <c r="A178" s="969" t="s">
        <v>322</v>
      </c>
      <c r="B178" s="323"/>
      <c r="C178" s="323"/>
      <c r="D178" s="323"/>
      <c r="E178" s="323"/>
      <c r="F178" s="329" t="s">
        <v>132</v>
      </c>
      <c r="G178" s="851">
        <v>0</v>
      </c>
      <c r="H178" s="316"/>
    </row>
    <row r="179" spans="1:8" ht="20.100000000000001" customHeight="1">
      <c r="A179" s="969" t="s">
        <v>323</v>
      </c>
      <c r="B179" s="323"/>
      <c r="C179" s="323"/>
      <c r="D179" s="323"/>
      <c r="E179" s="323"/>
      <c r="F179" s="329" t="s">
        <v>133</v>
      </c>
      <c r="G179" s="851">
        <v>0</v>
      </c>
      <c r="H179" s="316"/>
    </row>
    <row r="180" spans="1:8" ht="20.100000000000001" customHeight="1">
      <c r="A180" s="969" t="s">
        <v>324</v>
      </c>
      <c r="B180" s="323"/>
      <c r="C180" s="323"/>
      <c r="D180" s="323"/>
      <c r="E180" s="323"/>
      <c r="F180" s="329" t="s">
        <v>134</v>
      </c>
      <c r="G180" s="851">
        <v>188300</v>
      </c>
      <c r="H180" s="316"/>
    </row>
    <row r="181" spans="1:8" ht="20.100000000000001" customHeight="1">
      <c r="A181" s="969" t="s">
        <v>325</v>
      </c>
      <c r="B181" s="323"/>
      <c r="C181" s="323"/>
      <c r="D181" s="323"/>
      <c r="E181" s="323"/>
      <c r="F181" s="329" t="s">
        <v>135</v>
      </c>
      <c r="G181" s="851">
        <v>0</v>
      </c>
      <c r="H181" s="316"/>
    </row>
    <row r="182" spans="1:8" ht="20.100000000000001" customHeight="1">
      <c r="A182" s="969" t="s">
        <v>326</v>
      </c>
      <c r="B182" s="323"/>
      <c r="C182" s="323"/>
      <c r="D182" s="323"/>
      <c r="E182" s="323"/>
      <c r="F182" s="329" t="s">
        <v>136</v>
      </c>
      <c r="G182" s="851">
        <v>0</v>
      </c>
      <c r="H182" s="316"/>
    </row>
    <row r="183" spans="1:8" ht="20.100000000000001" customHeight="1">
      <c r="A183" s="969" t="s">
        <v>327</v>
      </c>
      <c r="B183" s="323"/>
      <c r="C183" s="323"/>
      <c r="D183" s="323"/>
      <c r="E183" s="323"/>
      <c r="F183" s="329" t="s">
        <v>137</v>
      </c>
      <c r="G183" s="851">
        <v>366497</v>
      </c>
      <c r="H183" s="316"/>
    </row>
    <row r="184" spans="1:8" ht="20.100000000000001" customHeight="1">
      <c r="A184" s="969" t="s">
        <v>328</v>
      </c>
      <c r="B184" s="323"/>
      <c r="C184" s="323"/>
      <c r="D184" s="323"/>
      <c r="E184" s="323"/>
      <c r="F184" s="329" t="s">
        <v>138</v>
      </c>
      <c r="G184" s="851">
        <v>424166</v>
      </c>
      <c r="H184" s="316"/>
    </row>
    <row r="185" spans="1:8" ht="20.100000000000001" customHeight="1">
      <c r="A185" s="969" t="s">
        <v>391</v>
      </c>
      <c r="B185" s="323"/>
      <c r="C185" s="323"/>
      <c r="D185" s="323"/>
      <c r="E185" s="323"/>
      <c r="F185" s="329" t="s">
        <v>139</v>
      </c>
      <c r="G185" s="851">
        <v>0</v>
      </c>
      <c r="H185" s="316"/>
    </row>
    <row r="186" spans="1:8" ht="20.100000000000001" customHeight="1">
      <c r="A186" s="969" t="s">
        <v>329</v>
      </c>
      <c r="B186" s="323"/>
      <c r="C186" s="323"/>
      <c r="D186" s="323"/>
      <c r="E186" s="323"/>
      <c r="F186" s="329" t="s">
        <v>140</v>
      </c>
      <c r="G186" s="851">
        <v>0</v>
      </c>
      <c r="H186" s="316"/>
    </row>
    <row r="187" spans="1:8" ht="20.100000000000001" customHeight="1">
      <c r="A187" s="969" t="s">
        <v>330</v>
      </c>
      <c r="B187" s="323"/>
      <c r="C187" s="323"/>
      <c r="D187" s="323"/>
      <c r="E187" s="323"/>
      <c r="F187" s="329" t="s">
        <v>141</v>
      </c>
      <c r="G187" s="851">
        <v>0</v>
      </c>
      <c r="H187" s="316"/>
    </row>
    <row r="188" spans="1:8" ht="20.100000000000001" customHeight="1">
      <c r="A188" s="969" t="s">
        <v>481</v>
      </c>
      <c r="B188" s="323"/>
      <c r="C188" s="323"/>
      <c r="D188" s="323"/>
      <c r="E188" s="323"/>
      <c r="F188" s="356">
        <v>59600</v>
      </c>
      <c r="G188" s="851">
        <v>0</v>
      </c>
      <c r="H188" s="316"/>
    </row>
    <row r="189" spans="1:8" ht="20.100000000000001" customHeight="1">
      <c r="A189" s="969" t="s">
        <v>331</v>
      </c>
      <c r="B189" s="323"/>
      <c r="C189" s="323"/>
      <c r="D189" s="323"/>
      <c r="E189" s="323"/>
      <c r="F189" s="329" t="s">
        <v>142</v>
      </c>
      <c r="G189" s="851">
        <v>847670</v>
      </c>
      <c r="H189" s="316"/>
    </row>
    <row r="190" spans="1:8" ht="20.100000000000001" customHeight="1">
      <c r="A190" s="969" t="s">
        <v>332</v>
      </c>
      <c r="B190" s="323"/>
      <c r="C190" s="323"/>
      <c r="D190" s="323"/>
      <c r="E190" s="323"/>
      <c r="F190" s="329" t="s">
        <v>143</v>
      </c>
      <c r="G190" s="851">
        <v>0</v>
      </c>
      <c r="H190" s="316"/>
    </row>
    <row r="191" spans="1:8" ht="20.100000000000001" customHeight="1">
      <c r="A191" s="969" t="s">
        <v>333</v>
      </c>
      <c r="B191" s="323"/>
      <c r="C191" s="323"/>
      <c r="D191" s="323"/>
      <c r="E191" s="323"/>
      <c r="F191" s="329" t="s">
        <v>144</v>
      </c>
      <c r="G191" s="851">
        <v>350000</v>
      </c>
      <c r="H191" s="316"/>
    </row>
    <row r="192" spans="1:8" ht="20.100000000000001" customHeight="1">
      <c r="A192" s="969"/>
      <c r="B192" s="323"/>
      <c r="C192" s="323"/>
      <c r="D192" s="323"/>
      <c r="E192" s="323"/>
      <c r="F192" s="329"/>
      <c r="G192" s="1013"/>
      <c r="H192" s="316"/>
    </row>
    <row r="193" spans="1:8" ht="20.100000000000001" customHeight="1">
      <c r="A193" s="1035" t="s">
        <v>145</v>
      </c>
      <c r="B193" s="1036"/>
      <c r="C193" s="1036"/>
      <c r="D193" s="1036"/>
      <c r="E193" s="1036"/>
      <c r="F193" s="1051"/>
      <c r="G193" s="1052">
        <f>SUM(G145:G191)</f>
        <v>7589867</v>
      </c>
      <c r="H193" s="316"/>
    </row>
    <row r="194" spans="1:8" ht="20.100000000000001" customHeight="1">
      <c r="A194" s="1014"/>
      <c r="B194" s="357"/>
      <c r="C194" s="357"/>
      <c r="D194" s="357"/>
      <c r="E194" s="357"/>
      <c r="F194" s="376"/>
      <c r="G194" s="358"/>
      <c r="H194" s="316"/>
    </row>
    <row r="195" spans="1:8" ht="20.100000000000001" customHeight="1">
      <c r="A195" s="1015" t="s">
        <v>583</v>
      </c>
      <c r="B195" s="1016"/>
      <c r="C195" s="1016"/>
      <c r="D195" s="1016"/>
      <c r="E195" s="1016"/>
      <c r="F195" s="1017"/>
      <c r="G195" s="1018"/>
      <c r="H195" s="316"/>
    </row>
    <row r="196" spans="1:8" ht="20.100000000000001" customHeight="1">
      <c r="A196" s="969"/>
      <c r="B196" s="323"/>
      <c r="C196" s="323"/>
      <c r="D196" s="323"/>
      <c r="E196" s="323"/>
      <c r="F196" s="329"/>
      <c r="G196" s="354"/>
      <c r="H196" s="316"/>
    </row>
    <row r="197" spans="1:8" ht="20.100000000000001" customHeight="1">
      <c r="A197" s="969" t="s">
        <v>334</v>
      </c>
      <c r="B197" s="323"/>
      <c r="C197" s="323"/>
      <c r="D197" s="323"/>
      <c r="E197" s="323"/>
      <c r="F197" s="329" t="s">
        <v>146</v>
      </c>
      <c r="G197" s="851">
        <v>176882</v>
      </c>
      <c r="H197" s="316"/>
    </row>
    <row r="198" spans="1:8" ht="20.100000000000001" customHeight="1">
      <c r="A198" s="969" t="s">
        <v>335</v>
      </c>
      <c r="B198" s="323"/>
      <c r="C198" s="323"/>
      <c r="D198" s="323"/>
      <c r="E198" s="323"/>
      <c r="F198" s="329" t="s">
        <v>147</v>
      </c>
      <c r="G198" s="851">
        <v>18898</v>
      </c>
      <c r="H198" s="316"/>
    </row>
    <row r="199" spans="1:8" ht="20.100000000000001" customHeight="1">
      <c r="A199" s="969" t="s">
        <v>336</v>
      </c>
      <c r="B199" s="323"/>
      <c r="C199" s="323"/>
      <c r="D199" s="323"/>
      <c r="E199" s="323"/>
      <c r="F199" s="329" t="s">
        <v>148</v>
      </c>
      <c r="G199" s="851">
        <v>103244</v>
      </c>
      <c r="H199" s="316"/>
    </row>
    <row r="200" spans="1:8" ht="20.100000000000001" customHeight="1">
      <c r="A200" s="969" t="s">
        <v>339</v>
      </c>
      <c r="B200" s="323"/>
      <c r="C200" s="323"/>
      <c r="D200" s="323"/>
      <c r="E200" s="323"/>
      <c r="F200" s="329" t="s">
        <v>149</v>
      </c>
      <c r="G200" s="851">
        <v>80000</v>
      </c>
      <c r="H200" s="316"/>
    </row>
    <row r="201" spans="1:8" ht="20.100000000000001" customHeight="1">
      <c r="A201" s="969" t="s">
        <v>495</v>
      </c>
      <c r="B201" s="323"/>
      <c r="C201" s="323"/>
      <c r="D201" s="323"/>
      <c r="E201" s="323"/>
      <c r="F201" s="329" t="s">
        <v>150</v>
      </c>
      <c r="G201" s="851">
        <v>374878</v>
      </c>
      <c r="H201" s="316"/>
    </row>
    <row r="202" spans="1:8" ht="20.100000000000001" customHeight="1">
      <c r="A202" s="969" t="s">
        <v>341</v>
      </c>
      <c r="B202" s="323"/>
      <c r="C202" s="323"/>
      <c r="D202" s="323"/>
      <c r="E202" s="323"/>
      <c r="F202" s="329" t="s">
        <v>151</v>
      </c>
      <c r="G202" s="851">
        <v>6000</v>
      </c>
      <c r="H202" s="316"/>
    </row>
    <row r="203" spans="1:8" ht="20.100000000000001" customHeight="1">
      <c r="A203" s="969" t="s">
        <v>342</v>
      </c>
      <c r="B203" s="323"/>
      <c r="C203" s="323"/>
      <c r="D203" s="323"/>
      <c r="E203" s="323"/>
      <c r="F203" s="329" t="s">
        <v>152</v>
      </c>
      <c r="G203" s="851">
        <v>333199</v>
      </c>
      <c r="H203" s="316"/>
    </row>
    <row r="204" spans="1:8" ht="20.100000000000001" customHeight="1">
      <c r="A204" s="969" t="s">
        <v>343</v>
      </c>
      <c r="B204" s="323"/>
      <c r="C204" s="323"/>
      <c r="D204" s="323"/>
      <c r="E204" s="323"/>
      <c r="F204" s="329" t="s">
        <v>153</v>
      </c>
      <c r="G204" s="851">
        <v>0</v>
      </c>
      <c r="H204" s="316"/>
    </row>
    <row r="205" spans="1:8" ht="20.100000000000001" customHeight="1">
      <c r="A205" s="969" t="s">
        <v>344</v>
      </c>
      <c r="B205" s="323"/>
      <c r="C205" s="323"/>
      <c r="D205" s="323"/>
      <c r="E205" s="323"/>
      <c r="F205" s="329" t="s">
        <v>154</v>
      </c>
      <c r="G205" s="851">
        <v>59000</v>
      </c>
      <c r="H205" s="316"/>
    </row>
    <row r="206" spans="1:8" ht="20.100000000000001" customHeight="1">
      <c r="A206" s="969" t="s">
        <v>345</v>
      </c>
      <c r="B206" s="323"/>
      <c r="C206" s="323"/>
      <c r="D206" s="323"/>
      <c r="E206" s="323"/>
      <c r="F206" s="329" t="s">
        <v>155</v>
      </c>
      <c r="G206" s="851">
        <v>51000</v>
      </c>
      <c r="H206" s="316"/>
    </row>
    <row r="207" spans="1:8" ht="20.100000000000001" customHeight="1">
      <c r="A207" s="969" t="s">
        <v>346</v>
      </c>
      <c r="B207" s="323"/>
      <c r="C207" s="323"/>
      <c r="D207" s="323"/>
      <c r="E207" s="323"/>
      <c r="F207" s="329" t="s">
        <v>156</v>
      </c>
      <c r="G207" s="851">
        <v>390000</v>
      </c>
      <c r="H207" s="316"/>
    </row>
    <row r="208" spans="1:8" ht="20.100000000000001" customHeight="1">
      <c r="A208" s="969" t="s">
        <v>347</v>
      </c>
      <c r="B208" s="323"/>
      <c r="C208" s="323"/>
      <c r="D208" s="323"/>
      <c r="E208" s="323"/>
      <c r="F208" s="329" t="s">
        <v>157</v>
      </c>
      <c r="G208" s="851">
        <v>2000</v>
      </c>
      <c r="H208" s="316"/>
    </row>
    <row r="209" spans="1:8" ht="20.100000000000001" customHeight="1">
      <c r="A209" s="969" t="s">
        <v>348</v>
      </c>
      <c r="B209" s="323"/>
      <c r="C209" s="323"/>
      <c r="D209" s="323"/>
      <c r="E209" s="323"/>
      <c r="F209" s="329" t="s">
        <v>158</v>
      </c>
      <c r="G209" s="851">
        <v>10000</v>
      </c>
      <c r="H209" s="316"/>
    </row>
    <row r="210" spans="1:8" ht="20.100000000000001" customHeight="1">
      <c r="A210" s="969" t="s">
        <v>349</v>
      </c>
      <c r="B210" s="316"/>
      <c r="C210" s="316"/>
      <c r="D210" s="316"/>
      <c r="E210" s="316"/>
      <c r="F210" s="329" t="s">
        <v>159</v>
      </c>
      <c r="G210" s="851">
        <v>0</v>
      </c>
      <c r="H210" s="316"/>
    </row>
    <row r="211" spans="1:8" ht="20.100000000000001" customHeight="1">
      <c r="A211" s="969" t="s">
        <v>350</v>
      </c>
      <c r="B211" s="316"/>
      <c r="C211" s="316"/>
      <c r="D211" s="316"/>
      <c r="E211" s="316"/>
      <c r="F211" s="332">
        <v>64007</v>
      </c>
      <c r="G211" s="851">
        <v>0</v>
      </c>
      <c r="H211" s="316"/>
    </row>
    <row r="212" spans="1:8" ht="20.100000000000001" customHeight="1">
      <c r="A212" s="969" t="s">
        <v>351</v>
      </c>
      <c r="B212" s="323"/>
      <c r="C212" s="323"/>
      <c r="D212" s="323"/>
      <c r="E212" s="323"/>
      <c r="F212" s="329" t="s">
        <v>160</v>
      </c>
      <c r="G212" s="851">
        <v>785255</v>
      </c>
      <c r="H212" s="316"/>
    </row>
    <row r="213" spans="1:8" ht="20.100000000000001" customHeight="1">
      <c r="A213" s="969" t="s">
        <v>352</v>
      </c>
      <c r="B213" s="323"/>
      <c r="C213" s="323"/>
      <c r="D213" s="323"/>
      <c r="E213" s="323"/>
      <c r="F213" s="329" t="s">
        <v>161</v>
      </c>
      <c r="G213" s="851">
        <v>0</v>
      </c>
      <c r="H213" s="316"/>
    </row>
    <row r="214" spans="1:8" ht="20.100000000000001" customHeight="1">
      <c r="A214" s="969" t="s">
        <v>353</v>
      </c>
      <c r="B214" s="323"/>
      <c r="C214" s="323"/>
      <c r="D214" s="323"/>
      <c r="E214" s="323"/>
      <c r="F214" s="329" t="s">
        <v>162</v>
      </c>
      <c r="G214" s="851">
        <v>0</v>
      </c>
      <c r="H214" s="316"/>
    </row>
    <row r="215" spans="1:8" ht="20.100000000000001" customHeight="1">
      <c r="A215" s="969" t="s">
        <v>354</v>
      </c>
      <c r="B215" s="323"/>
      <c r="C215" s="323"/>
      <c r="D215" s="323"/>
      <c r="E215" s="323"/>
      <c r="F215" s="329" t="s">
        <v>163</v>
      </c>
      <c r="G215" s="851">
        <v>190662</v>
      </c>
      <c r="H215" s="316"/>
    </row>
    <row r="216" spans="1:8" ht="20.100000000000001" customHeight="1">
      <c r="A216" s="969" t="s">
        <v>406</v>
      </c>
      <c r="B216" s="323"/>
      <c r="C216" s="323"/>
      <c r="D216" s="323"/>
      <c r="E216" s="323"/>
      <c r="F216" s="329" t="s">
        <v>164</v>
      </c>
      <c r="G216" s="851">
        <v>130314</v>
      </c>
      <c r="H216" s="316"/>
    </row>
    <row r="217" spans="1:8" ht="20.100000000000001" customHeight="1">
      <c r="A217" s="969" t="s">
        <v>355</v>
      </c>
      <c r="B217" s="316"/>
      <c r="C217" s="316"/>
      <c r="D217" s="316"/>
      <c r="E217" s="316"/>
      <c r="F217" s="351" t="s">
        <v>165</v>
      </c>
      <c r="G217" s="851">
        <v>62402</v>
      </c>
      <c r="H217" s="316"/>
    </row>
    <row r="218" spans="1:8" ht="20.100000000000001" customHeight="1">
      <c r="A218" s="969" t="s">
        <v>407</v>
      </c>
      <c r="B218" s="323"/>
      <c r="C218" s="323"/>
      <c r="D218" s="323"/>
      <c r="E218" s="323"/>
      <c r="F218" s="329" t="s">
        <v>166</v>
      </c>
      <c r="G218" s="851">
        <v>31531</v>
      </c>
      <c r="H218" s="316"/>
    </row>
    <row r="219" spans="1:8" ht="20.100000000000001" customHeight="1">
      <c r="A219" s="969" t="s">
        <v>356</v>
      </c>
      <c r="B219" s="323"/>
      <c r="C219" s="323"/>
      <c r="D219" s="323"/>
      <c r="E219" s="323"/>
      <c r="F219" s="329" t="s">
        <v>167</v>
      </c>
      <c r="G219" s="851">
        <v>7900</v>
      </c>
      <c r="H219" s="316"/>
    </row>
    <row r="220" spans="1:8" ht="20.100000000000001" customHeight="1">
      <c r="A220" s="970" t="s">
        <v>357</v>
      </c>
      <c r="B220" s="326"/>
      <c r="C220" s="326"/>
      <c r="D220" s="326"/>
      <c r="E220" s="326"/>
      <c r="F220" s="343" t="s">
        <v>168</v>
      </c>
      <c r="G220" s="851">
        <v>68220</v>
      </c>
      <c r="H220" s="316"/>
    </row>
    <row r="221" spans="1:8" ht="20.100000000000001" customHeight="1">
      <c r="A221" s="969" t="s">
        <v>358</v>
      </c>
      <c r="B221" s="323"/>
      <c r="C221" s="323"/>
      <c r="D221" s="323"/>
      <c r="E221" s="323"/>
      <c r="F221" s="348" t="s">
        <v>169</v>
      </c>
      <c r="G221" s="851">
        <v>51447</v>
      </c>
      <c r="H221" s="316"/>
    </row>
    <row r="222" spans="1:8" ht="20.100000000000001" customHeight="1">
      <c r="A222" s="969" t="s">
        <v>359</v>
      </c>
      <c r="B222" s="323"/>
      <c r="C222" s="323"/>
      <c r="D222" s="323"/>
      <c r="E222" s="323"/>
      <c r="F222" s="329" t="s">
        <v>170</v>
      </c>
      <c r="G222" s="851">
        <v>0</v>
      </c>
      <c r="H222" s="316"/>
    </row>
    <row r="223" spans="1:8" ht="20.100000000000001" customHeight="1">
      <c r="A223" s="969" t="s">
        <v>360</v>
      </c>
      <c r="B223" s="323"/>
      <c r="C223" s="323"/>
      <c r="D223" s="323"/>
      <c r="E223" s="323"/>
      <c r="F223" s="329" t="s">
        <v>171</v>
      </c>
      <c r="G223" s="851">
        <v>0</v>
      </c>
      <c r="H223" s="316"/>
    </row>
    <row r="224" spans="1:8" ht="20.100000000000001" customHeight="1">
      <c r="A224" s="969" t="s">
        <v>361</v>
      </c>
      <c r="B224" s="323"/>
      <c r="C224" s="323"/>
      <c r="D224" s="323"/>
      <c r="E224" s="323"/>
      <c r="F224" s="329" t="s">
        <v>172</v>
      </c>
      <c r="G224" s="851">
        <v>325000</v>
      </c>
      <c r="H224" s="316"/>
    </row>
    <row r="225" spans="1:9" ht="20.100000000000001" customHeight="1">
      <c r="A225" s="969" t="s">
        <v>362</v>
      </c>
      <c r="B225" s="323"/>
      <c r="C225" s="323"/>
      <c r="D225" s="323"/>
      <c r="E225" s="323"/>
      <c r="F225" s="329" t="s">
        <v>173</v>
      </c>
      <c r="G225" s="851">
        <v>60</v>
      </c>
      <c r="H225" s="316"/>
    </row>
    <row r="226" spans="1:9" ht="20.100000000000001" customHeight="1">
      <c r="A226" s="969" t="s">
        <v>363</v>
      </c>
      <c r="B226" s="323"/>
      <c r="C226" s="323"/>
      <c r="D226" s="323"/>
      <c r="E226" s="323"/>
      <c r="F226" s="329" t="s">
        <v>174</v>
      </c>
      <c r="G226" s="851">
        <v>0</v>
      </c>
      <c r="H226" s="316"/>
    </row>
    <row r="227" spans="1:9" ht="20.100000000000001" customHeight="1">
      <c r="A227" s="1019" t="s">
        <v>439</v>
      </c>
      <c r="B227" s="323"/>
      <c r="C227" s="323"/>
      <c r="D227" s="359"/>
      <c r="E227" s="323"/>
      <c r="F227" s="360" t="s">
        <v>234</v>
      </c>
      <c r="G227" s="851">
        <v>0</v>
      </c>
      <c r="H227" s="316"/>
    </row>
    <row r="228" spans="1:9" ht="20.100000000000001" customHeight="1">
      <c r="A228" s="1019" t="s">
        <v>440</v>
      </c>
      <c r="B228" s="361"/>
      <c r="C228" s="361"/>
      <c r="D228" s="362"/>
      <c r="E228" s="361"/>
      <c r="F228" s="363" t="s">
        <v>250</v>
      </c>
      <c r="G228" s="851">
        <v>0</v>
      </c>
      <c r="H228" s="316"/>
    </row>
    <row r="229" spans="1:9" ht="20.100000000000001" customHeight="1">
      <c r="A229" s="1019" t="s">
        <v>441</v>
      </c>
      <c r="B229" s="361"/>
      <c r="C229" s="361"/>
      <c r="D229" s="362"/>
      <c r="E229" s="361"/>
      <c r="F229" s="363" t="s">
        <v>251</v>
      </c>
      <c r="G229" s="851">
        <v>0</v>
      </c>
      <c r="H229" s="316"/>
    </row>
    <row r="230" spans="1:9" ht="20.100000000000001" customHeight="1">
      <c r="A230" s="1019" t="s">
        <v>442</v>
      </c>
      <c r="B230" s="361"/>
      <c r="C230" s="361"/>
      <c r="D230" s="362"/>
      <c r="E230" s="361"/>
      <c r="F230" s="364" t="s">
        <v>175</v>
      </c>
      <c r="G230" s="851">
        <v>28500</v>
      </c>
      <c r="H230" s="316"/>
    </row>
    <row r="231" spans="1:9" ht="20.100000000000001" customHeight="1">
      <c r="A231" s="1019" t="s">
        <v>448</v>
      </c>
      <c r="B231" s="361"/>
      <c r="C231" s="361"/>
      <c r="D231" s="362"/>
      <c r="E231" s="361"/>
      <c r="F231" s="365">
        <v>69270</v>
      </c>
      <c r="G231" s="851">
        <v>0</v>
      </c>
      <c r="H231" s="316"/>
    </row>
    <row r="232" spans="1:9" ht="20.100000000000001" customHeight="1">
      <c r="A232" s="969" t="s">
        <v>366</v>
      </c>
      <c r="B232" s="323"/>
      <c r="C232" s="323"/>
      <c r="D232" s="323"/>
      <c r="E232" s="323"/>
      <c r="F232" s="329" t="s">
        <v>176</v>
      </c>
      <c r="G232" s="851">
        <v>77916</v>
      </c>
      <c r="H232" s="316"/>
      <c r="I232" s="366"/>
    </row>
    <row r="233" spans="1:9" ht="20.100000000000001" customHeight="1">
      <c r="A233" s="969" t="s">
        <v>597</v>
      </c>
      <c r="B233" s="323"/>
      <c r="C233" s="323"/>
      <c r="D233" s="323"/>
      <c r="E233" s="323"/>
      <c r="F233" s="329" t="s">
        <v>177</v>
      </c>
      <c r="G233" s="851">
        <v>0</v>
      </c>
      <c r="H233" s="316"/>
    </row>
    <row r="234" spans="1:9" ht="20.100000000000001" customHeight="1">
      <c r="A234" s="969" t="s">
        <v>367</v>
      </c>
      <c r="B234" s="323"/>
      <c r="C234" s="323"/>
      <c r="D234" s="323"/>
      <c r="E234" s="323"/>
      <c r="F234" s="329" t="s">
        <v>178</v>
      </c>
      <c r="G234" s="851">
        <v>730176</v>
      </c>
      <c r="H234" s="316"/>
    </row>
    <row r="235" spans="1:9" ht="20.100000000000001" customHeight="1">
      <c r="A235" s="969"/>
      <c r="B235" s="323"/>
      <c r="C235" s="323"/>
      <c r="D235" s="323"/>
      <c r="E235" s="323"/>
      <c r="F235" s="329"/>
      <c r="G235" s="367"/>
      <c r="H235" s="316"/>
    </row>
    <row r="236" spans="1:9" ht="20.100000000000001" customHeight="1">
      <c r="A236" s="1001" t="s">
        <v>584</v>
      </c>
      <c r="B236" s="979"/>
      <c r="C236" s="979"/>
      <c r="D236" s="979"/>
      <c r="E236" s="979"/>
      <c r="F236" s="980"/>
      <c r="G236" s="1020">
        <f>SUM(G197:G234)</f>
        <v>4094484</v>
      </c>
      <c r="H236" s="316"/>
    </row>
    <row r="237" spans="1:9" ht="20.100000000000001" customHeight="1">
      <c r="A237" s="1014"/>
      <c r="B237" s="357"/>
      <c r="C237" s="357"/>
      <c r="D237" s="357"/>
      <c r="E237" s="357"/>
      <c r="F237" s="1021"/>
      <c r="G237" s="1022"/>
      <c r="H237" s="316"/>
    </row>
    <row r="238" spans="1:9" ht="20.100000000000001" customHeight="1">
      <c r="A238" s="1158" t="s">
        <v>13</v>
      </c>
      <c r="B238" s="1159"/>
      <c r="C238" s="1159"/>
      <c r="D238" s="1159"/>
      <c r="E238" s="1159"/>
      <c r="F238" s="1160"/>
      <c r="G238" s="1023"/>
      <c r="H238" s="316"/>
    </row>
    <row r="239" spans="1:9" ht="20.100000000000001" customHeight="1">
      <c r="A239" s="969"/>
      <c r="B239" s="323"/>
      <c r="C239" s="323"/>
      <c r="D239" s="323"/>
      <c r="E239" s="323"/>
      <c r="F239" s="329"/>
      <c r="G239" s="367"/>
      <c r="H239" s="316"/>
    </row>
    <row r="240" spans="1:9" ht="20.100000000000001" customHeight="1">
      <c r="A240" s="970" t="s">
        <v>370</v>
      </c>
      <c r="B240" s="326"/>
      <c r="C240" s="326"/>
      <c r="D240" s="326"/>
      <c r="E240" s="326"/>
      <c r="F240" s="343" t="s">
        <v>180</v>
      </c>
      <c r="G240" s="853">
        <v>871000</v>
      </c>
      <c r="H240" s="316"/>
    </row>
    <row r="241" spans="1:10" ht="20.100000000000001" customHeight="1">
      <c r="A241" s="970" t="s">
        <v>449</v>
      </c>
      <c r="B241" s="326"/>
      <c r="C241" s="326"/>
      <c r="D241" s="326"/>
      <c r="E241" s="326"/>
      <c r="F241" s="343" t="s">
        <v>181</v>
      </c>
      <c r="G241" s="853">
        <v>295000</v>
      </c>
      <c r="H241" s="316"/>
    </row>
    <row r="242" spans="1:10" ht="20.100000000000001" customHeight="1">
      <c r="A242" s="969" t="s">
        <v>368</v>
      </c>
      <c r="B242" s="323"/>
      <c r="C242" s="323"/>
      <c r="D242" s="323"/>
      <c r="E242" s="323"/>
      <c r="F242" s="329" t="s">
        <v>182</v>
      </c>
      <c r="G242" s="853">
        <v>278046</v>
      </c>
      <c r="H242" s="316"/>
    </row>
    <row r="243" spans="1:10" ht="20.100000000000001" customHeight="1">
      <c r="A243" s="970" t="s">
        <v>369</v>
      </c>
      <c r="B243" s="326"/>
      <c r="C243" s="326"/>
      <c r="D243" s="326"/>
      <c r="E243" s="326"/>
      <c r="F243" s="343" t="s">
        <v>183</v>
      </c>
      <c r="G243" s="854">
        <v>0</v>
      </c>
      <c r="H243" s="1058"/>
      <c r="I243" s="319"/>
    </row>
    <row r="244" spans="1:10" ht="20.100000000000001" customHeight="1">
      <c r="A244" s="970" t="s">
        <v>499</v>
      </c>
      <c r="B244" s="326"/>
      <c r="C244" s="326"/>
      <c r="D244" s="326"/>
      <c r="E244" s="326"/>
      <c r="F244" s="350">
        <v>73050</v>
      </c>
      <c r="G244" s="854">
        <v>0</v>
      </c>
      <c r="H244" s="1058"/>
      <c r="I244" s="319"/>
    </row>
    <row r="245" spans="1:10" ht="20.100000000000001" customHeight="1">
      <c r="A245" s="970" t="s">
        <v>372</v>
      </c>
      <c r="B245" s="326"/>
      <c r="C245" s="326"/>
      <c r="D245" s="326"/>
      <c r="E245" s="326"/>
      <c r="F245" s="343" t="s">
        <v>184</v>
      </c>
      <c r="G245" s="854">
        <v>0</v>
      </c>
      <c r="H245" s="1058"/>
      <c r="I245" s="319"/>
    </row>
    <row r="246" spans="1:10" ht="20.100000000000001" customHeight="1">
      <c r="A246" s="970" t="s">
        <v>498</v>
      </c>
      <c r="B246" s="326"/>
      <c r="C246" s="326"/>
      <c r="D246" s="326"/>
      <c r="E246" s="326"/>
      <c r="F246" s="343" t="s">
        <v>185</v>
      </c>
      <c r="G246" s="854">
        <v>0</v>
      </c>
      <c r="H246" s="1058"/>
      <c r="I246" s="319"/>
      <c r="J246" s="319"/>
    </row>
    <row r="247" spans="1:10" s="319" customFormat="1" ht="20.100000000000001" customHeight="1">
      <c r="A247" s="970" t="s">
        <v>373</v>
      </c>
      <c r="B247" s="326"/>
      <c r="C247" s="326"/>
      <c r="D247" s="326"/>
      <c r="E247" s="326"/>
      <c r="F247" s="343" t="s">
        <v>186</v>
      </c>
      <c r="G247" s="854">
        <v>0</v>
      </c>
      <c r="H247" s="1058"/>
    </row>
    <row r="248" spans="1:10" ht="20.100000000000001" customHeight="1">
      <c r="A248" s="970" t="s">
        <v>496</v>
      </c>
      <c r="B248" s="326"/>
      <c r="C248" s="326"/>
      <c r="D248" s="326"/>
      <c r="E248" s="326"/>
      <c r="F248" s="343" t="s">
        <v>187</v>
      </c>
      <c r="G248" s="854">
        <v>0</v>
      </c>
      <c r="H248" s="1058"/>
      <c r="I248" s="319"/>
      <c r="J248" s="319"/>
    </row>
    <row r="249" spans="1:10" ht="20.100000000000001" customHeight="1">
      <c r="A249" s="970" t="s">
        <v>374</v>
      </c>
      <c r="B249" s="326"/>
      <c r="C249" s="326"/>
      <c r="D249" s="326"/>
      <c r="E249" s="326"/>
      <c r="F249" s="343" t="s">
        <v>188</v>
      </c>
      <c r="G249" s="854">
        <v>0</v>
      </c>
      <c r="H249" s="1058"/>
      <c r="I249" s="319"/>
    </row>
    <row r="250" spans="1:10" ht="20.100000000000001" customHeight="1">
      <c r="A250" s="970"/>
      <c r="B250" s="326"/>
      <c r="C250" s="326"/>
      <c r="D250" s="326"/>
      <c r="E250" s="326"/>
      <c r="F250" s="343"/>
      <c r="G250" s="1024"/>
      <c r="H250" s="1058"/>
      <c r="I250" s="319"/>
    </row>
    <row r="251" spans="1:10" ht="20.100000000000001" customHeight="1">
      <c r="A251" s="1001" t="s">
        <v>189</v>
      </c>
      <c r="B251" s="979"/>
      <c r="C251" s="979"/>
      <c r="D251" s="979"/>
      <c r="E251" s="979"/>
      <c r="F251" s="980"/>
      <c r="G251" s="1020">
        <f>SUM(G240:G249)</f>
        <v>1444046</v>
      </c>
      <c r="H251" s="316"/>
    </row>
    <row r="252" spans="1:10" ht="20.100000000000001" customHeight="1">
      <c r="A252" s="1014"/>
      <c r="B252" s="357"/>
      <c r="C252" s="357"/>
      <c r="D252" s="357"/>
      <c r="E252" s="357"/>
      <c r="F252" s="357"/>
      <c r="G252" s="1025"/>
      <c r="H252" s="316"/>
    </row>
    <row r="253" spans="1:10" ht="20.100000000000001" customHeight="1" thickBot="1">
      <c r="A253" s="1053" t="s">
        <v>235</v>
      </c>
      <c r="B253" s="1054"/>
      <c r="C253" s="1054"/>
      <c r="D253" s="1054"/>
      <c r="E253" s="1054"/>
      <c r="F253" s="1055"/>
      <c r="G253" s="1056">
        <f>SUM(G193+G236+G251)</f>
        <v>13128397</v>
      </c>
      <c r="H253" s="316"/>
    </row>
    <row r="254" spans="1:10" ht="20.100000000000001" customHeight="1" thickTop="1">
      <c r="A254" s="1026"/>
      <c r="B254" s="1027"/>
      <c r="C254" s="1027"/>
      <c r="D254" s="1027"/>
      <c r="E254" s="1027"/>
      <c r="F254" s="1028"/>
      <c r="G254" s="1029"/>
      <c r="H254" s="316"/>
    </row>
    <row r="255" spans="1:10" ht="20.100000000000001" customHeight="1">
      <c r="A255" s="1137"/>
      <c r="B255" s="1138"/>
      <c r="C255" s="1138"/>
      <c r="D255" s="1138"/>
      <c r="E255" s="1138"/>
      <c r="F255" s="1139"/>
      <c r="G255" s="1030"/>
      <c r="H255" s="316"/>
    </row>
    <row r="256" spans="1:10" ht="20.100000000000001" customHeight="1">
      <c r="A256" s="969"/>
      <c r="B256" s="323"/>
      <c r="C256" s="323"/>
      <c r="D256" s="323"/>
      <c r="E256" s="323"/>
      <c r="F256" s="329"/>
      <c r="G256" s="367"/>
      <c r="H256" s="316"/>
    </row>
    <row r="257" spans="1:12" ht="20.100000000000001" customHeight="1">
      <c r="A257" s="969" t="s">
        <v>190</v>
      </c>
      <c r="B257" s="323"/>
      <c r="C257" s="323"/>
      <c r="D257" s="323"/>
      <c r="E257" s="323"/>
      <c r="F257" s="368">
        <v>30100</v>
      </c>
      <c r="G257" s="851">
        <v>0</v>
      </c>
      <c r="H257" s="316"/>
    </row>
    <row r="258" spans="1:12" ht="20.100000000000001" customHeight="1">
      <c r="A258" s="969" t="s">
        <v>497</v>
      </c>
      <c r="B258" s="323"/>
      <c r="C258" s="323"/>
      <c r="D258" s="323"/>
      <c r="E258" s="323"/>
      <c r="F258" s="368">
        <v>30200</v>
      </c>
      <c r="G258" s="852">
        <v>0</v>
      </c>
      <c r="H258" s="316"/>
    </row>
    <row r="259" spans="1:12" ht="20.100000000000001" customHeight="1">
      <c r="A259" s="969" t="s">
        <v>191</v>
      </c>
      <c r="B259" s="323"/>
      <c r="C259" s="323"/>
      <c r="D259" s="323"/>
      <c r="E259" s="323"/>
      <c r="F259" s="368">
        <v>30300</v>
      </c>
      <c r="G259" s="852">
        <v>0</v>
      </c>
      <c r="H259" s="316"/>
    </row>
    <row r="260" spans="1:12" ht="20.100000000000001" customHeight="1">
      <c r="A260" s="969" t="s">
        <v>192</v>
      </c>
      <c r="B260" s="323"/>
      <c r="C260" s="323"/>
      <c r="D260" s="323"/>
      <c r="E260" s="323"/>
      <c r="F260" s="368">
        <v>30400</v>
      </c>
      <c r="G260" s="852">
        <v>0</v>
      </c>
      <c r="H260" s="316"/>
    </row>
    <row r="261" spans="1:12" ht="20.100000000000001" customHeight="1">
      <c r="A261" s="969" t="s">
        <v>193</v>
      </c>
      <c r="B261" s="323"/>
      <c r="C261" s="323"/>
      <c r="D261" s="323"/>
      <c r="E261" s="323"/>
      <c r="F261" s="368">
        <v>30500</v>
      </c>
      <c r="G261" s="852">
        <v>0</v>
      </c>
      <c r="H261" s="316"/>
    </row>
    <row r="262" spans="1:12" ht="20.100000000000001" customHeight="1">
      <c r="A262" s="969" t="s">
        <v>194</v>
      </c>
      <c r="B262" s="323"/>
      <c r="C262" s="323"/>
      <c r="D262" s="323"/>
      <c r="E262" s="323"/>
      <c r="F262" s="368">
        <v>30600</v>
      </c>
      <c r="G262" s="852">
        <v>0</v>
      </c>
      <c r="H262" s="316"/>
    </row>
    <row r="263" spans="1:12" ht="20.100000000000001" customHeight="1">
      <c r="A263" s="969" t="s">
        <v>195</v>
      </c>
      <c r="B263" s="323"/>
      <c r="C263" s="323"/>
      <c r="D263" s="323"/>
      <c r="E263" s="323"/>
      <c r="F263" s="368">
        <v>30700</v>
      </c>
      <c r="G263" s="852">
        <v>0</v>
      </c>
      <c r="H263" s="316"/>
    </row>
    <row r="264" spans="1:12" ht="20.100000000000001" customHeight="1">
      <c r="A264" s="969" t="s">
        <v>196</v>
      </c>
      <c r="B264" s="323"/>
      <c r="C264" s="323"/>
      <c r="D264" s="323"/>
      <c r="E264" s="323"/>
      <c r="F264" s="368">
        <v>30900</v>
      </c>
      <c r="G264" s="852">
        <v>0</v>
      </c>
      <c r="H264" s="316"/>
    </row>
    <row r="265" spans="1:12" ht="20.100000000000001" customHeight="1">
      <c r="A265" s="969" t="s">
        <v>197</v>
      </c>
      <c r="B265" s="323"/>
      <c r="C265" s="323"/>
      <c r="D265" s="323"/>
      <c r="E265" s="323"/>
      <c r="F265" s="368">
        <v>31100</v>
      </c>
      <c r="G265" s="1031">
        <f>3830390.42+200000+G141-G253</f>
        <v>1465390.42</v>
      </c>
      <c r="H265" s="316"/>
    </row>
    <row r="266" spans="1:12" ht="20.100000000000001" customHeight="1">
      <c r="A266" s="969"/>
      <c r="B266" s="323"/>
      <c r="C266" s="323"/>
      <c r="D266" s="323"/>
      <c r="E266" s="323"/>
      <c r="F266" s="368"/>
      <c r="G266" s="1032"/>
      <c r="H266" s="316"/>
    </row>
    <row r="267" spans="1:12" ht="20.100000000000001" customHeight="1">
      <c r="A267" s="971" t="s">
        <v>476</v>
      </c>
      <c r="B267" s="323"/>
      <c r="C267" s="323"/>
      <c r="D267" s="323"/>
      <c r="E267" s="323"/>
      <c r="F267" s="368"/>
      <c r="G267" s="1033">
        <f>SUM(G257:G265)</f>
        <v>1465390.42</v>
      </c>
      <c r="H267" s="316"/>
    </row>
    <row r="268" spans="1:12" ht="20.100000000000001" customHeight="1">
      <c r="A268" s="971"/>
      <c r="B268" s="323"/>
      <c r="C268" s="323"/>
      <c r="D268" s="323"/>
      <c r="E268" s="323"/>
      <c r="F268" s="368"/>
      <c r="G268" s="367"/>
      <c r="H268" s="316"/>
    </row>
    <row r="269" spans="1:12" ht="20.100000000000001" customHeight="1" thickBot="1">
      <c r="A269" s="1034" t="s">
        <v>714</v>
      </c>
      <c r="B269" s="316"/>
      <c r="C269" s="316"/>
      <c r="D269" s="316"/>
      <c r="E269" s="316"/>
      <c r="F269" s="351">
        <v>30800</v>
      </c>
      <c r="G269" s="855">
        <v>-4316046.62</v>
      </c>
      <c r="H269" s="1059"/>
    </row>
    <row r="270" spans="1:12" ht="20.100000000000001" customHeight="1">
      <c r="A270" s="1005"/>
      <c r="B270" s="316"/>
      <c r="C270" s="316"/>
      <c r="D270" s="316"/>
      <c r="E270" s="316"/>
      <c r="F270" s="351"/>
      <c r="G270" s="367"/>
      <c r="H270" s="316"/>
    </row>
    <row r="271" spans="1:12" ht="20.100000000000001" customHeight="1">
      <c r="A271" s="1035" t="s">
        <v>245</v>
      </c>
      <c r="B271" s="1036"/>
      <c r="C271" s="1036"/>
      <c r="D271" s="1036"/>
      <c r="E271" s="1036"/>
      <c r="F271" s="1037"/>
      <c r="G271" s="1038">
        <f>G267+G269</f>
        <v>-2850656.2</v>
      </c>
      <c r="H271" s="1060"/>
    </row>
    <row r="272" spans="1:12">
      <c r="A272" s="369"/>
      <c r="B272" s="369"/>
      <c r="C272" s="369"/>
      <c r="D272" s="369"/>
      <c r="E272" s="369"/>
      <c r="F272" s="370"/>
      <c r="G272" s="371"/>
      <c r="H272" s="372"/>
      <c r="I272" s="372"/>
      <c r="J272" s="372"/>
      <c r="K272" s="372"/>
      <c r="L272" s="372"/>
    </row>
    <row r="273" spans="1:12" s="319" customFormat="1" ht="13.5" customHeight="1">
      <c r="A273" s="1140"/>
      <c r="B273" s="1140"/>
      <c r="C273" s="1140"/>
      <c r="D273" s="1140"/>
      <c r="E273" s="1140"/>
      <c r="F273" s="1140"/>
      <c r="G273" s="1140"/>
      <c r="H273" s="1140"/>
      <c r="I273" s="373"/>
      <c r="J273" s="373"/>
      <c r="K273" s="373"/>
      <c r="L273" s="373"/>
    </row>
    <row r="274" spans="1:12" s="319" customFormat="1">
      <c r="A274" s="1140"/>
      <c r="B274" s="1140"/>
      <c r="C274" s="1140"/>
      <c r="D274" s="1140"/>
      <c r="E274" s="1140"/>
      <c r="F274" s="1140"/>
      <c r="G274" s="1140"/>
      <c r="H274" s="1140"/>
      <c r="I274" s="373"/>
      <c r="J274" s="373"/>
      <c r="K274" s="373"/>
      <c r="L274" s="373"/>
    </row>
    <row r="275" spans="1:12" s="319" customFormat="1">
      <c r="A275" s="1140"/>
      <c r="B275" s="1140"/>
      <c r="C275" s="1140"/>
      <c r="D275" s="1140"/>
      <c r="E275" s="1140"/>
      <c r="F275" s="1140"/>
      <c r="G275" s="1140"/>
      <c r="H275" s="1140"/>
    </row>
  </sheetData>
  <sheetProtection algorithmName="SHA-512" hashValue="NC0gyAOLw5Nox4WcXmSwdr585ZOYk8AvckmZJdxOKGi06MMHqO4LjUmrO4PROmvyKLzPmMgvqbFcbfUUCRSqYw==" saltValue="ttHr+GKJyO4kBctb5QdRCw==" spinCount="100000" sheet="1" objects="1" scenarios="1"/>
  <customSheetViews>
    <customSheetView guid="{8CA1AA3C-D3A6-493D-93EE-74DE1406A5FE}" showGridLines="0" printArea="1" showRuler="0" topLeftCell="A121">
      <selection activeCell="G123" sqref="G123"/>
      <rowBreaks count="2" manualBreakCount="2">
        <brk id="64" max="7" man="1"/>
        <brk id="124" max="7" man="1"/>
      </rowBreaks>
      <pageMargins left="0.5" right="0.25" top="1" bottom="1" header="0.5" footer="0.25"/>
      <printOptions horizontalCentered="1"/>
      <pageSetup scale="66" orientation="portrait" r:id="rId1"/>
      <headerFooter alignWithMargins="0">
        <oddFooter>&amp;L&amp;Z&amp;F&amp;R&amp;D</oddFooter>
      </headerFooter>
    </customSheetView>
  </customSheetViews>
  <phoneticPr fontId="0" type="noConversion"/>
  <printOptions horizontalCentered="1"/>
  <pageMargins left="0" right="0" top="1" bottom="0.5" header="0.25" footer="0.25"/>
  <pageSetup scale="42" fitToHeight="0" orientation="portrait" r:id="rId2"/>
  <headerFooter differentFirst="1" alignWithMargins="0">
    <oddHeader xml:space="preserve">&amp;R&amp;"Arial,Bold"&amp;16EXHIBIT D&amp;"Arial,Regular"&amp;18
&amp;10
</oddHeader>
    <oddFooter xml:space="preserve">&amp;L&amp;Z&amp;F&amp;R
</oddFooter>
    <firstHeader>&amp;R&amp;"Arial,Bold"&amp;16EXHIBIT D</firstHeader>
  </headerFooter>
  <rowBreaks count="3" manualBreakCount="3">
    <brk id="71" max="16383" man="1"/>
    <brk id="141" max="16383" man="1"/>
    <brk id="212" max="16383" man="1"/>
  </rowBreaks>
  <ignoredErrors>
    <ignoredError sqref="A235 B197:F207 B221:F225 H221:H225 A250:A254 B226:F227 F130:F137 F121:F124 F115 F107:F111 F11:F17 F189:F191 F21:F33 B235:H235 B228:F228 H228 A270:A276 F156:F169 F145:F154 A262:A266 B250:H250 B236:F236 H236 B252:H254 B251:F251 H251 F45:F64 A268 F173:F187 A259:A260 B237:H237 F37:F40 A256:A257 B270:H276 B269:F269 A237:A239 B209:F220 B208:F208 H208 F66:F72 F74:F86 F88:F95 F97:F101 B239:H239 G238:H238 B256:H256 G255:H255 H197:H207 H226:H227 B229:F234 H229:H234 H209:H220 B242:F243 H242:H243 B266:H268 B265:F265 H265 B240:F241 H240:H241 B257:F264 H257:H264 B245:F249 H245:H249" numberStoredAsText="1"/>
    <ignoredError sqref="G85 G75 G81 G141" evalError="1"/>
  </ignoredErrors>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22</vt:i4>
      </vt:variant>
    </vt:vector>
  </HeadingPairs>
  <TitlesOfParts>
    <vt:vector size="36" baseType="lpstr">
      <vt:lpstr>SUMMARY OF CHANGES</vt:lpstr>
      <vt:lpstr>OPB WORKBOOK INSTRUCTIONS</vt:lpstr>
      <vt:lpstr>VLOOKUP</vt:lpstr>
      <vt:lpstr>CHECK SHEET</vt:lpstr>
      <vt:lpstr>EXHIBIT A</vt:lpstr>
      <vt:lpstr>EXHIBIT B</vt:lpstr>
      <vt:lpstr>EXHIBIT C</vt:lpstr>
      <vt:lpstr>EXHIBIT C(2)</vt:lpstr>
      <vt:lpstr>EXHIBIT D</vt:lpstr>
      <vt:lpstr>EXHIBIT E</vt:lpstr>
      <vt:lpstr>EXHIBIT F</vt:lpstr>
      <vt:lpstr>EXHIBIT G</vt:lpstr>
      <vt:lpstr>FEE AUDIT - TUITION AND FEES</vt:lpstr>
      <vt:lpstr>DISCRETIONARY FEE PERCENTAGES</vt:lpstr>
      <vt:lpstr>_11.</vt:lpstr>
      <vt:lpstr>_2.</vt:lpstr>
      <vt:lpstr>_2005_2006_OPERATING_BUDGET_REVIEW_CHECKSHEET</vt:lpstr>
      <vt:lpstr>_3.</vt:lpstr>
      <vt:lpstr>_4.</vt:lpstr>
      <vt:lpstr>_7.___EXHIBIT_D__verify_that_state_appropriations_required_to_be_budgeted_in_Fund_1_are_accurate.</vt:lpstr>
      <vt:lpstr>_8.__EXHIBIT_D__verify_that_amounts_budgeted_for_contingencies_does_not_exceed_2__of_total_fund</vt:lpstr>
      <vt:lpstr>VLOOKUP!BROWARD_COLLEGE</vt:lpstr>
      <vt:lpstr>'CHECK SHEET'!Print_Area</vt:lpstr>
      <vt:lpstr>'DISCRETIONARY FEE PERCENTAGES'!Print_Area</vt:lpstr>
      <vt:lpstr>'EXHIBIT A'!Print_Area</vt:lpstr>
      <vt:lpstr>'EXHIBIT B'!Print_Area</vt:lpstr>
      <vt:lpstr>'EXHIBIT C'!Print_Area</vt:lpstr>
      <vt:lpstr>'EXHIBIT C(2)'!Print_Area</vt:lpstr>
      <vt:lpstr>'EXHIBIT D'!Print_Area</vt:lpstr>
      <vt:lpstr>'EXHIBIT E'!Print_Area</vt:lpstr>
      <vt:lpstr>'EXHIBIT G'!Print_Area</vt:lpstr>
      <vt:lpstr>'FEE AUDIT - TUITION AND FEES'!Print_Area</vt:lpstr>
      <vt:lpstr>'SUMMARY OF CHANGES'!Print_Area</vt:lpstr>
      <vt:lpstr>VLOOKUP!Print_Area</vt:lpstr>
      <vt:lpstr>'EXHIBIT D'!Print_Titles</vt:lpstr>
      <vt:lpstr>'EXHIBIT G'!Print_Titles</vt:lpstr>
    </vt:vector>
  </TitlesOfParts>
  <Company>Florida Department of Edcuation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FLDOE</dc:creator>
  <cp:lastModifiedBy>Nieto, Eve</cp:lastModifiedBy>
  <cp:lastPrinted>2019-06-01T19:20:12Z</cp:lastPrinted>
  <dcterms:created xsi:type="dcterms:W3CDTF">2005-03-22T15:46:43Z</dcterms:created>
  <dcterms:modified xsi:type="dcterms:W3CDTF">2020-01-17T15:19:50Z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PSDescription">
    <vt:lpwstr/>
  </property>
  <property fmtid="{D5CDD505-2E9C-101B-9397-08002B2CF9AE}" pid="3" name="Owner">
    <vt:lpwstr/>
  </property>
  <property fmtid="{D5CDD505-2E9C-101B-9397-08002B2CF9AE}" pid="4" name="Status">
    <vt:lpwstr/>
  </property>
</Properties>
</file>