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440" windowHeight="14565" tabRatio="881"/>
  </bookViews>
  <sheets>
    <sheet name="Check Sheet" sheetId="5" r:id="rId1"/>
    <sheet name="I. and II. FA Fees Collected" sheetId="1" r:id="rId2"/>
    <sheet name="III. Summary of Awards Made" sheetId="4" r:id="rId3"/>
    <sheet name="IV. Criteria for Financial Aid" sheetId="2" r:id="rId4"/>
    <sheet name="Statutory Reference" sheetId="7" state="hidden" r:id="rId5"/>
    <sheet name="2020 AFR Data" sheetId="21" r:id="rId6"/>
    <sheet name="2019 AFAFR Data" sheetId="22" state="hidden" r:id="rId7"/>
    <sheet name="2019 AFR Data" sheetId="18" state="hidden" r:id="rId8"/>
    <sheet name="2017 AFR Data" sheetId="16" state="hidden" r:id="rId9"/>
    <sheet name="2017 AFAFR Data" sheetId="20" state="hidden" r:id="rId10"/>
    <sheet name="2018 AFAFR Data" sheetId="19" state="hidden" r:id="rId11"/>
    <sheet name="2016 AFR Data" sheetId="14" state="hidden" r:id="rId12"/>
    <sheet name="2015 AFR Data" sheetId="12" state="hidden" r:id="rId13"/>
    <sheet name="2014 AFR Data" sheetId="8" state="hidden" r:id="rId14"/>
    <sheet name="2013 AFAFR Data" sheetId="10" state="hidden" r:id="rId15"/>
    <sheet name="2016 AFAFR Data" sheetId="17" state="hidden" r:id="rId16"/>
    <sheet name="2015 AFAFR Data" sheetId="15" state="hidden" r:id="rId17"/>
    <sheet name="2014 AFAFR Data" sheetId="13" state="hidden" r:id="rId18"/>
    <sheet name="Summary for DOE Review" sheetId="11" state="hidden" r:id="rId19"/>
  </sheets>
  <definedNames>
    <definedName name="_xlnm.Print_Area" localSheetId="0">'Check Sheet'!$A$1:$E$48</definedName>
    <definedName name="_xlnm.Print_Area" localSheetId="1">'I. and II. FA Fees Collected'!$A$1:$H$68</definedName>
    <definedName name="_xlnm.Print_Area" localSheetId="2">'III. Summary of Awards Made'!$A$1:$H$62</definedName>
    <definedName name="_xlnm.Print_Area" localSheetId="3">'IV. Criteria for Financial Aid'!$A$1:$I$47</definedName>
    <definedName name="_xlnm.Print_Area" localSheetId="4">'Statutory Reference'!$A$1:$M$46</definedName>
  </definedNames>
  <calcPr calcId="162913"/>
</workbook>
</file>

<file path=xl/calcChain.xml><?xml version="1.0" encoding="utf-8"?>
<calcChain xmlns="http://schemas.openxmlformats.org/spreadsheetml/2006/main">
  <c r="D30" i="22" l="1"/>
  <c r="C30" i="22"/>
  <c r="B30" i="22"/>
  <c r="R16" i="21" l="1"/>
  <c r="R31" i="21" l="1"/>
  <c r="B31" i="21"/>
  <c r="V31" i="21" s="1"/>
  <c r="R30" i="21"/>
  <c r="B30" i="21"/>
  <c r="V30" i="21" s="1"/>
  <c r="R29" i="21"/>
  <c r="B29" i="21"/>
  <c r="V29" i="21" s="1"/>
  <c r="R28" i="21"/>
  <c r="B28" i="21"/>
  <c r="V28" i="21" s="1"/>
  <c r="R27" i="21"/>
  <c r="B27" i="21"/>
  <c r="V27" i="21" s="1"/>
  <c r="R26" i="21"/>
  <c r="B26" i="21"/>
  <c r="V26" i="21" s="1"/>
  <c r="R25" i="21"/>
  <c r="B25" i="21"/>
  <c r="V25" i="21" s="1"/>
  <c r="R24" i="21"/>
  <c r="B24" i="21"/>
  <c r="V24" i="21" s="1"/>
  <c r="R23" i="21"/>
  <c r="B23" i="21"/>
  <c r="V23" i="21" s="1"/>
  <c r="R22" i="21"/>
  <c r="B22" i="21"/>
  <c r="V22" i="21" s="1"/>
  <c r="R21" i="21"/>
  <c r="B21" i="21"/>
  <c r="V21" i="21" s="1"/>
  <c r="R20" i="21"/>
  <c r="B20" i="21"/>
  <c r="V20" i="21" s="1"/>
  <c r="R19" i="21"/>
  <c r="B19" i="21"/>
  <c r="V19" i="21" s="1"/>
  <c r="R18" i="21"/>
  <c r="B18" i="21"/>
  <c r="V18" i="21" s="1"/>
  <c r="R17" i="21"/>
  <c r="B17" i="21"/>
  <c r="V17" i="21" s="1"/>
  <c r="B16" i="21"/>
  <c r="V16" i="21" s="1"/>
  <c r="R15" i="21"/>
  <c r="B15" i="21"/>
  <c r="V15" i="21" s="1"/>
  <c r="R14" i="21"/>
  <c r="B14" i="21"/>
  <c r="V14" i="21" s="1"/>
  <c r="R13" i="21"/>
  <c r="B13" i="21"/>
  <c r="V13" i="21" s="1"/>
  <c r="R12" i="21"/>
  <c r="B12" i="21"/>
  <c r="V12" i="21" s="1"/>
  <c r="R11" i="21"/>
  <c r="B11" i="21"/>
  <c r="V11" i="21" s="1"/>
  <c r="R10" i="21"/>
  <c r="B10" i="21"/>
  <c r="V10" i="21" s="1"/>
  <c r="R9" i="21"/>
  <c r="B9" i="21"/>
  <c r="V9" i="21" s="1"/>
  <c r="R8" i="21"/>
  <c r="B8" i="21"/>
  <c r="V8" i="21" s="1"/>
  <c r="R7" i="21"/>
  <c r="B7" i="21"/>
  <c r="V7" i="21" s="1"/>
  <c r="R6" i="21"/>
  <c r="B6" i="21"/>
  <c r="V6" i="21" s="1"/>
  <c r="R5" i="21"/>
  <c r="B5" i="21"/>
  <c r="V5" i="21" s="1"/>
  <c r="R4" i="21"/>
  <c r="B4" i="21"/>
  <c r="V4" i="21" s="1"/>
  <c r="E4" i="2" l="1"/>
  <c r="E2" i="2"/>
  <c r="E2" i="4"/>
  <c r="E4" i="4"/>
  <c r="C4" i="1"/>
  <c r="C2" i="1"/>
  <c r="C35" i="1" l="1"/>
  <c r="C12" i="1"/>
  <c r="C21" i="1"/>
  <c r="D12" i="1"/>
  <c r="D30" i="20"/>
  <c r="C30" i="20"/>
  <c r="B30" i="20"/>
  <c r="R31" i="18" l="1"/>
  <c r="D30" i="19" l="1"/>
  <c r="C30" i="19"/>
  <c r="B30" i="19"/>
  <c r="B31" i="18" l="1"/>
  <c r="V31" i="18" s="1"/>
  <c r="R30" i="18"/>
  <c r="B30" i="18"/>
  <c r="V30" i="18" s="1"/>
  <c r="R29" i="18"/>
  <c r="B29" i="18"/>
  <c r="V29" i="18" s="1"/>
  <c r="R28" i="18"/>
  <c r="B28" i="18"/>
  <c r="V28" i="18" s="1"/>
  <c r="R27" i="18"/>
  <c r="B27" i="18"/>
  <c r="V27" i="18" s="1"/>
  <c r="R26" i="18"/>
  <c r="B26" i="18"/>
  <c r="V26" i="18" s="1"/>
  <c r="R25" i="18"/>
  <c r="B25" i="18"/>
  <c r="V25" i="18" s="1"/>
  <c r="R24" i="18"/>
  <c r="B24" i="18"/>
  <c r="V24" i="18" s="1"/>
  <c r="R23" i="18"/>
  <c r="B23" i="18"/>
  <c r="V23" i="18" s="1"/>
  <c r="R22" i="18"/>
  <c r="B22" i="18"/>
  <c r="V22" i="18" s="1"/>
  <c r="R21" i="18"/>
  <c r="B21" i="18"/>
  <c r="V21" i="18" s="1"/>
  <c r="R20" i="18"/>
  <c r="B20" i="18"/>
  <c r="V20" i="18" s="1"/>
  <c r="R19" i="18"/>
  <c r="B19" i="18"/>
  <c r="V19" i="18" s="1"/>
  <c r="R18" i="18"/>
  <c r="B18" i="18"/>
  <c r="V18" i="18" s="1"/>
  <c r="R17" i="18"/>
  <c r="B17" i="18"/>
  <c r="V17" i="18" s="1"/>
  <c r="R16" i="18"/>
  <c r="B16" i="18"/>
  <c r="V16" i="18" s="1"/>
  <c r="R15" i="18"/>
  <c r="B15" i="18"/>
  <c r="V15" i="18" s="1"/>
  <c r="R14" i="18"/>
  <c r="B14" i="18"/>
  <c r="V14" i="18" s="1"/>
  <c r="R13" i="18"/>
  <c r="B13" i="18"/>
  <c r="V13" i="18" s="1"/>
  <c r="R12" i="18"/>
  <c r="B12" i="18"/>
  <c r="V12" i="18" s="1"/>
  <c r="R11" i="18"/>
  <c r="B11" i="18"/>
  <c r="V11" i="18" s="1"/>
  <c r="R10" i="18"/>
  <c r="B10" i="18"/>
  <c r="V10" i="18" s="1"/>
  <c r="R9" i="18"/>
  <c r="B9" i="18"/>
  <c r="V9" i="18" s="1"/>
  <c r="R8" i="18"/>
  <c r="B8" i="18"/>
  <c r="V8" i="18" s="1"/>
  <c r="R7" i="18"/>
  <c r="B7" i="18"/>
  <c r="V7" i="18" s="1"/>
  <c r="R6" i="18"/>
  <c r="B6" i="18"/>
  <c r="V6" i="18" s="1"/>
  <c r="R5" i="18"/>
  <c r="B5" i="18"/>
  <c r="V5" i="18" s="1"/>
  <c r="R4" i="18"/>
  <c r="B4" i="18"/>
  <c r="V4" i="18" s="1"/>
  <c r="R8" i="16" l="1"/>
  <c r="R9" i="16"/>
  <c r="B8" i="16"/>
  <c r="V8" i="16" s="1"/>
  <c r="B9" i="16"/>
  <c r="V9" i="16" s="1"/>
  <c r="D30" i="17" l="1"/>
  <c r="C30" i="17"/>
  <c r="B30" i="17"/>
  <c r="R31" i="16" l="1"/>
  <c r="B31" i="16"/>
  <c r="V31" i="16" s="1"/>
  <c r="R30" i="16"/>
  <c r="B30" i="16"/>
  <c r="V30" i="16" s="1"/>
  <c r="R29" i="16"/>
  <c r="B29" i="16"/>
  <c r="V29" i="16" s="1"/>
  <c r="R28" i="16"/>
  <c r="B28" i="16"/>
  <c r="V28" i="16" s="1"/>
  <c r="R27" i="16"/>
  <c r="B27" i="16"/>
  <c r="V27" i="16" s="1"/>
  <c r="R26" i="16"/>
  <c r="B26" i="16"/>
  <c r="V26" i="16" s="1"/>
  <c r="R25" i="16"/>
  <c r="B25" i="16"/>
  <c r="V25" i="16" s="1"/>
  <c r="R24" i="16"/>
  <c r="B24" i="16"/>
  <c r="V24" i="16" s="1"/>
  <c r="R23" i="16"/>
  <c r="B23" i="16"/>
  <c r="V23" i="16" s="1"/>
  <c r="R22" i="16"/>
  <c r="B22" i="16"/>
  <c r="V22" i="16" s="1"/>
  <c r="R21" i="16"/>
  <c r="B21" i="16"/>
  <c r="V21" i="16" s="1"/>
  <c r="R20" i="16"/>
  <c r="B20" i="16"/>
  <c r="V20" i="16" s="1"/>
  <c r="R19" i="16"/>
  <c r="B19" i="16"/>
  <c r="V19" i="16" s="1"/>
  <c r="R18" i="16"/>
  <c r="B18" i="16"/>
  <c r="V18" i="16" s="1"/>
  <c r="R17" i="16"/>
  <c r="B17" i="16"/>
  <c r="V17" i="16" s="1"/>
  <c r="R16" i="16"/>
  <c r="B16" i="16"/>
  <c r="V16" i="16" s="1"/>
  <c r="R15" i="16"/>
  <c r="B15" i="16"/>
  <c r="V15" i="16" s="1"/>
  <c r="R14" i="16"/>
  <c r="B14" i="16"/>
  <c r="V14" i="16" s="1"/>
  <c r="R13" i="16"/>
  <c r="B13" i="16"/>
  <c r="V13" i="16" s="1"/>
  <c r="R12" i="16"/>
  <c r="B12" i="16"/>
  <c r="V12" i="16" s="1"/>
  <c r="R11" i="16"/>
  <c r="B11" i="16"/>
  <c r="V11" i="16" s="1"/>
  <c r="R10" i="16"/>
  <c r="B10" i="16"/>
  <c r="V10" i="16" s="1"/>
  <c r="R7" i="16"/>
  <c r="B7" i="16"/>
  <c r="V7" i="16" s="1"/>
  <c r="R6" i="16"/>
  <c r="B6" i="16"/>
  <c r="V6" i="16" s="1"/>
  <c r="R5" i="16"/>
  <c r="B5" i="16"/>
  <c r="V5" i="16" s="1"/>
  <c r="R4" i="16"/>
  <c r="B4" i="16"/>
  <c r="V4" i="16" s="1"/>
  <c r="B21" i="15" l="1"/>
  <c r="B30" i="15" s="1"/>
  <c r="D30" i="15"/>
  <c r="C30" i="15"/>
  <c r="R31" i="14"/>
  <c r="B31" i="14"/>
  <c r="V31" i="14" s="1"/>
  <c r="R30" i="14"/>
  <c r="B30" i="14"/>
  <c r="V30" i="14" s="1"/>
  <c r="R29" i="14"/>
  <c r="B29" i="14"/>
  <c r="V29" i="14" s="1"/>
  <c r="R28" i="14"/>
  <c r="B28" i="14"/>
  <c r="V28" i="14" s="1"/>
  <c r="R27" i="14"/>
  <c r="B27" i="14"/>
  <c r="V27" i="14" s="1"/>
  <c r="R26" i="14"/>
  <c r="B26" i="14"/>
  <c r="V26" i="14" s="1"/>
  <c r="R25" i="14"/>
  <c r="B25" i="14"/>
  <c r="V25" i="14" s="1"/>
  <c r="R24" i="14"/>
  <c r="B24" i="14"/>
  <c r="V24" i="14" s="1"/>
  <c r="R23" i="14"/>
  <c r="B23" i="14"/>
  <c r="V23" i="14" s="1"/>
  <c r="R22" i="14"/>
  <c r="B22" i="14"/>
  <c r="V22" i="14" s="1"/>
  <c r="R21" i="14"/>
  <c r="B21" i="14"/>
  <c r="V21" i="14" s="1"/>
  <c r="R20" i="14"/>
  <c r="B20" i="14"/>
  <c r="V20" i="14" s="1"/>
  <c r="R19" i="14"/>
  <c r="B19" i="14"/>
  <c r="V19" i="14" s="1"/>
  <c r="R18" i="14"/>
  <c r="B18" i="14"/>
  <c r="V18" i="14" s="1"/>
  <c r="R17" i="14"/>
  <c r="B17" i="14"/>
  <c r="V17" i="14" s="1"/>
  <c r="R16" i="14"/>
  <c r="B16" i="14"/>
  <c r="V16" i="14" s="1"/>
  <c r="R15" i="14"/>
  <c r="B15" i="14"/>
  <c r="V15" i="14" s="1"/>
  <c r="R14" i="14"/>
  <c r="B14" i="14"/>
  <c r="V14" i="14" s="1"/>
  <c r="R13" i="14"/>
  <c r="B13" i="14"/>
  <c r="V13" i="14" s="1"/>
  <c r="R12" i="14"/>
  <c r="B12" i="14"/>
  <c r="V12" i="14" s="1"/>
  <c r="R11" i="14"/>
  <c r="B11" i="14"/>
  <c r="V11" i="14" s="1"/>
  <c r="R10" i="14"/>
  <c r="B10" i="14"/>
  <c r="V10" i="14" s="1"/>
  <c r="R9" i="14"/>
  <c r="B9" i="14"/>
  <c r="V9" i="14" s="1"/>
  <c r="R8" i="14"/>
  <c r="B8" i="14"/>
  <c r="V8" i="14" s="1"/>
  <c r="R7" i="14"/>
  <c r="B7" i="14"/>
  <c r="V7" i="14" s="1"/>
  <c r="R6" i="14"/>
  <c r="B6" i="14"/>
  <c r="V6" i="14" s="1"/>
  <c r="R5" i="14"/>
  <c r="B5" i="14"/>
  <c r="V5" i="14" s="1"/>
  <c r="R4" i="14"/>
  <c r="B4" i="14"/>
  <c r="V4" i="14" s="1"/>
  <c r="C21" i="13" l="1"/>
  <c r="B30" i="13" l="1"/>
  <c r="D30" i="13"/>
  <c r="C30" i="13"/>
  <c r="B30" i="12" l="1"/>
  <c r="V30" i="12" s="1"/>
  <c r="B29" i="12" l="1"/>
  <c r="V29" i="12" s="1"/>
  <c r="B28" i="12" l="1"/>
  <c r="V28" i="12" s="1"/>
  <c r="B27" i="12" l="1"/>
  <c r="V27" i="12" s="1"/>
  <c r="B26" i="12" l="1"/>
  <c r="V26" i="12" s="1"/>
  <c r="B25" i="12" l="1"/>
  <c r="V25" i="12" s="1"/>
  <c r="B24" i="12" l="1"/>
  <c r="V24" i="12" s="1"/>
  <c r="B23" i="12" l="1"/>
  <c r="V23" i="12" s="1"/>
  <c r="B22" i="12" l="1"/>
  <c r="V22" i="12" s="1"/>
  <c r="B21" i="12" l="1"/>
  <c r="V21" i="12" s="1"/>
  <c r="B20" i="12" l="1"/>
  <c r="V20" i="12" s="1"/>
  <c r="B19" i="12" l="1"/>
  <c r="V19" i="12" s="1"/>
  <c r="B18" i="12" l="1"/>
  <c r="V18" i="12" s="1"/>
  <c r="B17" i="12" l="1"/>
  <c r="V17" i="12" s="1"/>
  <c r="B16" i="12" l="1"/>
  <c r="V16" i="12" s="1"/>
  <c r="B15" i="12" l="1"/>
  <c r="V15" i="12" s="1"/>
  <c r="B14" i="12" l="1"/>
  <c r="V14" i="12" s="1"/>
  <c r="B13" i="12" l="1"/>
  <c r="V13" i="12" s="1"/>
  <c r="B12" i="12" l="1"/>
  <c r="V12" i="12" s="1"/>
  <c r="B11" i="12" l="1"/>
  <c r="V11" i="12" s="1"/>
  <c r="B10" i="12" l="1"/>
  <c r="V10" i="12" s="1"/>
  <c r="B9" i="12" l="1"/>
  <c r="V9" i="12" s="1"/>
  <c r="B8" i="12" l="1"/>
  <c r="V8" i="12" s="1"/>
  <c r="B7" i="12" l="1"/>
  <c r="V7" i="12" s="1"/>
  <c r="B6" i="12" l="1"/>
  <c r="V6" i="12" s="1"/>
  <c r="B5" i="12" l="1"/>
  <c r="V5" i="12" s="1"/>
  <c r="B4" i="12" l="1"/>
  <c r="V4" i="12" s="1"/>
  <c r="R4" i="12"/>
  <c r="R31" i="12"/>
  <c r="B31" i="12"/>
  <c r="V31" i="12" s="1"/>
  <c r="R30" i="12"/>
  <c r="R29" i="12"/>
  <c r="R28" i="12"/>
  <c r="R27" i="12"/>
  <c r="R26" i="12"/>
  <c r="R25" i="12"/>
  <c r="R24" i="12"/>
  <c r="R23" i="12"/>
  <c r="R22" i="12"/>
  <c r="R21" i="12"/>
  <c r="R20" i="12"/>
  <c r="R19" i="12"/>
  <c r="R18" i="12"/>
  <c r="R17" i="12"/>
  <c r="R16" i="12"/>
  <c r="R15" i="12"/>
  <c r="R14" i="12"/>
  <c r="R13" i="12"/>
  <c r="R12" i="12"/>
  <c r="R11" i="12"/>
  <c r="R10" i="12"/>
  <c r="R9" i="12"/>
  <c r="R8" i="12"/>
  <c r="R7" i="12"/>
  <c r="R6" i="12"/>
  <c r="R5" i="12"/>
  <c r="D30" i="10" l="1"/>
  <c r="C30" i="10"/>
  <c r="M5" i="8" l="1"/>
  <c r="M6" i="8"/>
  <c r="M7" i="8"/>
  <c r="M8" i="8"/>
  <c r="M9" i="8"/>
  <c r="M10" i="8"/>
  <c r="M11" i="8"/>
  <c r="M12" i="8"/>
  <c r="M13" i="8"/>
  <c r="M14" i="8"/>
  <c r="M15" i="8"/>
  <c r="M16" i="8"/>
  <c r="M17" i="8"/>
  <c r="M18" i="8"/>
  <c r="M19" i="8"/>
  <c r="M20" i="8"/>
  <c r="M21" i="8"/>
  <c r="M22" i="8"/>
  <c r="M23" i="8"/>
  <c r="M24" i="8"/>
  <c r="M25" i="8"/>
  <c r="M26" i="8"/>
  <c r="M27" i="8"/>
  <c r="M28" i="8"/>
  <c r="M29" i="8"/>
  <c r="M30" i="8"/>
  <c r="M31" i="8"/>
  <c r="B5" i="8"/>
  <c r="B6" i="8"/>
  <c r="B7" i="8"/>
  <c r="B8" i="8"/>
  <c r="B9" i="8"/>
  <c r="B10" i="8"/>
  <c r="B11" i="8"/>
  <c r="B12" i="8"/>
  <c r="B13" i="8"/>
  <c r="B14" i="8"/>
  <c r="B15" i="8"/>
  <c r="B16" i="8"/>
  <c r="B17" i="8"/>
  <c r="B18" i="8"/>
  <c r="B19" i="8"/>
  <c r="B20" i="8"/>
  <c r="B21" i="8"/>
  <c r="B22" i="8"/>
  <c r="B23" i="8"/>
  <c r="B24" i="8"/>
  <c r="B25" i="8"/>
  <c r="B26" i="8"/>
  <c r="B27" i="8"/>
  <c r="B28" i="8"/>
  <c r="B29" i="8"/>
  <c r="B30" i="8"/>
  <c r="B31" i="8"/>
  <c r="M4" i="8" l="1"/>
  <c r="B4" i="8"/>
  <c r="F61" i="4" l="1"/>
  <c r="B13" i="4"/>
  <c r="B45" i="2" l="1"/>
  <c r="E61" i="11" l="1"/>
  <c r="E60" i="11"/>
  <c r="E58" i="11"/>
  <c r="E57" i="11"/>
  <c r="A62" i="11"/>
  <c r="A61" i="11"/>
  <c r="A60" i="11"/>
  <c r="A59" i="11"/>
  <c r="A58" i="11"/>
  <c r="A57" i="11"/>
  <c r="E55" i="11"/>
  <c r="E54" i="11"/>
  <c r="E52" i="11"/>
  <c r="E51" i="11"/>
  <c r="A56" i="11"/>
  <c r="A55" i="11"/>
  <c r="A54" i="11"/>
  <c r="A53" i="11"/>
  <c r="A52" i="11"/>
  <c r="A51" i="11"/>
  <c r="E49" i="11"/>
  <c r="E48" i="11"/>
  <c r="E46" i="11"/>
  <c r="E45" i="11"/>
  <c r="A50" i="11"/>
  <c r="A49" i="11"/>
  <c r="A48" i="11"/>
  <c r="A47" i="11"/>
  <c r="A46" i="11"/>
  <c r="A45" i="11"/>
  <c r="E39" i="11"/>
  <c r="E40" i="11"/>
  <c r="E41" i="11"/>
  <c r="E42" i="11"/>
  <c r="E43" i="11"/>
  <c r="E38" i="11"/>
  <c r="E36" i="11"/>
  <c r="E35" i="11"/>
  <c r="E34" i="11"/>
  <c r="E33" i="11"/>
  <c r="E32" i="11"/>
  <c r="E31" i="11"/>
  <c r="E29" i="11"/>
  <c r="E28" i="11"/>
  <c r="E27" i="11"/>
  <c r="E26" i="11"/>
  <c r="E25" i="11"/>
  <c r="E24" i="11"/>
  <c r="A44" i="11"/>
  <c r="A43" i="11"/>
  <c r="A42" i="11"/>
  <c r="A41" i="11"/>
  <c r="A40" i="11"/>
  <c r="A39" i="11"/>
  <c r="A38" i="11"/>
  <c r="A37" i="11"/>
  <c r="A36" i="11"/>
  <c r="A35" i="11"/>
  <c r="A34" i="11"/>
  <c r="A33" i="11"/>
  <c r="A32" i="11"/>
  <c r="A31" i="11"/>
  <c r="A30" i="11"/>
  <c r="A29" i="11"/>
  <c r="A28" i="11"/>
  <c r="E15" i="11"/>
  <c r="E9" i="11"/>
  <c r="E12" i="11"/>
  <c r="E13" i="11"/>
  <c r="E8" i="11"/>
  <c r="E6" i="11"/>
  <c r="E3" i="11"/>
  <c r="E2" i="11"/>
  <c r="A3" i="11"/>
  <c r="A4" i="11"/>
  <c r="A5" i="11"/>
  <c r="A6" i="11"/>
  <c r="A7" i="11"/>
  <c r="A8" i="11"/>
  <c r="A9" i="11"/>
  <c r="A10" i="11"/>
  <c r="A11" i="11"/>
  <c r="A12" i="11"/>
  <c r="A13" i="11"/>
  <c r="A14" i="11"/>
  <c r="A15" i="11"/>
  <c r="A16" i="11"/>
  <c r="A17" i="11"/>
  <c r="A18" i="11"/>
  <c r="A19" i="11"/>
  <c r="A20" i="11"/>
  <c r="A21" i="11"/>
  <c r="A22" i="11"/>
  <c r="A23" i="11"/>
  <c r="A24" i="11"/>
  <c r="A25" i="11"/>
  <c r="A26" i="11"/>
  <c r="A27" i="11"/>
  <c r="A2" i="11"/>
  <c r="C53" i="1" l="1"/>
  <c r="C48" i="1"/>
  <c r="C64" i="1" l="1"/>
  <c r="C63" i="1"/>
  <c r="C62" i="1"/>
  <c r="D13" i="4"/>
  <c r="F13" i="4" s="1"/>
  <c r="E26" i="4"/>
  <c r="E25" i="4"/>
  <c r="E24" i="4"/>
  <c r="E23" i="4"/>
  <c r="E22" i="4"/>
  <c r="E18" i="11" s="1"/>
  <c r="E21" i="4"/>
  <c r="C57" i="1"/>
  <c r="Q5" i="8"/>
  <c r="Q6" i="8"/>
  <c r="Q7" i="8"/>
  <c r="Q8" i="8"/>
  <c r="Q9" i="8"/>
  <c r="Q10" i="8"/>
  <c r="Q11" i="8"/>
  <c r="Q12" i="8"/>
  <c r="Q13" i="8"/>
  <c r="Q14" i="8"/>
  <c r="Q15" i="8"/>
  <c r="Q16" i="8"/>
  <c r="Q17" i="8"/>
  <c r="Q18" i="8"/>
  <c r="Q19" i="8"/>
  <c r="Q20" i="8"/>
  <c r="Q21" i="8"/>
  <c r="Q22" i="8"/>
  <c r="Q23" i="8"/>
  <c r="Q24" i="8"/>
  <c r="Q25" i="8"/>
  <c r="Q26" i="8"/>
  <c r="Q27" i="8"/>
  <c r="Q28" i="8"/>
  <c r="Q29" i="8"/>
  <c r="Q30" i="8"/>
  <c r="Q31" i="8"/>
  <c r="Q4" i="8"/>
  <c r="B39" i="2"/>
  <c r="B21" i="2"/>
  <c r="B27" i="2"/>
  <c r="B33" i="2"/>
  <c r="B15" i="2"/>
  <c r="H54" i="4"/>
  <c r="E62" i="11" s="1"/>
  <c r="G54" i="4"/>
  <c r="E59" i="11" s="1"/>
  <c r="F54" i="4"/>
  <c r="E56" i="11" s="1"/>
  <c r="E54" i="4"/>
  <c r="E53" i="11" s="1"/>
  <c r="H42" i="4"/>
  <c r="E50" i="11" s="1"/>
  <c r="G42" i="4"/>
  <c r="E47" i="11" s="1"/>
  <c r="H28" i="4"/>
  <c r="E44" i="11" s="1"/>
  <c r="G28" i="4"/>
  <c r="E37" i="11" s="1"/>
  <c r="F28" i="4"/>
  <c r="D28" i="4"/>
  <c r="C28" i="4"/>
  <c r="C34" i="1" l="1"/>
  <c r="E10" i="11" s="1"/>
  <c r="E11" i="11"/>
  <c r="D22" i="1"/>
  <c r="C66" i="1"/>
  <c r="D14" i="1"/>
  <c r="C14" i="1"/>
  <c r="C47" i="1" s="1"/>
  <c r="E22" i="11"/>
  <c r="B44" i="2"/>
  <c r="E19" i="11"/>
  <c r="B26" i="2"/>
  <c r="C35" i="4"/>
  <c r="E30" i="11"/>
  <c r="B38" i="2"/>
  <c r="E21" i="11"/>
  <c r="B32" i="2"/>
  <c r="E20" i="11"/>
  <c r="B20" i="2"/>
  <c r="B14" i="2"/>
  <c r="E17" i="11"/>
  <c r="C65" i="1"/>
  <c r="F60" i="4"/>
  <c r="G60" i="4"/>
  <c r="E28" i="4"/>
  <c r="F29" i="4"/>
  <c r="H60" i="4"/>
  <c r="B35" i="4"/>
  <c r="E4" i="11" l="1"/>
  <c r="C67" i="1"/>
  <c r="D35" i="4"/>
  <c r="F35" i="4" s="1"/>
  <c r="H43" i="4" s="1"/>
  <c r="F62" i="4"/>
  <c r="E60" i="4"/>
  <c r="E23" i="11"/>
  <c r="D38" i="1"/>
  <c r="D26" i="1"/>
  <c r="E7" i="11" s="1"/>
  <c r="E5" i="11"/>
  <c r="C49" i="1"/>
  <c r="C52" i="1"/>
  <c r="C54" i="1" s="1"/>
  <c r="E12" i="1"/>
  <c r="E14" i="1"/>
  <c r="D42" i="1" l="1"/>
  <c r="E14" i="11"/>
  <c r="C58" i="1" l="1"/>
  <c r="C59" i="1" s="1"/>
  <c r="E16" i="11"/>
</calcChain>
</file>

<file path=xl/comments1.xml><?xml version="1.0" encoding="utf-8"?>
<comments xmlns="http://schemas.openxmlformats.org/spreadsheetml/2006/main">
  <authors>
    <author>Author</author>
  </authors>
  <commentList>
    <comment ref="B18" authorId="0" shapeId="0">
      <text>
        <r>
          <rPr>
            <b/>
            <sz val="9"/>
            <color indexed="81"/>
            <rFont val="Tahoma"/>
            <family val="2"/>
          </rPr>
          <t>Author:</t>
        </r>
        <r>
          <rPr>
            <sz val="9"/>
            <color indexed="81"/>
            <rFont val="Tahoma"/>
            <family val="2"/>
          </rPr>
          <t xml:space="preserve">
Career and Applied Technology was formerly PSAV</t>
        </r>
      </text>
    </comment>
  </commentList>
</comments>
</file>

<file path=xl/comments2.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List>
</comments>
</file>

<file path=xl/comments3.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List>
</comments>
</file>

<file path=xl/comments4.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List>
</comments>
</file>

<file path=xl/comments5.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List>
</comments>
</file>

<file path=xl/comments6.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 ref="B20" authorId="0" shapeId="0">
      <text>
        <r>
          <rPr>
            <b/>
            <sz val="9"/>
            <color indexed="81"/>
            <rFont val="Tahoma"/>
            <family val="2"/>
          </rPr>
          <t>Author:</t>
        </r>
        <r>
          <rPr>
            <sz val="9"/>
            <color indexed="81"/>
            <rFont val="Tahoma"/>
            <family val="2"/>
          </rPr>
          <t xml:space="preserve">
Per Nan at PSC revenue in past years was not being recorded properly, therefore was not showing correct amounts on carried forward balances to future years. Per Suzanne, okay to make the changes to $$ so that going forward it is accurate.</t>
        </r>
      </text>
    </comment>
  </commentList>
</comments>
</file>

<file path=xl/comments7.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 ref="C20" authorId="0" shapeId="0">
      <text>
        <r>
          <rPr>
            <b/>
            <sz val="9"/>
            <color indexed="81"/>
            <rFont val="Tahoma"/>
            <family val="2"/>
          </rPr>
          <t>Author:</t>
        </r>
        <r>
          <rPr>
            <sz val="9"/>
            <color indexed="81"/>
            <rFont val="Tahoma"/>
            <family val="2"/>
          </rPr>
          <t xml:space="preserve">
Per Nan at PSC revenue in past years was not being recorded properly, therefore was not showing correct amounts on carried forward balances to future years. Per Suzanne, okay to make the changes to $$ so that going forward it is accurate.</t>
        </r>
      </text>
    </comment>
    <comment ref="D20" authorId="0" shapeId="0">
      <text>
        <r>
          <rPr>
            <b/>
            <sz val="9"/>
            <color indexed="81"/>
            <rFont val="Tahoma"/>
            <family val="2"/>
          </rPr>
          <t>Author:</t>
        </r>
        <r>
          <rPr>
            <sz val="9"/>
            <color indexed="81"/>
            <rFont val="Tahoma"/>
            <family val="2"/>
          </rPr>
          <t xml:space="preserve">
Per Nan at PSC revenue in past years was not being recorded properly, therefore was not showing correct amounts on carried forward balances to future years. Per Suzanne, okay to make the changes to $$ so that going forward it is accurate.</t>
        </r>
      </text>
    </comment>
  </commentList>
</comments>
</file>

<file path=xl/comments8.xml><?xml version="1.0" encoding="utf-8"?>
<comments xmlns="http://schemas.openxmlformats.org/spreadsheetml/2006/main">
  <authors>
    <author>Author</author>
  </authors>
  <commentList>
    <comment ref="I12" authorId="0" shapeId="0">
      <text>
        <r>
          <rPr>
            <b/>
            <sz val="9"/>
            <color indexed="81"/>
            <rFont val="Tahoma"/>
            <family val="2"/>
          </rPr>
          <t>Author:</t>
        </r>
        <r>
          <rPr>
            <sz val="9"/>
            <color indexed="81"/>
            <rFont val="Tahoma"/>
            <family val="2"/>
          </rPr>
          <t xml:space="preserve">
Refer to actual Parts I and II from previous year and year before previous for this section.</t>
        </r>
      </text>
    </comment>
    <comment ref="C21" authorId="0" shapeId="0">
      <text>
        <r>
          <rPr>
            <b/>
            <sz val="9"/>
            <color indexed="81"/>
            <rFont val="Tahoma"/>
            <family val="2"/>
          </rPr>
          <t>Author:</t>
        </r>
        <r>
          <rPr>
            <sz val="9"/>
            <color indexed="81"/>
            <rFont val="Tahoma"/>
            <family val="2"/>
          </rPr>
          <t xml:space="preserve">
Per Andy, reduced $311,067 by $45,773 per note on 2014 AFR Data tab</t>
        </r>
      </text>
    </comment>
  </commentList>
</comments>
</file>

<file path=xl/sharedStrings.xml><?xml version="1.0" encoding="utf-8"?>
<sst xmlns="http://schemas.openxmlformats.org/spreadsheetml/2006/main" count="1747" uniqueCount="444">
  <si>
    <t xml:space="preserve"> </t>
  </si>
  <si>
    <t>Column 1</t>
  </si>
  <si>
    <t>Column 2</t>
  </si>
  <si>
    <t>Column 3</t>
  </si>
  <si>
    <t>AMOUNT OF</t>
  </si>
  <si>
    <t>FINANCIAL NEED</t>
  </si>
  <si>
    <t>AWARDS</t>
  </si>
  <si>
    <t># AWARDS</t>
  </si>
  <si>
    <t>AMOUNT</t>
  </si>
  <si>
    <t>Column 4</t>
  </si>
  <si>
    <t>NUMBER OF</t>
  </si>
  <si>
    <t xml:space="preserve">  *  Please provide a brief description of other purposes for which funds were used.</t>
  </si>
  <si>
    <t xml:space="preserve">  Please provide a brief description of the criteria used for determining awards for each of the following:</t>
  </si>
  <si>
    <t>Category of Awards:</t>
  </si>
  <si>
    <t>Need Based Aid:</t>
  </si>
  <si>
    <t>4.  TOTALS</t>
  </si>
  <si>
    <t>Yes</t>
  </si>
  <si>
    <t>No</t>
  </si>
  <si>
    <t>N/A</t>
  </si>
  <si>
    <t xml:space="preserve">Athletic awards and fee exemptions shall be distributed </t>
  </si>
  <si>
    <t>The funds may not be used for direct or indirect administrative</t>
  </si>
  <si>
    <t>purposes or salaries.</t>
  </si>
  <si>
    <t xml:space="preserve">Assessment by category of financial need, regardless purpose </t>
  </si>
  <si>
    <t>required.  (comply with SBE system)</t>
  </si>
  <si>
    <t>(d) These funds may not be used for direct or indirect administrative purposes or salaries.</t>
  </si>
  <si>
    <t>(8)(a) Each Florida College System institution board of trustees is authorized to establish a separate fee for financial aid purposes</t>
  </si>
  <si>
    <t>System institution board of trustees may collect up to an additional 2 percent if the amount generated by the total financial aid fee is</t>
  </si>
  <si>
    <t xml:space="preserve"> less than $500,000. If the amount generated is less than $500,000, a Florida College System institution that charges tuition and</t>
  </si>
  <si>
    <t xml:space="preserve"> out-of-state fees at least equal to the average fees established by rule may transfer from the general current fund to the scholarship</t>
  </si>
  <si>
    <t>fund an amount equal to the difference between $500,000 and the amount generated by the total financial aid fee assessment.</t>
  </si>
  <si>
    <t>No other transfer from the general current fund to the loan, endowment, or scholarship fund, by whatever name known, is authorized.</t>
  </si>
  <si>
    <t>(c) Up to 25 percent or $600,000, whichever is greater, of the financial aid fees collected may be used to assist students who</t>
  </si>
  <si>
    <t>aid fee revenues allocated for athletic scholarships and any fee exemptions provided to athletes pursuant to s. 1009.25(2) must be</t>
  </si>
  <si>
    <t>be used to provide financial aid based on absolute need, and the remainder of the funds shall be used for academic merit purposes</t>
  </si>
  <si>
    <t>(b) All funds collected under this program shall be placed in the loan and endowment fund or scholarship fund of the college, by</t>
  </si>
  <si>
    <t xml:space="preserve"> whatever name known. Such funds shall be disbursed to students as quickly as possible. An amount not greater than 40 percent </t>
  </si>
  <si>
    <t xml:space="preserve">of the fees collected in a fiscal year may be carried forward unexpended to the following fiscal year. However, funds collected prior </t>
  </si>
  <si>
    <t>to July 1, 1989, and placed in an endowment fund may not be considered part of the balance of funds carried forward</t>
  </si>
  <si>
    <t xml:space="preserve"> unexpended to the following fiscal year.</t>
  </si>
  <si>
    <t>1009.23 Florida College System institution student fees.—</t>
  </si>
  <si>
    <t>in an additional amount up to, but not to exceed, 5 percent of the total student tuition or out-of-state fees collected. Each Florida College</t>
  </si>
  <si>
    <t xml:space="preserve">The Florida College System </t>
  </si>
  <si>
    <t>Financial Aid Fee Report Checklist</t>
  </si>
  <si>
    <t>(1)</t>
  </si>
  <si>
    <t>(2)</t>
  </si>
  <si>
    <t>(3)</t>
  </si>
  <si>
    <t>(4)</t>
  </si>
  <si>
    <t>(5)</t>
  </si>
  <si>
    <t>(6)</t>
  </si>
  <si>
    <t>(7)</t>
  </si>
  <si>
    <t>(8)</t>
  </si>
  <si>
    <t>(9)</t>
  </si>
  <si>
    <t>(10)</t>
  </si>
  <si>
    <t>(11)</t>
  </si>
  <si>
    <t>College</t>
  </si>
  <si>
    <t>OUT-OF-STATE FEES - ADVANCED &amp; PROFESSIONAL</t>
  </si>
  <si>
    <t>OUT-OF-STATE FEES - ADVANCED &amp; PROFESSIONAL - BACCALAUREATE</t>
  </si>
  <si>
    <t>OUT-OF-STATE FEES - EPI AND ALTERNATIVE CERTIFICATION CURRICULUM</t>
  </si>
  <si>
    <t>OUT-OF-STATE FEES - POSTSECONDARY VOCATIONAL</t>
  </si>
  <si>
    <t>TUITION - ADVANCED &amp; PROFESSIONAL</t>
  </si>
  <si>
    <t>TUITION - ADVANCED &amp; PROFESSIONAL - BACCALAUREATE</t>
  </si>
  <si>
    <t>TUITION - EPI</t>
  </si>
  <si>
    <t>TUITION - POSTSECONDARY VOCATIONAL</t>
  </si>
  <si>
    <t>OUT-OF-STATE FEES - POSTSEC_ ADULT VOCATIONAL</t>
  </si>
  <si>
    <t>TUITION - POSTSECONDARY ADULT VOCATIONAL</t>
  </si>
  <si>
    <t>FINANCIAL AID FUND FEES</t>
  </si>
  <si>
    <t>GLName</t>
  </si>
  <si>
    <t>10000000</t>
  </si>
  <si>
    <t>(12)</t>
  </si>
  <si>
    <t>Broward College</t>
  </si>
  <si>
    <t>Chipola College</t>
  </si>
  <si>
    <t>College Of Central Florida</t>
  </si>
  <si>
    <t>Daytona State College</t>
  </si>
  <si>
    <t>Edison State College</t>
  </si>
  <si>
    <t>Florida Gateway College</t>
  </si>
  <si>
    <t>Florida Keys Community College</t>
  </si>
  <si>
    <t>Florida State College At Jacksonville</t>
  </si>
  <si>
    <t>Gulf Coast State College</t>
  </si>
  <si>
    <t>Hillsborough Community College</t>
  </si>
  <si>
    <t>Indian River State College</t>
  </si>
  <si>
    <t>Miami Dade College</t>
  </si>
  <si>
    <t>North Florida Community College</t>
  </si>
  <si>
    <t>Northwest Florida State College</t>
  </si>
  <si>
    <t>Palm Beach State College</t>
  </si>
  <si>
    <t>Pasco-Hernando Community College</t>
  </si>
  <si>
    <t>Pensacola State College</t>
  </si>
  <si>
    <t>Polk State College</t>
  </si>
  <si>
    <t>Santa Fe College</t>
  </si>
  <si>
    <t>Seminole State College Of Florida</t>
  </si>
  <si>
    <t>St. Johns River State College</t>
  </si>
  <si>
    <t>St. Petersburg College</t>
  </si>
  <si>
    <t>State College Of Florida, Manatee-Sarasota</t>
  </si>
  <si>
    <t>Tallahassee Community College</t>
  </si>
  <si>
    <t>Valencia College</t>
  </si>
  <si>
    <t>Lake-Sumter Community College</t>
  </si>
  <si>
    <t>TOTAL Workforce</t>
  </si>
  <si>
    <t>Total NonWorkforce</t>
  </si>
  <si>
    <t>Financial Aid Fee</t>
  </si>
  <si>
    <t>Program Name</t>
  </si>
  <si>
    <t>Basis for Award</t>
  </si>
  <si>
    <t>Minimum GPA Initial Award</t>
  </si>
  <si>
    <t>Student Financial Aid Fee Report - Criteria for Financial Aid</t>
  </si>
  <si>
    <t>The Florida College System</t>
  </si>
  <si>
    <t>(e.g., basketball; theater arts; top 10% of high school class)</t>
  </si>
  <si>
    <t>Enrollment Requirement</t>
  </si>
  <si>
    <t>Additional Notes</t>
  </si>
  <si>
    <t>e.g., 2.5/4.0; No GPA requirements</t>
  </si>
  <si>
    <t>Part IV.   Criteria for Financial Aid</t>
  </si>
  <si>
    <r>
      <rPr>
        <b/>
        <sz val="10"/>
        <color indexed="8"/>
        <rFont val="Tahoma"/>
        <family val="2"/>
      </rPr>
      <t xml:space="preserve">1. </t>
    </r>
    <r>
      <rPr>
        <b/>
        <u/>
        <sz val="10"/>
        <color indexed="8"/>
        <rFont val="Tahoma"/>
        <family val="2"/>
      </rPr>
      <t>Academic Merit Scholarships:</t>
    </r>
  </si>
  <si>
    <r>
      <rPr>
        <b/>
        <sz val="10"/>
        <color indexed="8"/>
        <rFont val="Tahoma"/>
        <family val="2"/>
      </rPr>
      <t xml:space="preserve">2. </t>
    </r>
    <r>
      <rPr>
        <b/>
        <u/>
        <sz val="10"/>
        <color indexed="8"/>
        <rFont val="Tahoma"/>
        <family val="2"/>
      </rPr>
      <t>Athletic Scholarships:</t>
    </r>
  </si>
  <si>
    <r>
      <rPr>
        <b/>
        <sz val="10"/>
        <color indexed="8"/>
        <rFont val="Tahoma"/>
        <family val="2"/>
      </rPr>
      <t xml:space="preserve">6. </t>
    </r>
    <r>
      <rPr>
        <b/>
        <u/>
        <sz val="10"/>
        <color indexed="8"/>
        <rFont val="Tahoma"/>
        <family val="2"/>
      </rPr>
      <t>Awards to Targeted Gender/Minority Population:</t>
    </r>
  </si>
  <si>
    <r>
      <rPr>
        <b/>
        <sz val="10"/>
        <color indexed="8"/>
        <rFont val="Tahoma"/>
        <family val="2"/>
      </rPr>
      <t xml:space="preserve">5. </t>
    </r>
    <r>
      <rPr>
        <b/>
        <u/>
        <sz val="10"/>
        <color indexed="8"/>
        <rFont val="Tahoma"/>
        <family val="2"/>
      </rPr>
      <t>Other Extracurricular Scholarships:</t>
    </r>
  </si>
  <si>
    <r>
      <rPr>
        <b/>
        <sz val="10"/>
        <color indexed="8"/>
        <rFont val="Tahoma"/>
        <family val="2"/>
      </rPr>
      <t xml:space="preserve">4. </t>
    </r>
    <r>
      <rPr>
        <b/>
        <u/>
        <sz val="10"/>
        <color indexed="8"/>
        <rFont val="Tahoma"/>
        <family val="2"/>
      </rPr>
      <t>Cultural Arts Scholarships:</t>
    </r>
  </si>
  <si>
    <r>
      <rPr>
        <b/>
        <sz val="10"/>
        <color indexed="8"/>
        <rFont val="Tahoma"/>
        <family val="2"/>
      </rPr>
      <t xml:space="preserve">3. </t>
    </r>
    <r>
      <rPr>
        <b/>
        <u/>
        <sz val="10"/>
        <color indexed="8"/>
        <rFont val="Tahoma"/>
        <family val="2"/>
      </rPr>
      <t>Public Service Scholarships:</t>
    </r>
  </si>
  <si>
    <t>Minimum GPA Award Renewal</t>
  </si>
  <si>
    <t>Number of Awards (Part III.1a &amp; 3a):</t>
  </si>
  <si>
    <t>Amount of Awards (Part III.1a &amp; 3a):</t>
  </si>
  <si>
    <t>*Number of Awards (Part III.1b):</t>
  </si>
  <si>
    <t>*Number of Awards (Part III.1c):</t>
  </si>
  <si>
    <t>*Number of Awards (Part III.1d):</t>
  </si>
  <si>
    <t>*Number of Awards (Part III.1e):</t>
  </si>
  <si>
    <t>*Number of Awards (Part III.1f):</t>
  </si>
  <si>
    <t>*Amount of Awards (Part III.1b):</t>
  </si>
  <si>
    <t>*Amount of Awards (Part III.1c):</t>
  </si>
  <si>
    <t>*Amount of Awards (Part III.1d):</t>
  </si>
  <si>
    <t>*Amount of Awards (Part III.1e):</t>
  </si>
  <si>
    <t>*Amount of Awards (Part III.1f):</t>
  </si>
  <si>
    <t>*Formulas below of number and amount of awards will not account for additional awards listed in Section III.3. If desired amounts can be entered manually to account for Section III.3b.</t>
  </si>
  <si>
    <t>(e.g., full-time; 6 credit hrs.)</t>
  </si>
  <si>
    <t>Total Tuition and Out-of-State Fees Collected (per AFR)</t>
  </si>
  <si>
    <t>Workforce</t>
  </si>
  <si>
    <t>Non-Workforce</t>
  </si>
  <si>
    <t>SELECT</t>
  </si>
  <si>
    <t>out-of-state fees.</t>
  </si>
  <si>
    <t>Transfers can be made from the Current Fund-Unrestricted to Scholarship</t>
  </si>
  <si>
    <t>Financial Aid fees must be recorded in Scholarship Fund.</t>
  </si>
  <si>
    <t>5% of Non-workforce tuition and fees less than $500,000?</t>
  </si>
  <si>
    <t>Statutory maximum for financial aid fee collection</t>
  </si>
  <si>
    <t>Total</t>
  </si>
  <si>
    <t>Maximum Collections</t>
  </si>
  <si>
    <t>SYSTEM TOTAL</t>
  </si>
  <si>
    <t>Complied?</t>
  </si>
  <si>
    <t>At least 75% of the remaining fees shall be used for absolute need based awards.</t>
  </si>
  <si>
    <t>Please provide applicable information for cells highlighted in YELLOW.</t>
  </si>
  <si>
    <t>GLCode</t>
  </si>
  <si>
    <t>Fund</t>
  </si>
  <si>
    <t>A.</t>
  </si>
  <si>
    <t>B.</t>
  </si>
  <si>
    <t>C.</t>
  </si>
  <si>
    <t>D.</t>
  </si>
  <si>
    <t>E.</t>
  </si>
  <si>
    <t>F.</t>
  </si>
  <si>
    <t>G.</t>
  </si>
  <si>
    <t>H.</t>
  </si>
  <si>
    <t>I.</t>
  </si>
  <si>
    <t>Total fees for financial aid.</t>
  </si>
  <si>
    <t>Additional fees for financial aid.</t>
  </si>
  <si>
    <t xml:space="preserve"> Total transferred from general current fund.</t>
  </si>
  <si>
    <t xml:space="preserve"> Total funds carried forward from prior year.</t>
  </si>
  <si>
    <t xml:space="preserve"> Interest earned.</t>
  </si>
  <si>
    <t>Total funds available.</t>
  </si>
  <si>
    <t>fees collected during the fiscal year).</t>
  </si>
  <si>
    <t>Total balance carried forward (NOTE: Amount is limited to 40% of</t>
  </si>
  <si>
    <t>(GL Codes 40130 &amp; 40330)</t>
  </si>
  <si>
    <t>(This total should not exceed 5% of tuition and out-of-state fees.)</t>
  </si>
  <si>
    <t>(This total should not exceed 10% of tuition and out-of-state fees.)</t>
  </si>
  <si>
    <t>Interest Income</t>
  </si>
  <si>
    <t>Total funds available for Workforce Development Education</t>
  </si>
  <si>
    <t>Total balance carried forward</t>
  </si>
  <si>
    <t>Check</t>
  </si>
  <si>
    <t>Difference</t>
  </si>
  <si>
    <t>Balance carried forward</t>
  </si>
  <si>
    <t>40% of fees collected</t>
  </si>
  <si>
    <t>5% of Tuition and Out-of-State Fees</t>
  </si>
  <si>
    <t>Financial Aid Fees Collected</t>
  </si>
  <si>
    <t>Student Financial Aid Fee Report - Financial Aid Fees Collected</t>
  </si>
  <si>
    <t>Select College Name</t>
  </si>
  <si>
    <t>Number of Awards</t>
  </si>
  <si>
    <t>Amount of</t>
  </si>
  <si>
    <t>Awards</t>
  </si>
  <si>
    <t>Full-Time</t>
  </si>
  <si>
    <t>Part-Time</t>
  </si>
  <si>
    <t>1.</t>
  </si>
  <si>
    <t>25% of Total</t>
  </si>
  <si>
    <t xml:space="preserve">Athletics                           </t>
  </si>
  <si>
    <t>Public Service</t>
  </si>
  <si>
    <t>Cultural Arts</t>
  </si>
  <si>
    <t>1d.</t>
  </si>
  <si>
    <t>Total Awards to</t>
  </si>
  <si>
    <t>Include in Item 1.</t>
  </si>
  <si>
    <t>1e.</t>
  </si>
  <si>
    <t>1f.</t>
  </si>
  <si>
    <t>1g.</t>
  </si>
  <si>
    <t>Other Extracurricular</t>
  </si>
  <si>
    <t>2.</t>
  </si>
  <si>
    <t>Item 1. Disbursements</t>
  </si>
  <si>
    <t>Remaining Disbursements</t>
  </si>
  <si>
    <t>1a.</t>
  </si>
  <si>
    <t>1b.</t>
  </si>
  <si>
    <t>1c.</t>
  </si>
  <si>
    <t>year cannot exceed 40% of fees collected.</t>
  </si>
  <si>
    <t>Carryforward</t>
  </si>
  <si>
    <t>3.</t>
  </si>
  <si>
    <t>The remaining funds (i.e. those not used in 1 or 2) shall be used for academic merit and other purposes approved by the Board of Trustees.</t>
  </si>
  <si>
    <t>Totals</t>
  </si>
  <si>
    <t>4.</t>
  </si>
  <si>
    <t>Fund for the difference of total non-workforce financial aid fees collected</t>
  </si>
  <si>
    <t>and $500,000.</t>
  </si>
  <si>
    <t>If non-workforce financial aid fees collected are less than $500,000, the</t>
  </si>
  <si>
    <t>tuition and out-of-state fees.</t>
  </si>
  <si>
    <r>
      <rPr>
        <b/>
        <u/>
        <sz val="12"/>
        <rFont val="Tahoma"/>
        <family val="2"/>
      </rPr>
      <t>Non-workforce</t>
    </r>
    <r>
      <rPr>
        <sz val="12"/>
        <rFont val="Tahoma"/>
        <family val="2"/>
      </rPr>
      <t xml:space="preserve"> financial aid fees collected cannot exceed </t>
    </r>
    <r>
      <rPr>
        <b/>
        <u/>
        <sz val="12"/>
        <rFont val="Tahoma"/>
        <family val="2"/>
      </rPr>
      <t>5%</t>
    </r>
    <r>
      <rPr>
        <sz val="12"/>
        <rFont val="Tahoma"/>
        <family val="2"/>
      </rPr>
      <t xml:space="preserve"> of non-workforce</t>
    </r>
  </si>
  <si>
    <r>
      <rPr>
        <b/>
        <u/>
        <sz val="12"/>
        <rFont val="Tahoma"/>
        <family val="2"/>
      </rPr>
      <t>UP TO</t>
    </r>
    <r>
      <rPr>
        <sz val="12"/>
        <rFont val="Tahoma"/>
        <family val="2"/>
      </rPr>
      <t xml:space="preserve"> the greater of $600,000 or 25% of fees collected may be used to assist</t>
    </r>
  </si>
  <si>
    <t>students who demonstrate academic merit; who participate in athletics, public</t>
  </si>
  <si>
    <t>service, cultural arts, or other extracurricular programs; or those who have</t>
  </si>
  <si>
    <t xml:space="preserve">been identified as targeted gender or ethnic minority populations.  </t>
  </si>
  <si>
    <t>Workforce Financial Aid Fees:</t>
  </si>
  <si>
    <r>
      <t xml:space="preserve">Workforce financial aid fees collected cannot exceed </t>
    </r>
    <r>
      <rPr>
        <b/>
        <u/>
        <sz val="12"/>
        <rFont val="Tahoma"/>
        <family val="2"/>
      </rPr>
      <t>10%</t>
    </r>
    <r>
      <rPr>
        <sz val="12"/>
        <rFont val="Tahoma"/>
        <family val="2"/>
      </rPr>
      <t xml:space="preserve"> of workforce </t>
    </r>
  </si>
  <si>
    <t>Non-workforce Financial Aid Fees:</t>
  </si>
  <si>
    <t xml:space="preserve">Non-workforce financial aid fees carried forward unexpended in any given </t>
  </si>
  <si>
    <t>for initial award and award renewal.</t>
  </si>
  <si>
    <t>(5) Each district school board and Florida College System institution board of trustees may establish  a separate fee for financial aid purposes</t>
  </si>
  <si>
    <t>in an additional amount of up to 10 percent of the student fees  collected for workforce education programs. All fees collected</t>
  </si>
  <si>
    <t xml:space="preserve"> shall be deposited into a separate workforce education student financial aid fee trust fund of the school district or Florida College System</t>
  </si>
  <si>
    <t>institution to support students enrolled in workforce education programs. Any undisbursed balance remaining in the trust fund and interest</t>
  </si>
  <si>
    <t xml:space="preserve">income accruing to investments from the trust fund shall increase the total funds available for distribution to workforce education students. </t>
  </si>
  <si>
    <t xml:space="preserve"> Awards shall be based on student financial need and distributed in accordance with a nationally recognized system of need analysis approved</t>
  </si>
  <si>
    <t>by the State Board of Education. Fees collected pursuant to this subsection shall be allocated in an expeditious manner.</t>
  </si>
  <si>
    <t>Section 1009.23(8), Florida Statutes - (Non-workforce student financial aid fees)</t>
  </si>
  <si>
    <t>Total Awards per Part II.</t>
  </si>
  <si>
    <t>Work-Force Financial Aid Fees</t>
  </si>
  <si>
    <t>Non-Workforce Financial Aid Fees</t>
  </si>
  <si>
    <t>Additional Collections</t>
  </si>
  <si>
    <t>college may collect an additional fees not to exceed 2% of tuition and</t>
  </si>
  <si>
    <t>Criteria for academic merit scholarships must include a minimum of 3.0 GPA</t>
  </si>
  <si>
    <r>
      <t xml:space="preserve">Total </t>
    </r>
    <r>
      <rPr>
        <sz val="9"/>
        <color indexed="8"/>
        <rFont val="Tahoma"/>
        <family val="2"/>
      </rPr>
      <t>(Col. 2 must be no greater than F13)</t>
    </r>
  </si>
  <si>
    <t>THIS TAB INVOLVES NO DATA ENTRY. IT IS A SUMMARY OF FEES CARRIED FORWARD AS REPORTED IN PRIOR YEAR FINANCIAL AID FEE REPORTS</t>
  </si>
  <si>
    <t>If amounts that are not highlighted are incorrect, please update the amount and LEAVE A NOTE IN AN ADJACENT CELL.</t>
  </si>
  <si>
    <r>
      <t xml:space="preserve">(Amount should be ZERO or a POSITIVE number. </t>
    </r>
    <r>
      <rPr>
        <b/>
        <sz val="10"/>
        <color rgb="FFFF0000"/>
        <rFont val="Tahoma"/>
        <family val="2"/>
      </rPr>
      <t>Explain differences to reduce the need for DOE inquiry</t>
    </r>
    <r>
      <rPr>
        <sz val="10"/>
        <rFont val="Tahoma"/>
        <family val="2"/>
      </rPr>
      <t>.)</t>
    </r>
  </si>
  <si>
    <r>
      <t>(Amount should be ZERO.</t>
    </r>
    <r>
      <rPr>
        <b/>
        <sz val="10"/>
        <color rgb="FFFF0000"/>
        <rFont val="Tahoma"/>
        <family val="2"/>
      </rPr>
      <t xml:space="preserve"> Explain differences to reduce the need for DOE inquiry</t>
    </r>
    <r>
      <rPr>
        <sz val="10"/>
        <rFont val="Tahoma"/>
        <family val="2"/>
      </rPr>
      <t>.)</t>
    </r>
  </si>
  <si>
    <t>2012 NWF</t>
  </si>
  <si>
    <r>
      <rPr>
        <b/>
        <sz val="10"/>
        <rFont val="Tahoma"/>
        <family val="2"/>
      </rPr>
      <t>NON-WORKFORCE --</t>
    </r>
    <r>
      <rPr>
        <sz val="10"/>
        <rFont val="Tahoma"/>
        <family val="2"/>
      </rPr>
      <t xml:space="preserve"> TEST PERCENTAGE OF TUITION AND FEES:</t>
    </r>
  </si>
  <si>
    <t>10% of Tuition and Out-of-State Fees</t>
  </si>
  <si>
    <r>
      <rPr>
        <b/>
        <sz val="10"/>
        <rFont val="Tahoma"/>
        <family val="2"/>
      </rPr>
      <t>WORKFORCE --</t>
    </r>
    <r>
      <rPr>
        <sz val="10"/>
        <rFont val="Tahoma"/>
        <family val="2"/>
      </rPr>
      <t xml:space="preserve"> TEST PERCENTAGE OF TUITION AND FEES:</t>
    </r>
  </si>
  <si>
    <t>Part III.  Summary of Non-Workforce Financial Aid Awards Made</t>
  </si>
  <si>
    <r>
      <t xml:space="preserve">25% of the total funds to be awarded or $600,000, whichever is greater may be used to assist students who demonstrate academic merit; who participate in athletics, public service, cultural arts, and other extracurricular programs as determined by the institution; or who are identified as members of a targeted gender or ethnic minority population. </t>
    </r>
    <r>
      <rPr>
        <b/>
        <sz val="11"/>
        <color indexed="8"/>
        <rFont val="Tahoma"/>
        <family val="2"/>
      </rPr>
      <t>(s. 1009.23(8)(c), F.S.)</t>
    </r>
  </si>
  <si>
    <t>Difference from minimum set forth in cell F35</t>
  </si>
  <si>
    <t>Difference from limitation set forth in cell F13</t>
  </si>
  <si>
    <t>Total Financial Need</t>
  </si>
  <si>
    <t>Total Number</t>
  </si>
  <si>
    <t>Total Amount</t>
  </si>
  <si>
    <t>of Awards</t>
  </si>
  <si>
    <t>Amount of Awards</t>
  </si>
  <si>
    <t>Financial Need</t>
  </si>
  <si>
    <t># Awards</t>
  </si>
  <si>
    <t>Amount</t>
  </si>
  <si>
    <r>
      <t xml:space="preserve">In the table below, please provide the number of awards made (specifying full &amp; part-time), the amount of the awards, </t>
    </r>
    <r>
      <rPr>
        <b/>
        <u/>
        <sz val="11"/>
        <color rgb="FFFF0000"/>
        <rFont val="Tahoma"/>
        <family val="2"/>
      </rPr>
      <t>and the financial need of the students receiving the award, regardless of the basis of the award.</t>
    </r>
  </si>
  <si>
    <r>
      <rPr>
        <b/>
        <sz val="10"/>
        <rFont val="Tahoma"/>
        <family val="2"/>
      </rPr>
      <t xml:space="preserve">NON-WORKFORCE -- </t>
    </r>
    <r>
      <rPr>
        <sz val="10"/>
        <rFont val="Tahoma"/>
        <family val="2"/>
      </rPr>
      <t>TEST CARRYFORWARD AMOUNT:</t>
    </r>
  </si>
  <si>
    <r>
      <rPr>
        <b/>
        <sz val="10"/>
        <rFont val="Tahoma"/>
        <family val="2"/>
      </rPr>
      <t xml:space="preserve">TOTAL COLLECTIONS -- </t>
    </r>
    <r>
      <rPr>
        <sz val="10"/>
        <rFont val="Tahoma"/>
        <family val="2"/>
      </rPr>
      <t>TEST FINANCIAL AID FEES REPORTED PER AFR:</t>
    </r>
  </si>
  <si>
    <t>Section 1009.22(5), Florida Statutes - (Workforce student financial aid fees)</t>
  </si>
  <si>
    <t>Item</t>
  </si>
  <si>
    <t>Title</t>
  </si>
  <si>
    <t>Part I</t>
  </si>
  <si>
    <t>Part II</t>
  </si>
  <si>
    <t>WF-Total Financial Aid Fees collected for PSAV and Supplemental</t>
  </si>
  <si>
    <t>WF-Interest Income</t>
  </si>
  <si>
    <t>WF-Total fees brought forward from prior years.</t>
  </si>
  <si>
    <t>WF-Total funds available for Workforce Development Education</t>
  </si>
  <si>
    <t>WF-Total funds disbursed in 2012-13</t>
  </si>
  <si>
    <t>WF-Total balance carried forward</t>
  </si>
  <si>
    <t>NonWF-Total fees for financial aid.</t>
  </si>
  <si>
    <t>NonWF-Additional fees for financial aid.</t>
  </si>
  <si>
    <t>NonWF-Total transferred from general current fund.</t>
  </si>
  <si>
    <t>NonWF-Total funds carried forward from prior year.</t>
  </si>
  <si>
    <t>NonWF-Interest earned.</t>
  </si>
  <si>
    <t>NonWF-Other earnings</t>
  </si>
  <si>
    <t>NonWF-Total funds available.</t>
  </si>
  <si>
    <t>NonWF-Total funds disbursed in 2012-13</t>
  </si>
  <si>
    <t>NonWF-Total balance carried forward</t>
  </si>
  <si>
    <t>(2% may be collected if the amount on Part II, line A is less than $500,000.)</t>
  </si>
  <si>
    <t>Part III</t>
  </si>
  <si>
    <t>COLUMN 2 AMOUNT -Public Service</t>
  </si>
  <si>
    <t>COLUMN 2 AMOUNT -Cultural Arts</t>
  </si>
  <si>
    <t>COLUMN 2 AMOUNT -Other Extracurricular</t>
  </si>
  <si>
    <t>COLUMN 2 AMOUNT -Total</t>
  </si>
  <si>
    <t>COLUMN 2 AMOUNT -Awards to Targeted Groups</t>
  </si>
  <si>
    <t xml:space="preserve">COLUMN 2 AMOUNT -Academic Merit                 </t>
  </si>
  <si>
    <t xml:space="preserve">COLUMN 2 AMOUNT -Athletics                           </t>
  </si>
  <si>
    <t xml:space="preserve">COLUMN 1 NUMBER -Academic Merit                 </t>
  </si>
  <si>
    <t xml:space="preserve">COLUMN 1 NUMBER -Athletics                           </t>
  </si>
  <si>
    <t>COLUMN 1 NUMBER -Public Service</t>
  </si>
  <si>
    <t>COLUMN 1 NUMBER -Cultural Arts</t>
  </si>
  <si>
    <t>COLUMN 1 NUMBER -Other Extracurricular</t>
  </si>
  <si>
    <t>COLUMN 1 NUMBER -Awards to Targeted Groups</t>
  </si>
  <si>
    <t>COLUMN 1 NUMBER -Total</t>
  </si>
  <si>
    <t xml:space="preserve">COLUMN 3 FNCL NEED NUMBER -Academic Merit                 </t>
  </si>
  <si>
    <t xml:space="preserve">COLUMN 3 FNCL NEED NUMBER -Athletics                           </t>
  </si>
  <si>
    <t>COLUMN 3 FNCL NEED NUMBER -Public Service</t>
  </si>
  <si>
    <t>COLUMN 3 FNCL NEED NUMBER -Cultural Arts</t>
  </si>
  <si>
    <t>COLUMN 3 FNCL NEED NUMBER -Other Extracurricular</t>
  </si>
  <si>
    <t>COLUMN 3 FNCL NEED NUMBER -Awards to Targeted Groups</t>
  </si>
  <si>
    <t>COLUMN 3 FNCL NEED NUMBER -Total</t>
  </si>
  <si>
    <t xml:space="preserve">COLUMN 4 FNCL NEED AMOUNT -Academic Merit                 </t>
  </si>
  <si>
    <t xml:space="preserve">COLUMN 4 FNCL NEED AMOUNT -Athletics                           </t>
  </si>
  <si>
    <t>COLUMN 4 FNCL NEED AMOUNT -Public Service</t>
  </si>
  <si>
    <t>COLUMN 4 FNCL NEED AMOUNT -Cultural Arts</t>
  </si>
  <si>
    <t>COLUMN 4 FNCL NEED AMOUNT -Other Extracurricular</t>
  </si>
  <si>
    <t>COLUMN 4 FNCL NEED AMOUNT -Awards to Targeted Groups</t>
  </si>
  <si>
    <t>COLUMN 4 FNCL NEED AMOUNT -Total</t>
  </si>
  <si>
    <t>Targeted Gender/Minority Population</t>
  </si>
  <si>
    <t>2a.</t>
  </si>
  <si>
    <t>2b.</t>
  </si>
  <si>
    <t>2c.</t>
  </si>
  <si>
    <t>Part-time Students</t>
  </si>
  <si>
    <t xml:space="preserve">Full-time Students    </t>
  </si>
  <si>
    <t>3a.</t>
  </si>
  <si>
    <t>Academic Merit</t>
  </si>
  <si>
    <t xml:space="preserve">Other purposes* </t>
  </si>
  <si>
    <t>3b.</t>
  </si>
  <si>
    <t>3c.</t>
  </si>
  <si>
    <t>NEED BASED NUMBER Part-time Students</t>
  </si>
  <si>
    <t xml:space="preserve">NEED BASED NUMBER Full-time Students    </t>
  </si>
  <si>
    <t>NEED BASED NUMBER Totals</t>
  </si>
  <si>
    <t>NEED BASED AMOUNT Part-time Students</t>
  </si>
  <si>
    <t xml:space="preserve">NEED BASED AMOUNT Full-time Students    </t>
  </si>
  <si>
    <t>NEED BASED AMOUNT Totals</t>
  </si>
  <si>
    <t>3C.</t>
  </si>
  <si>
    <t>REMAINING NUMBER Academic Merit</t>
  </si>
  <si>
    <t xml:space="preserve">REMAINING NUMBER Other purposes* </t>
  </si>
  <si>
    <t>REMAINING NUMBER Total</t>
  </si>
  <si>
    <t>REMAINING AMOUNT Academic Merit</t>
  </si>
  <si>
    <t xml:space="preserve">REMAINING AMOUNT Other purposes* </t>
  </si>
  <si>
    <t>REMAINING AMOUNT Total</t>
  </si>
  <si>
    <t>REMAINING FNCL NEED NUMBER Academic Merit</t>
  </si>
  <si>
    <t xml:space="preserve">REMAINING FNCL NEED NUMBER Other purposes* </t>
  </si>
  <si>
    <t>REMAINING FNCL NEED NUMBER Total</t>
  </si>
  <si>
    <t>REMAINING FNCL NEED AMOUNT Academic Merit</t>
  </si>
  <si>
    <t xml:space="preserve">REMAINING FNCL NEED AMOUNT Other purposes* </t>
  </si>
  <si>
    <t>REMAINING FNCL NEED AMOUNT Total</t>
  </si>
  <si>
    <t>Total Collections per Part II</t>
  </si>
  <si>
    <t>Collections</t>
  </si>
  <si>
    <t>Total Collections</t>
  </si>
  <si>
    <t>75% of Remaining Collections (Item 2.)</t>
  </si>
  <si>
    <t>Eastern Florida State College</t>
  </si>
  <si>
    <t>Lake-Sumter State College</t>
  </si>
  <si>
    <t>South Florida State College</t>
  </si>
  <si>
    <t>THIS TAB INVOLVES NO DATA ENTRY. IT HAS BEEN INCLUDED FOR YOUR REFERENCE.</t>
  </si>
  <si>
    <t>OUT-OF-STATE FEES - DEV ED</t>
  </si>
  <si>
    <t>TUITION - DEV ED</t>
  </si>
  <si>
    <t>2013 NWF</t>
  </si>
  <si>
    <t>2013 WF</t>
  </si>
  <si>
    <t>equitably as required by 1000.05(3)(d) and 1009.25(2).</t>
  </si>
  <si>
    <t>THIS TAB INVOLVES NO DATA ENTRY. IT IS A SUMMARY OF INFORMATION SUMBITTED IN THE 2014 AFR - SCHEDULE ACCOUNTS BY GL.</t>
  </si>
  <si>
    <t>D15</t>
  </si>
  <si>
    <t xml:space="preserve">TF Report </t>
  </si>
  <si>
    <t>D16</t>
  </si>
  <si>
    <t>D19</t>
  </si>
  <si>
    <t>D20</t>
  </si>
  <si>
    <t>D17</t>
  </si>
  <si>
    <t>D7</t>
  </si>
  <si>
    <t>D6</t>
  </si>
  <si>
    <t>D10</t>
  </si>
  <si>
    <t>D11</t>
  </si>
  <si>
    <t>D8</t>
  </si>
  <si>
    <t>D18</t>
  </si>
  <si>
    <t>D9</t>
  </si>
  <si>
    <t>H204 (or M204 if w/other fees)</t>
  </si>
  <si>
    <t xml:space="preserve">Academic Merit                 </t>
  </si>
  <si>
    <t>Part I.  Student Financial Aid Fee - Workforce Development Education</t>
  </si>
  <si>
    <t>Part II.  Student Financial Aid Fee - Non-Workforce</t>
  </si>
  <si>
    <t>SumOfActual1314</t>
  </si>
  <si>
    <t>H204</t>
  </si>
  <si>
    <t>75% (at minimum) of the remaining funds must be used to provide financial aid based on absolute need.</t>
  </si>
  <si>
    <t>Florida Southwestern State College</t>
  </si>
  <si>
    <t>H212 (or M212 if w/other fees)</t>
  </si>
  <si>
    <t>H212</t>
  </si>
  <si>
    <t>D212 (if anything)</t>
  </si>
  <si>
    <t>D478</t>
  </si>
  <si>
    <t>THIS TAB INVOLVES NO DATA ENTRY. IT IS A SUMMARY OF INFORMATION SUMBITTED IN THE 2015 AFR - SCHEDULE ACCOUNTS BY GL.</t>
  </si>
  <si>
    <t>SumOfActual1415</t>
  </si>
  <si>
    <t>2014 NWF</t>
  </si>
  <si>
    <t>2014 WF</t>
  </si>
  <si>
    <t>Full Cost of Instruction (Repeat Course Fee) - Baccalaureate (GL Code 40263)</t>
  </si>
  <si>
    <t>Full Cost of Instruction (Repeat Course Fee) - A &amp; P (GL Code 40261)</t>
  </si>
  <si>
    <t>Full Cost of Instruction (Repeat Course Fee) - PSV (GL Code 40262)</t>
  </si>
  <si>
    <t>Full Cost of Instruction (Repeat Course Fee) - Dev. Ed. (GL Code 40265)</t>
  </si>
  <si>
    <t>Full Cost of Instruction (Repeat Course Fee) - EPI (GL Code 40266)</t>
  </si>
  <si>
    <t>D34</t>
  </si>
  <si>
    <t>D32</t>
  </si>
  <si>
    <t>D33</t>
  </si>
  <si>
    <t>D36</t>
  </si>
  <si>
    <t>D37</t>
  </si>
  <si>
    <t>Total Financial Aid Fees collected for Career and Applied Technology and Continuing Workforce Education</t>
  </si>
  <si>
    <t>Pasco-Hernando State College</t>
  </si>
  <si>
    <t>-</t>
  </si>
  <si>
    <t>2013-14 Financial Aid Fee Report LOG</t>
  </si>
  <si>
    <t xml:space="preserve">Per Teresa, the $45,773 should not have been recorded here because it was not transferred from current to scholarship fund for financial aid fee purposes. It was a transfer to cover the 25% match on federal work study.  See "response" tab on the 2013-14 Financial Aid Fee Report LOG (link below): </t>
  </si>
  <si>
    <t>2015 NWF</t>
  </si>
  <si>
    <t>2015 WF</t>
  </si>
  <si>
    <t>determined by the institution; or who are identified as members of a targeted gender or ethnic minority population. The financial</t>
  </si>
  <si>
    <t>demonstrate academic merit; who participate in athletics, public service, cultural arts, and other extracurricular programs as</t>
  </si>
  <si>
    <t>distributed equitably as required by s. 1000.05(3)(d). A minimum of 75 percent of the balance of these funds for new awards shall</t>
  </si>
  <si>
    <t>and other purposes approved by the boards of trustees. Such other purposes shall include the payment of child care fees for students</t>
  </si>
  <si>
    <t>with financial need. The State Board of Education shall develop criteria for making financial aid awards. Each college shall report annually</t>
  </si>
  <si>
    <t>to the Department of Education on the revenue collected pursuant to this paragraph, the amount carried forward, the criteria used to</t>
  </si>
  <si>
    <t>make awards, the amount and number of awards for each criterion, and a delineation of the distribution of such awards.</t>
  </si>
  <si>
    <t>The report shall include an assessment by category of the financial need of every student who receives an award, regardless of the purpose</t>
  </si>
  <si>
    <t>for which the award is received. Awards that are based on financial need shall be distributed in accordance with a nationally</t>
  </si>
  <si>
    <t>recognized system of need analysis approved by the State Board of Education. An award for academic merit requires</t>
  </si>
  <si>
    <t>a minimum overall grade point average of 3.0 on a 4.0 scale or the equivalent for both initial receipt of the award and renewal of the award.</t>
  </si>
  <si>
    <t>Total fees brought forward from prior years</t>
  </si>
  <si>
    <t xml:space="preserve"> Other earnings.</t>
  </si>
  <si>
    <t>(GL Codes 40101, 40110, 40120, 40150,40160 &amp; 40301, 40310, 40320, 40350, 40360, 40261, 40262, 40263, 40265, 40266)</t>
  </si>
  <si>
    <t>THIS TAB INVOLVES NO DATA ENTRY. IT IS A SUMMARY OF INFORMATION SUMBITTED IN THE 2016 AFR - TUITION AND FEE AND ACCOUNTS BY GL CODE REPORTS.</t>
  </si>
  <si>
    <t>H217</t>
  </si>
  <si>
    <t>D217 (if anything)</t>
  </si>
  <si>
    <t>D487</t>
  </si>
  <si>
    <t>2016 NWF</t>
  </si>
  <si>
    <t>2016 WF</t>
  </si>
  <si>
    <t>** UPDATED WITH CURRENT INFORMATION 5.17.17 **</t>
  </si>
  <si>
    <t>H217 (or M217 if w/other fees)</t>
  </si>
  <si>
    <t>2017 NWF</t>
  </si>
  <si>
    <t>THIS TAB INVOLVES NO DATA ENTRY. IT IS A SUMMARY OF INFORMATION SUMBITTED IN THE 2018 AFR - TUITION AND FEE AND ACCOUNTS BY GL CODE REPORTS.</t>
  </si>
  <si>
    <t>D225 (if anything)</t>
  </si>
  <si>
    <t>D498</t>
  </si>
  <si>
    <t>GL Code 408XX Balance per 2019 AFR</t>
  </si>
  <si>
    <t>2018 NWF</t>
  </si>
  <si>
    <t>2018 WF</t>
  </si>
  <si>
    <t>2017 WF</t>
  </si>
  <si>
    <t>** UPDATED WITH CURRENT INFORMATION 7.16.18 **</t>
  </si>
  <si>
    <t>H225</t>
  </si>
  <si>
    <t>H225 (or M225 if w/other fees)</t>
  </si>
  <si>
    <t>** UPDATED WITH CURRENT INFORMATION 9.5.19**</t>
  </si>
  <si>
    <t>For the 2019-2020 Fiscal Year</t>
  </si>
  <si>
    <t>Total funds disbursed in 2019-2020</t>
  </si>
  <si>
    <t>D223 (if anything)</t>
  </si>
  <si>
    <t>H223</t>
  </si>
  <si>
    <t>H223 (or M223 if w/other fees)</t>
  </si>
  <si>
    <t>D499</t>
  </si>
  <si>
    <t>2019 NWF</t>
  </si>
  <si>
    <t>2019 WF</t>
  </si>
  <si>
    <t>The College of the Florida Keys</t>
  </si>
  <si>
    <t>North Florida College</t>
  </si>
  <si>
    <t>** UPDATED WITH CURRENT INFORMATION 10.05.20**</t>
  </si>
  <si>
    <t>THIS TAB INVOLVES NO DATA ENTRY. IT IS A SUMMARY OF INFORMATION SUMBITTED IN THE 2019-20 AFR - TUITION AND FEE AND ACCOUNTS BY GL CODE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</si>
</sst>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mm/dd/yy"/>
    <numFmt numFmtId="165" formatCode=";;;"/>
    <numFmt numFmtId="166" formatCode="_(* #,##0.00_);_(* \(#,##0.00\)"/>
    <numFmt numFmtId="167" formatCode="_(* #,##0_);_(* \(#,##0\)"/>
    <numFmt numFmtId="168" formatCode="_(* #,##0_);_(* \(#,##0\);_(* &quot;-&quot;??_);_(@_)"/>
  </numFmts>
  <fonts count="44" x14ac:knownFonts="1">
    <font>
      <sz val="10"/>
      <name val="Arial"/>
    </font>
    <font>
      <sz val="10"/>
      <name val="Arial"/>
      <family val="2"/>
    </font>
    <font>
      <sz val="10"/>
      <color indexed="8"/>
      <name val="Arial"/>
      <family val="2"/>
    </font>
    <font>
      <sz val="10"/>
      <color indexed="8"/>
      <name val="Tahoma"/>
      <family val="2"/>
    </font>
    <font>
      <sz val="11"/>
      <color indexed="8"/>
      <name val="Tahoma"/>
      <family val="2"/>
    </font>
    <font>
      <sz val="10"/>
      <name val="Tahoma"/>
      <family val="2"/>
    </font>
    <font>
      <sz val="12"/>
      <color indexed="8"/>
      <name val="Tahoma"/>
      <family val="2"/>
    </font>
    <font>
      <sz val="12"/>
      <name val="Tahoma"/>
      <family val="2"/>
    </font>
    <font>
      <sz val="11"/>
      <name val="Tahoma"/>
      <family val="2"/>
    </font>
    <font>
      <b/>
      <sz val="12"/>
      <color indexed="8"/>
      <name val="Tahoma"/>
      <family val="2"/>
    </font>
    <font>
      <b/>
      <sz val="12"/>
      <name val="Tahoma"/>
      <family val="2"/>
    </font>
    <font>
      <b/>
      <u/>
      <sz val="12"/>
      <color indexed="8"/>
      <name val="Tahoma"/>
      <family val="2"/>
    </font>
    <font>
      <b/>
      <sz val="11"/>
      <color indexed="8"/>
      <name val="Tahoma"/>
      <family val="2"/>
    </font>
    <font>
      <b/>
      <u/>
      <sz val="11"/>
      <color indexed="8"/>
      <name val="Tahoma"/>
      <family val="2"/>
    </font>
    <font>
      <sz val="9"/>
      <color indexed="8"/>
      <name val="Tahoma"/>
      <family val="2"/>
    </font>
    <font>
      <b/>
      <sz val="10"/>
      <color indexed="8"/>
      <name val="Tahoma"/>
      <family val="2"/>
    </font>
    <font>
      <b/>
      <u/>
      <sz val="10"/>
      <color indexed="8"/>
      <name val="Tahoma"/>
      <family val="2"/>
    </font>
    <font>
      <b/>
      <sz val="10"/>
      <name val="Tahoma"/>
      <family val="2"/>
    </font>
    <font>
      <b/>
      <sz val="11"/>
      <name val="Tahoma"/>
      <family val="2"/>
    </font>
    <font>
      <b/>
      <u/>
      <sz val="12"/>
      <name val="Tahoma"/>
      <family val="2"/>
    </font>
    <font>
      <sz val="8"/>
      <color indexed="8"/>
      <name val="Tahoma"/>
      <family val="2"/>
    </font>
    <font>
      <sz val="8"/>
      <name val="Tahoma"/>
      <family val="2"/>
    </font>
    <font>
      <b/>
      <sz val="11"/>
      <color indexed="17"/>
      <name val="Tahoma"/>
      <family val="2"/>
    </font>
    <font>
      <sz val="11"/>
      <color indexed="17"/>
      <name val="Tahoma"/>
      <family val="2"/>
    </font>
    <font>
      <i/>
      <sz val="8"/>
      <color indexed="8"/>
      <name val="Tahoma"/>
      <family val="2"/>
    </font>
    <font>
      <b/>
      <sz val="14"/>
      <color indexed="8"/>
      <name val="Tahoma"/>
      <family val="2"/>
    </font>
    <font>
      <b/>
      <u/>
      <sz val="11"/>
      <name val="Tahoma"/>
      <family val="2"/>
    </font>
    <font>
      <sz val="11"/>
      <color rgb="FF006100"/>
      <name val="Calibri"/>
      <family val="2"/>
      <scheme val="minor"/>
    </font>
    <font>
      <sz val="9"/>
      <name val="Calibri"/>
      <family val="2"/>
      <scheme val="minor"/>
    </font>
    <font>
      <sz val="14"/>
      <name val="Tahoma"/>
      <family val="2"/>
    </font>
    <font>
      <b/>
      <sz val="10"/>
      <color rgb="FFFF0000"/>
      <name val="Tahoma"/>
      <family val="2"/>
    </font>
    <font>
      <b/>
      <u/>
      <sz val="11"/>
      <color rgb="FFFF0000"/>
      <name val="Tahoma"/>
      <family val="2"/>
    </font>
    <font>
      <sz val="8"/>
      <name val="Arial"/>
      <family val="2"/>
    </font>
    <font>
      <i/>
      <sz val="10"/>
      <color theme="3" tint="0.39997558519241921"/>
      <name val="Tahoma"/>
      <family val="2"/>
    </font>
    <font>
      <b/>
      <sz val="10"/>
      <name val="Calibri"/>
      <family val="2"/>
      <scheme val="minor"/>
    </font>
    <font>
      <b/>
      <sz val="10"/>
      <color theme="1"/>
      <name val="Calibri"/>
      <family val="2"/>
      <scheme val="minor"/>
    </font>
    <font>
      <sz val="8.5"/>
      <color indexed="8"/>
      <name val="Tahoma"/>
      <family val="2"/>
    </font>
    <font>
      <b/>
      <sz val="9"/>
      <color indexed="8"/>
      <name val="Tahoma"/>
      <family val="2"/>
    </font>
    <font>
      <sz val="9"/>
      <color indexed="81"/>
      <name val="Tahoma"/>
      <family val="2"/>
    </font>
    <font>
      <b/>
      <sz val="9"/>
      <color indexed="81"/>
      <name val="Tahoma"/>
      <family val="2"/>
    </font>
    <font>
      <sz val="12"/>
      <name val="Arial"/>
      <family val="2"/>
    </font>
    <font>
      <u/>
      <sz val="10"/>
      <color theme="10"/>
      <name val="Arial"/>
      <family val="2"/>
    </font>
    <font>
      <b/>
      <sz val="10"/>
      <color rgb="FFFF0000"/>
      <name val="Arial"/>
      <family val="2"/>
    </font>
    <font>
      <b/>
      <sz val="11"/>
      <color rgb="FFFF0000"/>
      <name val="Tahoma"/>
      <family val="2"/>
    </font>
  </fonts>
  <fills count="11">
    <fill>
      <patternFill patternType="none"/>
    </fill>
    <fill>
      <patternFill patternType="gray125"/>
    </fill>
    <fill>
      <patternFill patternType="solid">
        <fgColor indexed="22"/>
        <bgColor indexed="0"/>
      </patternFill>
    </fill>
    <fill>
      <patternFill patternType="solid">
        <fgColor rgb="FFC6EFCE"/>
      </patternFill>
    </fill>
    <fill>
      <patternFill patternType="solid">
        <fgColor rgb="FFCCECFF"/>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3" borderId="0" applyNumberFormat="0" applyBorder="0" applyAlignment="0" applyProtection="0"/>
    <xf numFmtId="0" fontId="2" fillId="0" borderId="0"/>
    <xf numFmtId="0" fontId="2" fillId="0" borderId="0"/>
    <xf numFmtId="9" fontId="1" fillId="0" borderId="0" applyFont="0" applyFill="0" applyBorder="0" applyAlignment="0" applyProtection="0"/>
    <xf numFmtId="0" fontId="40" fillId="0" borderId="0"/>
    <xf numFmtId="0" fontId="41" fillId="0" borderId="0" applyNumberFormat="0" applyFill="0" applyBorder="0" applyAlignment="0" applyProtection="0"/>
  </cellStyleXfs>
  <cellXfs count="350">
    <xf numFmtId="0" fontId="0" fillId="0" borderId="0" xfId="0"/>
    <xf numFmtId="0" fontId="0" fillId="0" borderId="0" xfId="0" applyFill="1"/>
    <xf numFmtId="0" fontId="4" fillId="0" borderId="0" xfId="0" applyNumberFormat="1" applyFont="1" applyFill="1" applyBorder="1" applyAlignment="1"/>
    <xf numFmtId="0" fontId="5" fillId="0" borderId="0" xfId="0" applyFont="1" applyFill="1" applyBorder="1"/>
    <xf numFmtId="3" fontId="3" fillId="0" borderId="0" xfId="0" applyNumberFormat="1" applyFont="1" applyFill="1" applyBorder="1" applyAlignment="1">
      <alignment horizontal="center"/>
    </xf>
    <xf numFmtId="3" fontId="3" fillId="0" borderId="0" xfId="0" applyNumberFormat="1" applyFont="1" applyFill="1" applyBorder="1" applyAlignment="1"/>
    <xf numFmtId="164" fontId="3" fillId="0" borderId="0" xfId="0" applyNumberFormat="1" applyFont="1" applyFill="1" applyBorder="1" applyAlignment="1"/>
    <xf numFmtId="3" fontId="3" fillId="0" borderId="0" xfId="0" applyNumberFormat="1" applyFont="1" applyFill="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applyAlignment="1">
      <alignment horizontal="left"/>
    </xf>
    <xf numFmtId="165" fontId="3" fillId="0" borderId="0" xfId="0" applyNumberFormat="1" applyFont="1" applyFill="1" applyBorder="1" applyAlignment="1"/>
    <xf numFmtId="0" fontId="6" fillId="0" borderId="0" xfId="0" applyNumberFormat="1" applyFont="1" applyFill="1" applyBorder="1" applyAlignment="1"/>
    <xf numFmtId="0" fontId="7" fillId="0" borderId="0" xfId="0" applyFont="1" applyFill="1" applyBorder="1"/>
    <xf numFmtId="3" fontId="4" fillId="0" borderId="0" xfId="0" applyNumberFormat="1" applyFont="1" applyFill="1" applyBorder="1" applyAlignment="1">
      <alignment horizontal="left" vertical="justify"/>
    </xf>
    <xf numFmtId="3" fontId="3" fillId="0" borderId="2" xfId="0" applyNumberFormat="1" applyFont="1" applyFill="1" applyBorder="1" applyAlignment="1">
      <alignment horizontal="left" vertical="justify"/>
    </xf>
    <xf numFmtId="3" fontId="4" fillId="0" borderId="0" xfId="0" applyNumberFormat="1" applyFont="1" applyFill="1" applyBorder="1" applyAlignment="1"/>
    <xf numFmtId="0" fontId="5" fillId="0" borderId="7" xfId="0" applyFont="1" applyFill="1" applyBorder="1" applyAlignment="1">
      <alignment horizontal="left"/>
    </xf>
    <xf numFmtId="1" fontId="9" fillId="0" borderId="0" xfId="0" applyNumberFormat="1" applyFont="1" applyFill="1" applyBorder="1" applyAlignment="1"/>
    <xf numFmtId="0" fontId="8" fillId="0" borderId="0" xfId="0" applyFont="1" applyFill="1" applyBorder="1"/>
    <xf numFmtId="3" fontId="4" fillId="0" borderId="0" xfId="0" applyNumberFormat="1" applyFont="1" applyFill="1" applyBorder="1" applyAlignment="1">
      <alignment horizontal="center"/>
    </xf>
    <xf numFmtId="0" fontId="3" fillId="0" borderId="0" xfId="0" applyNumberFormat="1" applyFont="1" applyFill="1" applyBorder="1" applyAlignment="1"/>
    <xf numFmtId="1" fontId="3" fillId="0" borderId="0" xfId="0" applyNumberFormat="1" applyFont="1" applyFill="1" applyBorder="1" applyAlignment="1"/>
    <xf numFmtId="0" fontId="3" fillId="0" borderId="0" xfId="0" applyNumberFormat="1" applyFont="1" applyFill="1" applyBorder="1" applyAlignment="1">
      <alignment horizontal="center" wrapText="1"/>
    </xf>
    <xf numFmtId="3" fontId="3" fillId="0" borderId="8" xfId="0" applyNumberFormat="1" applyFont="1" applyFill="1" applyBorder="1" applyAlignment="1">
      <alignment horizontal="center" wrapText="1"/>
    </xf>
    <xf numFmtId="3" fontId="3" fillId="0" borderId="5" xfId="0" applyNumberFormat="1" applyFont="1" applyFill="1" applyBorder="1" applyAlignment="1">
      <alignment horizontal="center"/>
    </xf>
    <xf numFmtId="3" fontId="3" fillId="0" borderId="2" xfId="0" applyNumberFormat="1" applyFont="1" applyFill="1" applyBorder="1" applyAlignment="1"/>
    <xf numFmtId="164" fontId="3" fillId="0" borderId="2" xfId="0" applyNumberFormat="1" applyFont="1" applyFill="1" applyBorder="1" applyAlignment="1"/>
    <xf numFmtId="3" fontId="3" fillId="0" borderId="9" xfId="0" applyNumberFormat="1" applyFont="1" applyFill="1" applyBorder="1" applyAlignment="1"/>
    <xf numFmtId="3" fontId="3" fillId="0" borderId="10" xfId="0" applyNumberFormat="1" applyFont="1" applyFill="1" applyBorder="1" applyAlignment="1"/>
    <xf numFmtId="0" fontId="5" fillId="0" borderId="7" xfId="0" applyFont="1" applyFill="1" applyBorder="1"/>
    <xf numFmtId="3" fontId="3" fillId="0" borderId="11" xfId="0" applyNumberFormat="1" applyFont="1" applyFill="1" applyBorder="1" applyAlignment="1"/>
    <xf numFmtId="3" fontId="3" fillId="0" borderId="7" xfId="0" applyNumberFormat="1" applyFont="1" applyFill="1" applyBorder="1" applyAlignment="1"/>
    <xf numFmtId="165" fontId="3" fillId="0" borderId="11" xfId="0" applyNumberFormat="1" applyFont="1" applyFill="1" applyBorder="1" applyAlignment="1"/>
    <xf numFmtId="165" fontId="3" fillId="0" borderId="2" xfId="0" applyNumberFormat="1" applyFont="1" applyFill="1" applyBorder="1" applyAlignment="1"/>
    <xf numFmtId="3" fontId="15" fillId="4" borderId="12" xfId="0" applyNumberFormat="1" applyFont="1" applyFill="1" applyBorder="1" applyAlignment="1">
      <alignment horizontal="center" wrapText="1"/>
    </xf>
    <xf numFmtId="3" fontId="15" fillId="4" borderId="13" xfId="0" applyNumberFormat="1" applyFont="1" applyFill="1" applyBorder="1" applyAlignment="1">
      <alignment horizontal="center" wrapText="1"/>
    </xf>
    <xf numFmtId="0" fontId="17" fillId="4" borderId="12" xfId="0" applyFont="1" applyFill="1" applyBorder="1" applyAlignment="1">
      <alignment horizontal="center" wrapText="1"/>
    </xf>
    <xf numFmtId="3" fontId="15" fillId="4" borderId="14" xfId="0" applyNumberFormat="1" applyFont="1" applyFill="1" applyBorder="1" applyAlignment="1">
      <alignment horizontal="center" wrapText="1"/>
    </xf>
    <xf numFmtId="165" fontId="3" fillId="0" borderId="7" xfId="0" applyNumberFormat="1" applyFont="1" applyFill="1" applyBorder="1" applyAlignment="1"/>
    <xf numFmtId="168" fontId="5" fillId="0" borderId="18" xfId="1" applyNumberFormat="1" applyFont="1" applyFill="1" applyBorder="1" applyAlignment="1">
      <alignment horizontal="left"/>
    </xf>
    <xf numFmtId="44" fontId="5" fillId="0" borderId="18" xfId="2" applyFont="1" applyFill="1" applyBorder="1" applyAlignment="1">
      <alignment horizontal="left"/>
    </xf>
    <xf numFmtId="0" fontId="5" fillId="0" borderId="7" xfId="0" applyFont="1" applyFill="1" applyBorder="1" applyAlignment="1">
      <alignment horizontal="right"/>
    </xf>
    <xf numFmtId="1" fontId="3" fillId="0" borderId="0" xfId="0" applyNumberFormat="1" applyFont="1" applyFill="1" applyBorder="1" applyAlignment="1">
      <alignment horizontal="center" vertical="top"/>
    </xf>
    <xf numFmtId="0" fontId="8" fillId="0" borderId="0" xfId="0" applyFont="1" applyFill="1"/>
    <xf numFmtId="0" fontId="8" fillId="0" borderId="0" xfId="0" applyFont="1" applyBorder="1"/>
    <xf numFmtId="0" fontId="5" fillId="0" borderId="0" xfId="0" applyFont="1"/>
    <xf numFmtId="0" fontId="5" fillId="0" borderId="0" xfId="0" applyFont="1" applyBorder="1"/>
    <xf numFmtId="0" fontId="7" fillId="0" borderId="0" xfId="0" applyFont="1"/>
    <xf numFmtId="0" fontId="7" fillId="0" borderId="0" xfId="0" applyFont="1" applyAlignment="1">
      <alignment horizontal="right"/>
    </xf>
    <xf numFmtId="0" fontId="7" fillId="0" borderId="0" xfId="0" applyFont="1" applyFill="1"/>
    <xf numFmtId="0" fontId="7" fillId="0" borderId="0" xfId="0" quotePrefix="1" applyFont="1" applyAlignment="1">
      <alignment horizontal="right"/>
    </xf>
    <xf numFmtId="0" fontId="7" fillId="0" borderId="0" xfId="0" applyFont="1" applyAlignment="1">
      <alignment horizontal="left" indent="1"/>
    </xf>
    <xf numFmtId="0" fontId="7" fillId="0" borderId="0" xfId="0" applyFont="1" applyAlignment="1">
      <alignment horizontal="left" indent="3"/>
    </xf>
    <xf numFmtId="0" fontId="7" fillId="0" borderId="0" xfId="0" applyFont="1" applyBorder="1"/>
    <xf numFmtId="1" fontId="20" fillId="0" borderId="0" xfId="0" applyNumberFormat="1" applyFont="1" applyFill="1" applyBorder="1" applyAlignment="1">
      <alignment horizontal="center" wrapText="1"/>
    </xf>
    <xf numFmtId="0" fontId="21" fillId="0" borderId="0" xfId="0" applyFont="1" applyFill="1" applyBorder="1" applyAlignment="1">
      <alignment wrapText="1"/>
    </xf>
    <xf numFmtId="3" fontId="20" fillId="0" borderId="0" xfId="0" applyNumberFormat="1" applyFont="1" applyFill="1" applyBorder="1" applyAlignment="1">
      <alignment horizontal="center" wrapText="1"/>
    </xf>
    <xf numFmtId="0" fontId="20" fillId="0" borderId="0" xfId="0" applyNumberFormat="1" applyFont="1" applyFill="1" applyBorder="1" applyAlignment="1">
      <alignment wrapText="1"/>
    </xf>
    <xf numFmtId="1" fontId="6" fillId="0" borderId="0" xfId="0" applyNumberFormat="1" applyFont="1" applyFill="1" applyBorder="1" applyAlignment="1">
      <alignment horizontal="right" vertical="top"/>
    </xf>
    <xf numFmtId="44" fontId="6" fillId="0" borderId="18" xfId="2" applyFont="1" applyFill="1" applyBorder="1" applyAlignment="1">
      <alignment horizontal="center" vertical="top"/>
    </xf>
    <xf numFmtId="1" fontId="20" fillId="0" borderId="7" xfId="0" applyNumberFormat="1" applyFont="1" applyFill="1" applyBorder="1" applyAlignment="1">
      <alignment horizontal="center" wrapText="1"/>
    </xf>
    <xf numFmtId="1" fontId="20" fillId="0" borderId="19" xfId="0" applyNumberFormat="1" applyFont="1" applyFill="1" applyBorder="1" applyAlignment="1">
      <alignment horizontal="center" wrapText="1"/>
    </xf>
    <xf numFmtId="44" fontId="6" fillId="0" borderId="20" xfId="2" applyFont="1" applyFill="1" applyBorder="1" applyAlignment="1">
      <alignment horizontal="center" vertical="top"/>
    </xf>
    <xf numFmtId="44" fontId="6" fillId="0" borderId="21" xfId="2" applyFont="1" applyFill="1" applyBorder="1" applyAlignment="1">
      <alignment horizontal="center" vertical="top"/>
    </xf>
    <xf numFmtId="1" fontId="20" fillId="0" borderId="22" xfId="0" applyNumberFormat="1" applyFont="1" applyFill="1" applyBorder="1" applyAlignment="1">
      <alignment horizontal="center" wrapText="1"/>
    </xf>
    <xf numFmtId="1" fontId="20" fillId="0" borderId="23" xfId="0" applyNumberFormat="1" applyFont="1" applyFill="1" applyBorder="1" applyAlignment="1">
      <alignment horizontal="center" wrapText="1"/>
    </xf>
    <xf numFmtId="1" fontId="20" fillId="0" borderId="24" xfId="0" applyNumberFormat="1" applyFont="1" applyFill="1" applyBorder="1" applyAlignment="1">
      <alignment horizontal="center" wrapText="1"/>
    </xf>
    <xf numFmtId="1" fontId="6" fillId="4" borderId="25" xfId="0" applyNumberFormat="1" applyFont="1" applyFill="1" applyBorder="1" applyAlignment="1">
      <alignment horizontal="center" vertical="top"/>
    </xf>
    <xf numFmtId="1" fontId="6" fillId="4" borderId="26" xfId="0" applyNumberFormat="1" applyFont="1" applyFill="1" applyBorder="1" applyAlignment="1">
      <alignment horizontal="center" vertical="top"/>
    </xf>
    <xf numFmtId="1" fontId="6" fillId="4" borderId="27" xfId="0" applyNumberFormat="1" applyFont="1" applyFill="1" applyBorder="1" applyAlignment="1">
      <alignment horizontal="center" vertical="top"/>
    </xf>
    <xf numFmtId="9" fontId="6" fillId="0" borderId="28" xfId="1" applyNumberFormat="1" applyFont="1" applyFill="1" applyBorder="1" applyAlignment="1">
      <alignment horizontal="right" vertical="top"/>
    </xf>
    <xf numFmtId="9" fontId="6" fillId="0" borderId="12" xfId="1" applyNumberFormat="1" applyFont="1" applyFill="1" applyBorder="1" applyAlignment="1">
      <alignment horizontal="right" vertical="top"/>
    </xf>
    <xf numFmtId="9" fontId="6" fillId="0" borderId="29" xfId="6" applyFont="1" applyFill="1" applyBorder="1" applyAlignment="1">
      <alignment horizontal="right" vertical="top"/>
    </xf>
    <xf numFmtId="3" fontId="3" fillId="0" borderId="0" xfId="0" applyNumberFormat="1" applyFont="1" applyBorder="1" applyAlignment="1"/>
    <xf numFmtId="3" fontId="3" fillId="0" borderId="0" xfId="0" applyNumberFormat="1" applyFont="1" applyBorder="1" applyAlignment="1">
      <alignment horizontal="center"/>
    </xf>
    <xf numFmtId="0" fontId="4" fillId="0" borderId="0" xfId="0" applyNumberFormat="1" applyFont="1" applyBorder="1" applyAlignment="1"/>
    <xf numFmtId="0" fontId="4" fillId="0" borderId="0" xfId="0" applyNumberFormat="1" applyFont="1" applyFill="1" applyAlignment="1"/>
    <xf numFmtId="3" fontId="12" fillId="0" borderId="0" xfId="0" applyNumberFormat="1" applyFont="1" applyFill="1" applyBorder="1" applyAlignment="1">
      <alignment horizontal="center"/>
    </xf>
    <xf numFmtId="3" fontId="22" fillId="0" borderId="0" xfId="0" applyNumberFormat="1" applyFont="1" applyFill="1" applyBorder="1" applyAlignment="1">
      <alignment horizontal="center"/>
    </xf>
    <xf numFmtId="0" fontId="23" fillId="0" borderId="0" xfId="0" applyNumberFormat="1" applyFont="1" applyFill="1" applyBorder="1" applyAlignment="1"/>
    <xf numFmtId="3" fontId="23" fillId="0" borderId="0" xfId="0" applyNumberFormat="1" applyFont="1" applyFill="1" applyBorder="1" applyAlignment="1">
      <alignment horizontal="center"/>
    </xf>
    <xf numFmtId="0" fontId="24" fillId="2" borderId="30" xfId="5" applyFont="1" applyFill="1" applyBorder="1" applyAlignment="1">
      <alignment horizontal="center" wrapText="1"/>
    </xf>
    <xf numFmtId="0" fontId="20" fillId="2" borderId="30" xfId="5" applyFont="1" applyFill="1" applyBorder="1" applyAlignment="1">
      <alignment horizontal="center" wrapText="1"/>
    </xf>
    <xf numFmtId="0" fontId="20" fillId="2" borderId="30" xfId="4" applyFont="1" applyFill="1" applyBorder="1" applyAlignment="1">
      <alignment horizontal="center" wrapText="1"/>
    </xf>
    <xf numFmtId="0" fontId="14" fillId="2" borderId="30" xfId="4" applyFont="1" applyFill="1" applyBorder="1" applyAlignment="1">
      <alignment horizontal="center" wrapText="1"/>
    </xf>
    <xf numFmtId="0" fontId="21" fillId="0" borderId="0" xfId="0" applyFont="1" applyAlignment="1">
      <alignment wrapText="1"/>
    </xf>
    <xf numFmtId="0" fontId="14" fillId="2" borderId="30" xfId="4" applyFont="1" applyFill="1" applyBorder="1" applyAlignment="1">
      <alignment horizontal="center"/>
    </xf>
    <xf numFmtId="0" fontId="8" fillId="0" borderId="18" xfId="0" applyFont="1" applyBorder="1" applyAlignment="1">
      <alignment horizontal="center"/>
    </xf>
    <xf numFmtId="0" fontId="7" fillId="0" borderId="2" xfId="0" applyFont="1" applyFill="1" applyBorder="1"/>
    <xf numFmtId="3" fontId="4" fillId="0" borderId="0" xfId="0" applyNumberFormat="1" applyFont="1" applyBorder="1" applyAlignment="1"/>
    <xf numFmtId="3" fontId="4" fillId="0" borderId="0" xfId="0" applyNumberFormat="1" applyFont="1" applyBorder="1" applyAlignment="1">
      <alignment horizontal="center"/>
    </xf>
    <xf numFmtId="166" fontId="4" fillId="0" borderId="0" xfId="0" applyNumberFormat="1" applyFont="1" applyBorder="1" applyAlignment="1">
      <alignment horizontal="center"/>
    </xf>
    <xf numFmtId="166" fontId="4" fillId="0" borderId="0" xfId="0" applyNumberFormat="1" applyFont="1" applyBorder="1" applyAlignment="1"/>
    <xf numFmtId="2" fontId="4" fillId="0" borderId="0" xfId="0" applyNumberFormat="1" applyFont="1" applyBorder="1" applyAlignment="1"/>
    <xf numFmtId="3" fontId="12" fillId="0" borderId="0" xfId="0" applyNumberFormat="1" applyFont="1" applyFill="1" applyBorder="1" applyAlignment="1"/>
    <xf numFmtId="44" fontId="4" fillId="0" borderId="0" xfId="2" applyFont="1" applyBorder="1" applyAlignment="1"/>
    <xf numFmtId="43" fontId="4" fillId="0" borderId="31" xfId="1" applyFont="1" applyFill="1" applyBorder="1" applyAlignment="1"/>
    <xf numFmtId="44" fontId="4" fillId="0" borderId="32" xfId="2" applyFont="1" applyBorder="1" applyAlignment="1"/>
    <xf numFmtId="43" fontId="4" fillId="0" borderId="0" xfId="1" applyFont="1" applyBorder="1" applyAlignment="1"/>
    <xf numFmtId="3" fontId="4" fillId="0" borderId="0" xfId="0" applyNumberFormat="1" applyFont="1" applyBorder="1" applyAlignment="1">
      <alignment horizontal="left" indent="3"/>
    </xf>
    <xf numFmtId="44" fontId="9" fillId="0" borderId="33" xfId="2" applyFont="1" applyFill="1" applyBorder="1" applyAlignment="1">
      <alignment horizontal="center" vertical="top"/>
    </xf>
    <xf numFmtId="44" fontId="9" fillId="0" borderId="5" xfId="2" applyFont="1" applyFill="1" applyBorder="1" applyAlignment="1">
      <alignment horizontal="center" vertical="top"/>
    </xf>
    <xf numFmtId="44" fontId="9" fillId="0" borderId="17" xfId="2" applyFont="1" applyFill="1" applyBorder="1" applyAlignment="1">
      <alignment horizontal="center" vertical="top"/>
    </xf>
    <xf numFmtId="44" fontId="8" fillId="0" borderId="34" xfId="2" applyFont="1" applyBorder="1"/>
    <xf numFmtId="44" fontId="4" fillId="0" borderId="0" xfId="2" applyFont="1" applyFill="1" applyBorder="1" applyAlignment="1"/>
    <xf numFmtId="1" fontId="11" fillId="0" borderId="0" xfId="0" applyNumberFormat="1" applyFont="1" applyFill="1" applyBorder="1" applyAlignment="1">
      <alignment horizontal="left"/>
    </xf>
    <xf numFmtId="43" fontId="4" fillId="0" borderId="0" xfId="1" applyFont="1" applyFill="1" applyBorder="1" applyAlignment="1"/>
    <xf numFmtId="0" fontId="8" fillId="0" borderId="0" xfId="0" applyFont="1" applyBorder="1" applyAlignment="1">
      <alignment horizontal="center"/>
    </xf>
    <xf numFmtId="0" fontId="8" fillId="0" borderId="0" xfId="0" applyFont="1" applyFill="1" applyBorder="1" applyAlignment="1">
      <alignment horizontal="center"/>
    </xf>
    <xf numFmtId="44" fontId="5" fillId="0" borderId="0" xfId="0" applyNumberFormat="1" applyFont="1" applyBorder="1"/>
    <xf numFmtId="0" fontId="5" fillId="0" borderId="0" xfId="0" applyFont="1" applyBorder="1" applyAlignment="1">
      <alignment horizontal="right"/>
    </xf>
    <xf numFmtId="43" fontId="5" fillId="0" borderId="0" xfId="1" applyFont="1" applyBorder="1"/>
    <xf numFmtId="0" fontId="17" fillId="0" borderId="2" xfId="0" applyFont="1" applyBorder="1" applyAlignment="1">
      <alignment horizontal="center"/>
    </xf>
    <xf numFmtId="0" fontId="8" fillId="0" borderId="0" xfId="0" applyFont="1" applyFill="1" applyAlignment="1">
      <alignment horizontal="center"/>
    </xf>
    <xf numFmtId="1" fontId="13" fillId="0" borderId="0" xfId="0" applyNumberFormat="1" applyFont="1" applyFill="1" applyBorder="1" applyAlignment="1">
      <alignment horizontal="left"/>
    </xf>
    <xf numFmtId="1" fontId="4" fillId="0" borderId="0" xfId="0" applyNumberFormat="1" applyFont="1" applyFill="1" applyBorder="1" applyAlignment="1">
      <alignment horizontal="center"/>
    </xf>
    <xf numFmtId="3" fontId="23" fillId="0" borderId="0" xfId="0" applyNumberFormat="1" applyFont="1" applyFill="1" applyBorder="1" applyAlignment="1"/>
    <xf numFmtId="3" fontId="12" fillId="0" borderId="35" xfId="0" applyNumberFormat="1" applyFont="1" applyFill="1" applyBorder="1" applyAlignment="1">
      <alignment horizontal="center"/>
    </xf>
    <xf numFmtId="168" fontId="4" fillId="0" borderId="36" xfId="1" applyNumberFormat="1" applyFont="1" applyFill="1" applyBorder="1" applyAlignment="1"/>
    <xf numFmtId="168" fontId="4" fillId="0" borderId="21" xfId="1" applyNumberFormat="1" applyFont="1" applyFill="1" applyBorder="1" applyAlignment="1"/>
    <xf numFmtId="168" fontId="4" fillId="0" borderId="33" xfId="1" applyNumberFormat="1" applyFont="1" applyFill="1" applyBorder="1" applyAlignment="1"/>
    <xf numFmtId="168" fontId="4" fillId="0" borderId="37" xfId="1" applyNumberFormat="1" applyFont="1" applyFill="1" applyBorder="1" applyAlignment="1"/>
    <xf numFmtId="168" fontId="4" fillId="0" borderId="17" xfId="1" applyNumberFormat="1" applyFont="1" applyFill="1" applyBorder="1" applyAlignment="1"/>
    <xf numFmtId="3" fontId="12" fillId="0" borderId="2" xfId="0" applyNumberFormat="1" applyFont="1" applyFill="1" applyBorder="1" applyAlignment="1">
      <alignment horizontal="center"/>
    </xf>
    <xf numFmtId="3" fontId="12" fillId="0" borderId="38" xfId="0" applyNumberFormat="1" applyFont="1" applyFill="1" applyBorder="1" applyAlignment="1">
      <alignment horizontal="center"/>
    </xf>
    <xf numFmtId="0" fontId="8" fillId="0" borderId="0" xfId="0" quotePrefix="1" applyFont="1" applyFill="1" applyBorder="1" applyAlignment="1">
      <alignment horizontal="right"/>
    </xf>
    <xf numFmtId="0" fontId="4" fillId="0" borderId="0" xfId="0" applyNumberFormat="1" applyFont="1" applyFill="1" applyBorder="1" applyAlignment="1">
      <alignment horizontal="center"/>
    </xf>
    <xf numFmtId="3" fontId="4" fillId="4" borderId="23" xfId="0" applyNumberFormat="1" applyFont="1" applyFill="1" applyBorder="1" applyAlignment="1">
      <alignment horizontal="center"/>
    </xf>
    <xf numFmtId="44" fontId="4" fillId="0" borderId="38" xfId="2" applyFont="1" applyFill="1" applyBorder="1" applyAlignment="1"/>
    <xf numFmtId="3" fontId="12" fillId="0" borderId="39" xfId="0" applyNumberFormat="1" applyFont="1" applyFill="1" applyBorder="1" applyAlignment="1">
      <alignment horizontal="center"/>
    </xf>
    <xf numFmtId="3" fontId="12" fillId="4" borderId="40" xfId="0" applyNumberFormat="1" applyFont="1" applyFill="1" applyBorder="1" applyAlignment="1">
      <alignment horizontal="center"/>
    </xf>
    <xf numFmtId="3" fontId="12" fillId="0" borderId="28" xfId="0" applyNumberFormat="1" applyFont="1" applyFill="1" applyBorder="1" applyAlignment="1">
      <alignment horizontal="center"/>
    </xf>
    <xf numFmtId="3" fontId="12" fillId="0" borderId="29" xfId="0" applyNumberFormat="1" applyFont="1" applyFill="1" applyBorder="1" applyAlignment="1">
      <alignment horizontal="center"/>
    </xf>
    <xf numFmtId="3" fontId="4" fillId="0" borderId="19" xfId="0" applyNumberFormat="1" applyFont="1" applyFill="1" applyBorder="1" applyAlignment="1">
      <alignment horizontal="right" vertical="justify"/>
    </xf>
    <xf numFmtId="3" fontId="4" fillId="0" borderId="19" xfId="0" applyNumberFormat="1" applyFont="1" applyFill="1" applyBorder="1" applyAlignment="1">
      <alignment horizontal="left" vertical="justify"/>
    </xf>
    <xf numFmtId="3" fontId="4" fillId="0" borderId="42" xfId="0" applyNumberFormat="1" applyFont="1" applyFill="1" applyBorder="1" applyAlignment="1">
      <alignment horizontal="left" vertical="justify"/>
    </xf>
    <xf numFmtId="44" fontId="4" fillId="0" borderId="28" xfId="2" applyFont="1" applyFill="1" applyBorder="1" applyAlignment="1"/>
    <xf numFmtId="9" fontId="4" fillId="0" borderId="12" xfId="6" applyFont="1" applyFill="1" applyBorder="1" applyAlignment="1">
      <alignment horizontal="center"/>
    </xf>
    <xf numFmtId="44" fontId="4" fillId="0" borderId="12" xfId="2" applyFont="1" applyFill="1" applyBorder="1" applyAlignment="1"/>
    <xf numFmtId="0" fontId="8" fillId="0" borderId="0" xfId="0" quotePrefix="1" applyFont="1" applyFill="1"/>
    <xf numFmtId="0" fontId="8" fillId="4" borderId="43" xfId="0" applyFont="1" applyFill="1" applyBorder="1"/>
    <xf numFmtId="168" fontId="4" fillId="0" borderId="0" xfId="1" applyNumberFormat="1" applyFont="1" applyFill="1" applyBorder="1" applyAlignment="1"/>
    <xf numFmtId="0" fontId="8" fillId="0" borderId="0" xfId="0" quotePrefix="1" applyFont="1" applyFill="1" applyAlignment="1">
      <alignment horizontal="right"/>
    </xf>
    <xf numFmtId="0" fontId="8" fillId="0" borderId="7" xfId="0" applyFont="1" applyFill="1" applyBorder="1" applyAlignment="1">
      <alignment horizontal="right"/>
    </xf>
    <xf numFmtId="0" fontId="8" fillId="0" borderId="11" xfId="0" applyFont="1" applyFill="1" applyBorder="1" applyAlignment="1">
      <alignment horizontal="right"/>
    </xf>
    <xf numFmtId="3" fontId="4" fillId="4" borderId="3" xfId="0" applyNumberFormat="1" applyFont="1" applyFill="1" applyBorder="1" applyAlignment="1"/>
    <xf numFmtId="3" fontId="4" fillId="4" borderId="4" xfId="0" applyNumberFormat="1" applyFont="1" applyFill="1" applyBorder="1" applyAlignment="1"/>
    <xf numFmtId="44" fontId="4" fillId="0" borderId="13" xfId="2" applyFont="1" applyFill="1" applyBorder="1" applyAlignment="1"/>
    <xf numFmtId="44" fontId="8" fillId="0" borderId="44" xfId="0" applyNumberFormat="1" applyFont="1" applyFill="1" applyBorder="1"/>
    <xf numFmtId="9" fontId="8" fillId="0" borderId="12" xfId="0" applyNumberFormat="1" applyFont="1" applyFill="1" applyBorder="1" applyAlignment="1">
      <alignment horizontal="center"/>
    </xf>
    <xf numFmtId="44" fontId="8" fillId="0" borderId="45" xfId="0" applyNumberFormat="1" applyFont="1" applyFill="1" applyBorder="1"/>
    <xf numFmtId="3" fontId="12" fillId="4" borderId="46" xfId="0" applyNumberFormat="1" applyFont="1" applyFill="1" applyBorder="1" applyAlignment="1">
      <alignment vertical="justify"/>
    </xf>
    <xf numFmtId="3" fontId="4" fillId="0" borderId="19" xfId="0" quotePrefix="1" applyNumberFormat="1" applyFont="1" applyFill="1" applyBorder="1" applyAlignment="1">
      <alignment horizontal="left" vertical="justify" indent="2"/>
    </xf>
    <xf numFmtId="3" fontId="4" fillId="4" borderId="48" xfId="0" applyNumberFormat="1" applyFont="1" applyFill="1" applyBorder="1" applyAlignment="1">
      <alignment horizontal="center"/>
    </xf>
    <xf numFmtId="3" fontId="4" fillId="4" borderId="49" xfId="0" applyNumberFormat="1" applyFont="1" applyFill="1" applyBorder="1" applyAlignment="1">
      <alignment horizontal="center"/>
    </xf>
    <xf numFmtId="0" fontId="10" fillId="0" borderId="0" xfId="0" applyFont="1"/>
    <xf numFmtId="0" fontId="19" fillId="0" borderId="0" xfId="0" applyFont="1"/>
    <xf numFmtId="0" fontId="26" fillId="0" borderId="0" xfId="0" applyFont="1"/>
    <xf numFmtId="44" fontId="12" fillId="0" borderId="29" xfId="2" applyFont="1" applyFill="1" applyBorder="1" applyAlignment="1"/>
    <xf numFmtId="3" fontId="4" fillId="4" borderId="3" xfId="0" applyNumberFormat="1" applyFont="1" applyFill="1" applyBorder="1" applyAlignment="1">
      <alignment horizontal="center"/>
    </xf>
    <xf numFmtId="3" fontId="12" fillId="4" borderId="15" xfId="0" applyNumberFormat="1" applyFont="1" applyFill="1" applyBorder="1" applyAlignment="1">
      <alignment horizontal="center"/>
    </xf>
    <xf numFmtId="3" fontId="12" fillId="4" borderId="36" xfId="0" applyNumberFormat="1" applyFont="1" applyFill="1" applyBorder="1" applyAlignment="1">
      <alignment horizontal="center"/>
    </xf>
    <xf numFmtId="44" fontId="8" fillId="0" borderId="57" xfId="0" applyNumberFormat="1" applyFont="1" applyFill="1" applyBorder="1"/>
    <xf numFmtId="44" fontId="5" fillId="0" borderId="58" xfId="0" applyNumberFormat="1" applyFont="1" applyBorder="1"/>
    <xf numFmtId="43" fontId="5" fillId="0" borderId="31" xfId="1" applyFont="1" applyBorder="1"/>
    <xf numFmtId="0" fontId="17" fillId="0" borderId="0" xfId="0" applyFont="1" applyBorder="1" applyAlignment="1">
      <alignment horizontal="center"/>
    </xf>
    <xf numFmtId="0" fontId="5" fillId="0" borderId="0" xfId="0" applyFont="1" applyFill="1" applyBorder="1" applyAlignment="1">
      <alignment horizontal="right"/>
    </xf>
    <xf numFmtId="44" fontId="5" fillId="0" borderId="0" xfId="0" applyNumberFormat="1" applyFont="1" applyFill="1" applyBorder="1"/>
    <xf numFmtId="0" fontId="5" fillId="6" borderId="0" xfId="0" applyFont="1" applyFill="1" applyAlignment="1">
      <alignment wrapText="1"/>
    </xf>
    <xf numFmtId="44" fontId="5" fillId="7" borderId="34" xfId="0" applyNumberFormat="1" applyFont="1" applyFill="1" applyBorder="1"/>
    <xf numFmtId="44" fontId="5" fillId="7" borderId="0" xfId="0" applyNumberFormat="1" applyFont="1" applyFill="1" applyBorder="1"/>
    <xf numFmtId="168" fontId="4" fillId="0" borderId="0" xfId="1" applyNumberFormat="1" applyFont="1" applyFill="1" applyBorder="1" applyAlignment="1">
      <alignment horizontal="right"/>
    </xf>
    <xf numFmtId="44" fontId="4" fillId="0" borderId="39" xfId="2" applyFont="1" applyFill="1" applyBorder="1" applyAlignment="1"/>
    <xf numFmtId="44" fontId="12" fillId="0" borderId="34" xfId="2" applyFont="1" applyFill="1" applyBorder="1" applyAlignment="1"/>
    <xf numFmtId="168" fontId="12" fillId="0" borderId="0" xfId="1" applyNumberFormat="1" applyFont="1" applyFill="1" applyBorder="1" applyAlignment="1">
      <alignment horizontal="right"/>
    </xf>
    <xf numFmtId="3" fontId="4" fillId="0" borderId="0" xfId="0" applyNumberFormat="1" applyFont="1" applyFill="1" applyBorder="1" applyAlignment="1">
      <alignment horizontal="left"/>
    </xf>
    <xf numFmtId="44" fontId="4" fillId="0" borderId="40" xfId="2" applyFont="1" applyFill="1" applyBorder="1" applyAlignment="1"/>
    <xf numFmtId="168" fontId="4" fillId="0" borderId="40" xfId="1" applyNumberFormat="1" applyFont="1" applyFill="1" applyBorder="1" applyAlignment="1"/>
    <xf numFmtId="3" fontId="12" fillId="0" borderId="10" xfId="0" applyNumberFormat="1" applyFont="1" applyFill="1" applyBorder="1" applyAlignment="1">
      <alignment horizontal="center"/>
    </xf>
    <xf numFmtId="168" fontId="8" fillId="0" borderId="52" xfId="1" applyNumberFormat="1" applyFont="1" applyFill="1" applyBorder="1"/>
    <xf numFmtId="168" fontId="4" fillId="0" borderId="58" xfId="1" applyNumberFormat="1" applyFont="1" applyFill="1" applyBorder="1" applyAlignment="1">
      <alignment horizontal="right"/>
    </xf>
    <xf numFmtId="168" fontId="4" fillId="0" borderId="41" xfId="1" applyNumberFormat="1" applyFont="1" applyFill="1" applyBorder="1" applyAlignment="1">
      <alignment horizontal="right"/>
    </xf>
    <xf numFmtId="164" fontId="12" fillId="0" borderId="61" xfId="0" applyNumberFormat="1" applyFont="1" applyFill="1" applyBorder="1" applyAlignment="1">
      <alignment horizontal="center"/>
    </xf>
    <xf numFmtId="167" fontId="8" fillId="0" borderId="51" xfId="0" applyNumberFormat="1" applyFont="1" applyFill="1" applyBorder="1"/>
    <xf numFmtId="167" fontId="4" fillId="0" borderId="62" xfId="0" applyNumberFormat="1" applyFont="1" applyFill="1" applyBorder="1" applyAlignment="1">
      <alignment horizontal="right"/>
    </xf>
    <xf numFmtId="44" fontId="4" fillId="0" borderId="40" xfId="2" applyFont="1" applyFill="1" applyBorder="1" applyAlignment="1">
      <alignment horizontal="right"/>
    </xf>
    <xf numFmtId="168" fontId="4" fillId="0" borderId="58" xfId="1" applyNumberFormat="1" applyFont="1" applyFill="1" applyBorder="1" applyAlignment="1"/>
    <xf numFmtId="168" fontId="4" fillId="0" borderId="41" xfId="1" applyNumberFormat="1" applyFont="1" applyFill="1" applyBorder="1" applyAlignment="1"/>
    <xf numFmtId="167" fontId="4" fillId="0" borderId="62" xfId="0" applyNumberFormat="1" applyFont="1" applyFill="1" applyBorder="1" applyAlignment="1"/>
    <xf numFmtId="168" fontId="12" fillId="0" borderId="40" xfId="1" applyNumberFormat="1" applyFont="1" applyFill="1" applyBorder="1" applyAlignment="1"/>
    <xf numFmtId="0" fontId="12" fillId="4" borderId="43" xfId="0" applyNumberFormat="1" applyFont="1" applyFill="1" applyBorder="1" applyAlignment="1">
      <alignment horizontal="center"/>
    </xf>
    <xf numFmtId="0" fontId="4" fillId="0" borderId="7" xfId="0" applyNumberFormat="1" applyFont="1" applyFill="1" applyBorder="1" applyAlignment="1"/>
    <xf numFmtId="0" fontId="8" fillId="0" borderId="7" xfId="0" applyNumberFormat="1" applyFont="1" applyFill="1" applyBorder="1" applyAlignment="1"/>
    <xf numFmtId="0" fontId="4" fillId="0" borderId="43" xfId="0" applyNumberFormat="1" applyFont="1" applyFill="1" applyBorder="1" applyAlignment="1"/>
    <xf numFmtId="164" fontId="12" fillId="0" borderId="10" xfId="0" applyNumberFormat="1" applyFont="1" applyFill="1" applyBorder="1" applyAlignment="1">
      <alignment horizontal="center"/>
    </xf>
    <xf numFmtId="44" fontId="4" fillId="0" borderId="41" xfId="2" applyFont="1" applyFill="1" applyBorder="1" applyAlignment="1"/>
    <xf numFmtId="3" fontId="12" fillId="0" borderId="61" xfId="0" applyNumberFormat="1" applyFont="1" applyFill="1" applyBorder="1" applyAlignment="1">
      <alignment horizontal="center"/>
    </xf>
    <xf numFmtId="168" fontId="4" fillId="0" borderId="38" xfId="1" applyNumberFormat="1" applyFont="1" applyFill="1" applyBorder="1" applyAlignment="1"/>
    <xf numFmtId="0" fontId="8" fillId="0" borderId="0" xfId="0" applyFont="1" applyFill="1" applyAlignment="1">
      <alignment horizontal="right"/>
    </xf>
    <xf numFmtId="3" fontId="3" fillId="0" borderId="0" xfId="0" applyNumberFormat="1" applyFont="1" applyBorder="1" applyAlignment="1">
      <alignment horizontal="left" indent="3"/>
    </xf>
    <xf numFmtId="4" fontId="3" fillId="0" borderId="0" xfId="0" applyNumberFormat="1" applyFont="1" applyBorder="1" applyAlignment="1">
      <alignment horizontal="left" indent="3"/>
    </xf>
    <xf numFmtId="0" fontId="32" fillId="0" borderId="0" xfId="0" applyFont="1"/>
    <xf numFmtId="43" fontId="32" fillId="0" borderId="0" xfId="1" applyFont="1"/>
    <xf numFmtId="168" fontId="4" fillId="7" borderId="28" xfId="1" applyNumberFormat="1" applyFont="1" applyFill="1" applyBorder="1" applyAlignment="1"/>
    <xf numFmtId="168" fontId="4" fillId="7" borderId="35" xfId="1" applyNumberFormat="1" applyFont="1" applyFill="1" applyBorder="1" applyAlignment="1"/>
    <xf numFmtId="168" fontId="4" fillId="7" borderId="29" xfId="1" applyNumberFormat="1" applyFont="1" applyFill="1" applyBorder="1" applyAlignment="1"/>
    <xf numFmtId="43" fontId="4" fillId="7" borderId="53" xfId="1" applyFont="1" applyFill="1" applyBorder="1" applyAlignment="1"/>
    <xf numFmtId="168" fontId="4" fillId="7" borderId="53" xfId="1" applyNumberFormat="1" applyFont="1" applyFill="1" applyBorder="1" applyAlignment="1"/>
    <xf numFmtId="0" fontId="8" fillId="0" borderId="0" xfId="0" applyFont="1" applyFill="1" applyAlignment="1"/>
    <xf numFmtId="3" fontId="4" fillId="0" borderId="19" xfId="0" applyNumberFormat="1" applyFont="1" applyFill="1" applyBorder="1" applyAlignment="1"/>
    <xf numFmtId="3" fontId="4" fillId="0" borderId="2" xfId="0" applyNumberFormat="1" applyFont="1" applyFill="1" applyBorder="1" applyAlignment="1"/>
    <xf numFmtId="3" fontId="4" fillId="0" borderId="7" xfId="0" applyNumberFormat="1" applyFont="1" applyFill="1" applyBorder="1" applyAlignment="1">
      <alignment horizontal="right" indent="1"/>
    </xf>
    <xf numFmtId="3" fontId="4" fillId="0" borderId="11" xfId="0" applyNumberFormat="1" applyFont="1" applyFill="1" applyBorder="1" applyAlignment="1">
      <alignment horizontal="right" indent="1"/>
    </xf>
    <xf numFmtId="3" fontId="4" fillId="0" borderId="59" xfId="0" applyNumberFormat="1" applyFont="1" applyFill="1" applyBorder="1" applyAlignment="1"/>
    <xf numFmtId="3" fontId="4" fillId="0" borderId="60" xfId="0" applyNumberFormat="1" applyFont="1" applyFill="1" applyBorder="1" applyAlignment="1">
      <alignment horizontal="right" indent="1"/>
    </xf>
    <xf numFmtId="3" fontId="4" fillId="0" borderId="46" xfId="0" applyNumberFormat="1" applyFont="1" applyFill="1" applyBorder="1" applyAlignment="1"/>
    <xf numFmtId="3" fontId="4" fillId="0" borderId="43" xfId="0" applyNumberFormat="1" applyFont="1" applyFill="1" applyBorder="1" applyAlignment="1">
      <alignment horizontal="right" indent="1"/>
    </xf>
    <xf numFmtId="4" fontId="14" fillId="5" borderId="1" xfId="4" applyNumberFormat="1" applyFont="1" applyFill="1" applyBorder="1" applyAlignment="1">
      <alignment horizontal="right"/>
    </xf>
    <xf numFmtId="0" fontId="5" fillId="0" borderId="0" xfId="0" applyFont="1" applyFill="1"/>
    <xf numFmtId="168" fontId="28" fillId="5" borderId="18" xfId="1" applyNumberFormat="1" applyFont="1" applyFill="1" applyBorder="1" applyAlignment="1">
      <alignment horizontal="right"/>
    </xf>
    <xf numFmtId="0" fontId="20" fillId="2" borderId="0" xfId="5" applyFont="1" applyFill="1" applyBorder="1" applyAlignment="1">
      <alignment horizontal="center" wrapText="1"/>
    </xf>
    <xf numFmtId="0" fontId="20" fillId="2" borderId="0" xfId="4" applyFont="1" applyFill="1" applyBorder="1" applyAlignment="1">
      <alignment horizontal="center" wrapText="1"/>
    </xf>
    <xf numFmtId="0" fontId="14" fillId="2" borderId="0" xfId="4" applyFont="1" applyFill="1" applyBorder="1" applyAlignment="1">
      <alignment horizontal="center" wrapText="1"/>
    </xf>
    <xf numFmtId="0" fontId="14" fillId="2" borderId="0" xfId="4" applyFont="1" applyFill="1" applyBorder="1" applyAlignment="1">
      <alignment horizontal="center"/>
    </xf>
    <xf numFmtId="0" fontId="5" fillId="8" borderId="18" xfId="0" applyFont="1" applyFill="1" applyBorder="1"/>
    <xf numFmtId="0" fontId="5" fillId="0" borderId="0" xfId="0" applyFont="1" applyFill="1"/>
    <xf numFmtId="168" fontId="28" fillId="5" borderId="18" xfId="1" applyNumberFormat="1" applyFont="1" applyFill="1" applyBorder="1" applyAlignment="1">
      <alignment horizontal="right"/>
    </xf>
    <xf numFmtId="0" fontId="34" fillId="0" borderId="18" xfId="0" applyNumberFormat="1" applyFont="1" applyFill="1" applyBorder="1" applyAlignment="1"/>
    <xf numFmtId="168" fontId="34" fillId="5" borderId="18" xfId="1" applyNumberFormat="1" applyFont="1" applyFill="1" applyBorder="1" applyAlignment="1">
      <alignment horizontal="right"/>
    </xf>
    <xf numFmtId="0" fontId="35" fillId="0" borderId="0" xfId="0" applyFont="1" applyFill="1"/>
    <xf numFmtId="168" fontId="35" fillId="0" borderId="0" xfId="1" applyNumberFormat="1" applyFont="1" applyFill="1" applyAlignment="1">
      <alignment horizontal="center"/>
    </xf>
    <xf numFmtId="0" fontId="5" fillId="6" borderId="0" xfId="0" applyFont="1" applyFill="1" applyAlignment="1">
      <alignment horizontal="right" wrapText="1"/>
    </xf>
    <xf numFmtId="0" fontId="36" fillId="0" borderId="1" xfId="4" applyFont="1" applyFill="1" applyBorder="1" applyAlignment="1"/>
    <xf numFmtId="4" fontId="37" fillId="5" borderId="1" xfId="5" applyNumberFormat="1" applyFont="1" applyFill="1" applyBorder="1" applyAlignment="1">
      <alignment horizontal="right" wrapText="1"/>
    </xf>
    <xf numFmtId="4" fontId="37" fillId="0" borderId="1" xfId="4" applyNumberFormat="1" applyFont="1" applyFill="1" applyBorder="1" applyAlignment="1">
      <alignment horizontal="right" wrapText="1"/>
    </xf>
    <xf numFmtId="4" fontId="37" fillId="5" borderId="1" xfId="4" applyNumberFormat="1" applyFont="1" applyFill="1" applyBorder="1" applyAlignment="1">
      <alignment horizontal="right" wrapText="1"/>
    </xf>
    <xf numFmtId="4" fontId="37" fillId="0" borderId="1" xfId="5" applyNumberFormat="1" applyFont="1" applyFill="1" applyBorder="1" applyAlignment="1">
      <alignment horizontal="right" wrapText="1"/>
    </xf>
    <xf numFmtId="4" fontId="37" fillId="5" borderId="1" xfId="4" applyNumberFormat="1" applyFont="1" applyFill="1" applyBorder="1" applyAlignment="1">
      <alignment horizontal="right"/>
    </xf>
    <xf numFmtId="43" fontId="17" fillId="5" borderId="0" xfId="1" applyFont="1" applyFill="1"/>
    <xf numFmtId="0" fontId="17" fillId="5" borderId="0" xfId="0" applyFont="1" applyFill="1"/>
    <xf numFmtId="0" fontId="17" fillId="5" borderId="0" xfId="0" applyFont="1" applyFill="1" applyAlignment="1">
      <alignment horizontal="right"/>
    </xf>
    <xf numFmtId="0" fontId="17" fillId="8" borderId="0" xfId="0" applyFont="1" applyFill="1"/>
    <xf numFmtId="0" fontId="17" fillId="9" borderId="0" xfId="0" applyFont="1" applyFill="1"/>
    <xf numFmtId="0" fontId="8" fillId="0" borderId="0" xfId="0" applyFont="1" applyAlignment="1">
      <alignment horizontal="distributed"/>
    </xf>
    <xf numFmtId="43" fontId="17" fillId="6" borderId="0" xfId="1" applyFont="1" applyFill="1"/>
    <xf numFmtId="0" fontId="41" fillId="0" borderId="0" xfId="8"/>
    <xf numFmtId="44" fontId="4" fillId="5" borderId="0" xfId="2" applyFont="1" applyFill="1" applyBorder="1" applyAlignment="1" applyProtection="1">
      <protection locked="0"/>
    </xf>
    <xf numFmtId="43" fontId="4" fillId="5" borderId="0" xfId="1" applyFont="1" applyFill="1" applyBorder="1" applyAlignment="1" applyProtection="1">
      <alignment horizontal="right"/>
      <protection locked="0"/>
    </xf>
    <xf numFmtId="43" fontId="4" fillId="5" borderId="31" xfId="1" applyFont="1" applyFill="1" applyBorder="1" applyAlignment="1" applyProtection="1">
      <protection locked="0"/>
    </xf>
    <xf numFmtId="43" fontId="4" fillId="5" borderId="0" xfId="1" applyFont="1" applyFill="1" applyBorder="1" applyAlignment="1" applyProtection="1">
      <protection locked="0"/>
    </xf>
    <xf numFmtId="0" fontId="5" fillId="0" borderId="0" xfId="0" applyFont="1" applyBorder="1" applyProtection="1">
      <protection locked="0"/>
    </xf>
    <xf numFmtId="0" fontId="8" fillId="0" borderId="0" xfId="0" applyFont="1" applyBorder="1" applyProtection="1">
      <protection locked="0"/>
    </xf>
    <xf numFmtId="0" fontId="8" fillId="0" borderId="0" xfId="0" applyFont="1" applyFill="1" applyBorder="1" applyProtection="1">
      <protection locked="0"/>
    </xf>
    <xf numFmtId="0" fontId="4" fillId="0" borderId="0" xfId="0" applyNumberFormat="1" applyFont="1" applyBorder="1" applyAlignment="1" applyProtection="1">
      <protection locked="0"/>
    </xf>
    <xf numFmtId="0" fontId="4" fillId="0" borderId="0" xfId="0" applyNumberFormat="1" applyFont="1" applyFill="1" applyBorder="1" applyAlignment="1" applyProtection="1">
      <protection locked="0"/>
    </xf>
    <xf numFmtId="168" fontId="4" fillId="5" borderId="54" xfId="1" applyNumberFormat="1" applyFont="1" applyFill="1" applyBorder="1" applyAlignment="1" applyProtection="1">
      <alignment horizontal="right"/>
      <protection locked="0"/>
    </xf>
    <xf numFmtId="168" fontId="4" fillId="5" borderId="55" xfId="1" applyNumberFormat="1" applyFont="1" applyFill="1" applyBorder="1" applyAlignment="1" applyProtection="1">
      <protection locked="0"/>
    </xf>
    <xf numFmtId="168" fontId="4" fillId="5" borderId="20" xfId="1" applyNumberFormat="1" applyFont="1" applyFill="1" applyBorder="1" applyAlignment="1" applyProtection="1">
      <alignment horizontal="right"/>
      <protection locked="0"/>
    </xf>
    <xf numFmtId="168" fontId="4" fillId="5" borderId="56" xfId="1" applyNumberFormat="1" applyFont="1" applyFill="1" applyBorder="1" applyAlignment="1" applyProtection="1">
      <protection locked="0"/>
    </xf>
    <xf numFmtId="168" fontId="4" fillId="5" borderId="20" xfId="1" applyNumberFormat="1" applyFont="1" applyFill="1" applyBorder="1" applyAlignment="1" applyProtection="1">
      <protection locked="0"/>
    </xf>
    <xf numFmtId="44" fontId="4" fillId="5" borderId="50" xfId="2" applyFont="1" applyFill="1" applyBorder="1" applyAlignment="1" applyProtection="1">
      <alignment horizontal="right"/>
      <protection locked="0"/>
    </xf>
    <xf numFmtId="168" fontId="4" fillId="5" borderId="50" xfId="1" applyNumberFormat="1" applyFont="1" applyFill="1" applyBorder="1" applyAlignment="1" applyProtection="1">
      <alignment horizontal="right"/>
      <protection locked="0"/>
    </xf>
    <xf numFmtId="43" fontId="4" fillId="5" borderId="51" xfId="1" applyFont="1" applyFill="1" applyBorder="1" applyAlignment="1" applyProtection="1">
      <alignment horizontal="right"/>
      <protection locked="0"/>
    </xf>
    <xf numFmtId="168" fontId="4" fillId="5" borderId="51" xfId="1" applyNumberFormat="1" applyFont="1" applyFill="1" applyBorder="1" applyAlignment="1" applyProtection="1">
      <alignment horizontal="right"/>
      <protection locked="0"/>
    </xf>
    <xf numFmtId="168" fontId="4" fillId="5" borderId="62" xfId="1" applyNumberFormat="1" applyFont="1" applyFill="1" applyBorder="1" applyAlignment="1" applyProtection="1">
      <alignment horizontal="right"/>
      <protection locked="0"/>
    </xf>
    <xf numFmtId="43" fontId="4" fillId="5" borderId="62" xfId="1" applyFont="1" applyFill="1" applyBorder="1" applyAlignment="1" applyProtection="1">
      <alignment horizontal="right"/>
      <protection locked="0"/>
    </xf>
    <xf numFmtId="168" fontId="4" fillId="5" borderId="31" xfId="1" applyNumberFormat="1" applyFont="1" applyFill="1" applyBorder="1" applyAlignment="1" applyProtection="1">
      <alignment horizontal="right"/>
      <protection locked="0"/>
    </xf>
    <xf numFmtId="168" fontId="4" fillId="5" borderId="31" xfId="1" applyNumberFormat="1" applyFont="1" applyFill="1" applyBorder="1" applyAlignment="1" applyProtection="1">
      <protection locked="0"/>
    </xf>
    <xf numFmtId="44" fontId="4" fillId="5" borderId="50" xfId="2" applyFont="1" applyFill="1" applyBorder="1" applyAlignment="1" applyProtection="1">
      <protection locked="0"/>
    </xf>
    <xf numFmtId="168" fontId="4" fillId="5" borderId="52" xfId="1" applyNumberFormat="1" applyFont="1" applyFill="1" applyBorder="1" applyAlignment="1" applyProtection="1">
      <alignment horizontal="right"/>
      <protection locked="0"/>
    </xf>
    <xf numFmtId="168" fontId="4" fillId="5" borderId="52" xfId="1" applyNumberFormat="1" applyFont="1" applyFill="1" applyBorder="1" applyAlignment="1" applyProtection="1">
      <protection locked="0"/>
    </xf>
    <xf numFmtId="43" fontId="4" fillId="5" borderId="51" xfId="1" applyFont="1" applyFill="1" applyBorder="1" applyAlignment="1" applyProtection="1">
      <protection locked="0"/>
    </xf>
    <xf numFmtId="3" fontId="3" fillId="0" borderId="3" xfId="0" applyNumberFormat="1" applyFont="1" applyFill="1" applyBorder="1" applyAlignment="1" applyProtection="1">
      <alignment horizontal="center"/>
      <protection locked="0"/>
    </xf>
    <xf numFmtId="3" fontId="3" fillId="0" borderId="10" xfId="0" applyNumberFormat="1" applyFont="1" applyFill="1" applyBorder="1" applyAlignment="1" applyProtection="1">
      <protection locked="0"/>
    </xf>
    <xf numFmtId="3" fontId="3" fillId="0" borderId="3" xfId="0" applyNumberFormat="1" applyFont="1" applyFill="1" applyBorder="1" applyAlignment="1" applyProtection="1">
      <alignment horizontal="left" vertical="justify"/>
      <protection locked="0"/>
    </xf>
    <xf numFmtId="164" fontId="3" fillId="0" borderId="3" xfId="0" applyNumberFormat="1" applyFont="1" applyFill="1" applyBorder="1" applyAlignment="1" applyProtection="1">
      <protection locked="0"/>
    </xf>
    <xf numFmtId="3" fontId="3" fillId="0" borderId="15" xfId="0" applyNumberFormat="1" applyFont="1" applyFill="1" applyBorder="1" applyAlignment="1" applyProtection="1">
      <protection locked="0"/>
    </xf>
    <xf numFmtId="3" fontId="3" fillId="0" borderId="4" xfId="0" applyNumberFormat="1" applyFont="1" applyFill="1" applyBorder="1" applyAlignment="1" applyProtection="1">
      <alignment horizontal="center"/>
      <protection locked="0"/>
    </xf>
    <xf numFmtId="3" fontId="3" fillId="0" borderId="0" xfId="0" applyNumberFormat="1" applyFont="1" applyFill="1" applyBorder="1" applyAlignment="1" applyProtection="1">
      <protection locked="0"/>
    </xf>
    <xf numFmtId="3" fontId="3" fillId="0" borderId="4" xfId="0" applyNumberFormat="1" applyFont="1" applyFill="1" applyBorder="1" applyAlignment="1" applyProtection="1">
      <alignment horizontal="left" vertical="justify"/>
      <protection locked="0"/>
    </xf>
    <xf numFmtId="164" fontId="3" fillId="0" borderId="4" xfId="0" applyNumberFormat="1" applyFont="1" applyFill="1" applyBorder="1" applyAlignment="1" applyProtection="1">
      <protection locked="0"/>
    </xf>
    <xf numFmtId="3" fontId="3" fillId="0" borderId="16" xfId="0" applyNumberFormat="1" applyFont="1" applyFill="1" applyBorder="1" applyAlignment="1" applyProtection="1">
      <protection locked="0"/>
    </xf>
    <xf numFmtId="3" fontId="3" fillId="0" borderId="5" xfId="0" applyNumberFormat="1" applyFont="1" applyFill="1" applyBorder="1" applyAlignment="1" applyProtection="1">
      <alignment horizontal="center"/>
      <protection locked="0"/>
    </xf>
    <xf numFmtId="3" fontId="3" fillId="0" borderId="2" xfId="0" applyNumberFormat="1" applyFont="1" applyFill="1" applyBorder="1" applyAlignment="1" applyProtection="1">
      <protection locked="0"/>
    </xf>
    <xf numFmtId="3" fontId="3" fillId="0" borderId="5" xfId="0" quotePrefix="1" applyNumberFormat="1" applyFont="1" applyFill="1" applyBorder="1" applyAlignment="1" applyProtection="1">
      <alignment horizontal="left" vertical="justify"/>
      <protection locked="0"/>
    </xf>
    <xf numFmtId="164" fontId="3" fillId="0" borderId="5" xfId="0" applyNumberFormat="1" applyFont="1" applyFill="1" applyBorder="1" applyAlignment="1" applyProtection="1">
      <protection locked="0"/>
    </xf>
    <xf numFmtId="3" fontId="3" fillId="0" borderId="17" xfId="0" applyNumberFormat="1" applyFont="1" applyFill="1" applyBorder="1" applyAlignment="1" applyProtection="1">
      <protection locked="0"/>
    </xf>
    <xf numFmtId="3" fontId="3" fillId="0" borderId="3" xfId="0" applyNumberFormat="1" applyFont="1" applyFill="1" applyBorder="1" applyAlignment="1" applyProtection="1">
      <protection locked="0"/>
    </xf>
    <xf numFmtId="3" fontId="3" fillId="0" borderId="4" xfId="0" applyNumberFormat="1" applyFont="1" applyFill="1" applyBorder="1" applyAlignment="1" applyProtection="1">
      <protection locked="0"/>
    </xf>
    <xf numFmtId="3" fontId="3" fillId="0" borderId="5" xfId="0" applyNumberFormat="1" applyFont="1" applyFill="1" applyBorder="1" applyAlignment="1" applyProtection="1">
      <protection locked="0"/>
    </xf>
    <xf numFmtId="0" fontId="5" fillId="0" borderId="5" xfId="0" applyNumberFormat="1" applyFont="1" applyFill="1" applyBorder="1" applyAlignment="1" applyProtection="1">
      <protection locked="0"/>
    </xf>
    <xf numFmtId="0" fontId="7" fillId="0" borderId="18" xfId="3" applyFont="1" applyFill="1" applyBorder="1" applyAlignment="1" applyProtection="1">
      <alignment horizontal="center"/>
      <protection locked="0"/>
    </xf>
    <xf numFmtId="3" fontId="43" fillId="0" borderId="0" xfId="0" applyNumberFormat="1" applyFont="1" applyFill="1" applyBorder="1" applyAlignment="1"/>
    <xf numFmtId="0" fontId="7" fillId="0" borderId="0" xfId="0" applyFont="1" applyAlignment="1">
      <alignment horizontal="center"/>
    </xf>
    <xf numFmtId="1" fontId="6" fillId="0" borderId="0" xfId="0" applyNumberFormat="1" applyFont="1" applyFill="1" applyBorder="1" applyAlignment="1">
      <alignment horizontal="center" vertical="top"/>
    </xf>
    <xf numFmtId="3" fontId="12" fillId="4" borderId="41" xfId="0" applyNumberFormat="1" applyFont="1" applyFill="1" applyBorder="1" applyAlignment="1">
      <alignment horizontal="center"/>
    </xf>
    <xf numFmtId="3" fontId="3" fillId="0" borderId="6" xfId="0" applyNumberFormat="1" applyFont="1" applyFill="1" applyBorder="1" applyAlignment="1">
      <alignment horizontal="center" wrapText="1"/>
    </xf>
    <xf numFmtId="0" fontId="7" fillId="0" borderId="0" xfId="0" applyFont="1" applyAlignment="1"/>
    <xf numFmtId="0" fontId="10" fillId="10" borderId="0" xfId="0" applyFont="1" applyFill="1" applyAlignment="1" applyProtection="1">
      <protection locked="0"/>
    </xf>
    <xf numFmtId="0" fontId="10" fillId="10" borderId="0" xfId="0" applyFont="1" applyFill="1" applyAlignment="1" applyProtection="1">
      <alignment horizontal="center"/>
      <protection locked="0"/>
    </xf>
    <xf numFmtId="1" fontId="6" fillId="0" borderId="0" xfId="0" applyNumberFormat="1" applyFont="1" applyFill="1" applyBorder="1" applyAlignment="1">
      <alignment vertical="top"/>
    </xf>
    <xf numFmtId="3" fontId="3" fillId="0" borderId="0" xfId="0" applyNumberFormat="1" applyFont="1" applyFill="1" applyBorder="1" applyAlignment="1">
      <alignment horizontal="center" vertical="top"/>
    </xf>
    <xf numFmtId="1" fontId="9" fillId="0" borderId="0" xfId="0" applyNumberFormat="1" applyFont="1" applyFill="1" applyBorder="1" applyAlignment="1">
      <alignment vertical="top"/>
    </xf>
    <xf numFmtId="1" fontId="25" fillId="5" borderId="0" xfId="0" applyNumberFormat="1" applyFont="1" applyFill="1" applyBorder="1" applyAlignment="1">
      <alignment vertical="top"/>
    </xf>
    <xf numFmtId="3" fontId="6" fillId="0" borderId="0" xfId="0" applyNumberFormat="1" applyFont="1" applyFill="1" applyBorder="1" applyAlignment="1">
      <alignment horizontal="center" vertical="top"/>
    </xf>
    <xf numFmtId="0" fontId="4" fillId="5" borderId="0" xfId="1" applyNumberFormat="1" applyFont="1" applyFill="1" applyBorder="1" applyAlignment="1" applyProtection="1">
      <alignment vertical="top"/>
      <protection locked="0"/>
    </xf>
    <xf numFmtId="3" fontId="4" fillId="0" borderId="0" xfId="0" applyNumberFormat="1" applyFont="1" applyFill="1" applyBorder="1" applyAlignment="1">
      <alignment wrapText="1"/>
    </xf>
    <xf numFmtId="3" fontId="4" fillId="4" borderId="47" xfId="0" applyNumberFormat="1" applyFont="1" applyFill="1" applyBorder="1" applyAlignment="1">
      <alignment wrapText="1"/>
    </xf>
    <xf numFmtId="3" fontId="4" fillId="4" borderId="54" xfId="0" applyNumberFormat="1" applyFont="1" applyFill="1" applyBorder="1" applyAlignment="1">
      <alignment wrapText="1"/>
    </xf>
    <xf numFmtId="0" fontId="8" fillId="0" borderId="0" xfId="0" applyFont="1" applyFill="1" applyAlignment="1">
      <alignment wrapText="1"/>
    </xf>
    <xf numFmtId="3" fontId="12" fillId="4" borderId="43" xfId="0" applyNumberFormat="1" applyFont="1" applyFill="1" applyBorder="1" applyAlignment="1"/>
    <xf numFmtId="3" fontId="12" fillId="4" borderId="41" xfId="0" applyNumberFormat="1" applyFont="1" applyFill="1" applyBorder="1" applyAlignment="1"/>
    <xf numFmtId="3" fontId="12" fillId="4" borderId="46" xfId="0" applyNumberFormat="1" applyFont="1" applyFill="1" applyBorder="1" applyAlignment="1"/>
    <xf numFmtId="3" fontId="12" fillId="0" borderId="22" xfId="0" applyNumberFormat="1" applyFont="1" applyFill="1" applyBorder="1" applyAlignment="1"/>
    <xf numFmtId="3" fontId="12" fillId="0" borderId="31" xfId="0" applyNumberFormat="1" applyFont="1" applyFill="1" applyBorder="1" applyAlignment="1"/>
    <xf numFmtId="3" fontId="12" fillId="0" borderId="24" xfId="0" applyNumberFormat="1" applyFont="1" applyFill="1" applyBorder="1" applyAlignment="1"/>
    <xf numFmtId="3" fontId="4" fillId="4" borderId="60" xfId="0" applyNumberFormat="1" applyFont="1" applyFill="1" applyBorder="1" applyAlignment="1">
      <alignment wrapText="1"/>
    </xf>
    <xf numFmtId="3" fontId="4" fillId="4" borderId="3" xfId="0" applyNumberFormat="1" applyFont="1" applyFill="1" applyBorder="1" applyAlignment="1">
      <alignment wrapText="1"/>
    </xf>
    <xf numFmtId="3" fontId="4" fillId="4" borderId="10" xfId="0" applyNumberFormat="1" applyFont="1" applyFill="1" applyBorder="1" applyAlignment="1">
      <alignment wrapText="1"/>
    </xf>
    <xf numFmtId="3" fontId="4" fillId="4" borderId="59" xfId="0" applyNumberFormat="1" applyFont="1" applyFill="1" applyBorder="1" applyAlignment="1">
      <alignment wrapText="1"/>
    </xf>
    <xf numFmtId="3" fontId="4" fillId="4" borderId="7" xfId="0" applyNumberFormat="1" applyFont="1" applyFill="1" applyBorder="1" applyAlignment="1">
      <alignment wrapText="1"/>
    </xf>
    <xf numFmtId="3" fontId="4" fillId="4" borderId="4" xfId="0" applyNumberFormat="1" applyFont="1" applyFill="1" applyBorder="1" applyAlignment="1">
      <alignment wrapText="1"/>
    </xf>
    <xf numFmtId="3" fontId="4" fillId="4" borderId="0" xfId="0" applyNumberFormat="1" applyFont="1" applyFill="1" applyBorder="1" applyAlignment="1">
      <alignment wrapText="1"/>
    </xf>
    <xf numFmtId="3" fontId="4" fillId="4" borderId="19" xfId="0" applyNumberFormat="1" applyFont="1" applyFill="1" applyBorder="1" applyAlignment="1">
      <alignment wrapText="1"/>
    </xf>
    <xf numFmtId="0" fontId="8" fillId="0" borderId="7" xfId="0" applyFont="1" applyFill="1" applyBorder="1" applyAlignment="1"/>
    <xf numFmtId="0" fontId="8" fillId="0" borderId="19" xfId="0" applyFont="1" applyFill="1" applyBorder="1" applyAlignment="1"/>
    <xf numFmtId="0" fontId="18" fillId="4" borderId="43" xfId="0" applyFont="1" applyFill="1" applyBorder="1" applyAlignment="1"/>
    <xf numFmtId="0" fontId="18" fillId="4" borderId="46" xfId="0" applyFont="1" applyFill="1" applyBorder="1" applyAlignment="1"/>
    <xf numFmtId="3" fontId="4" fillId="0" borderId="7" xfId="0" applyNumberFormat="1" applyFont="1" applyFill="1" applyBorder="1" applyAlignment="1"/>
    <xf numFmtId="3" fontId="4" fillId="0" borderId="11" xfId="0" applyNumberFormat="1" applyFont="1" applyFill="1" applyBorder="1" applyAlignment="1"/>
    <xf numFmtId="3" fontId="4" fillId="0" borderId="42" xfId="0" applyNumberFormat="1" applyFont="1" applyFill="1" applyBorder="1" applyAlignment="1"/>
    <xf numFmtId="168" fontId="4" fillId="5" borderId="63" xfId="1" applyNumberFormat="1" applyFont="1" applyFill="1" applyBorder="1" applyAlignment="1" applyProtection="1">
      <protection locked="0"/>
    </xf>
    <xf numFmtId="168" fontId="4" fillId="5" borderId="64" xfId="1" applyNumberFormat="1" applyFont="1" applyFill="1" applyBorder="1" applyAlignment="1" applyProtection="1">
      <protection locked="0"/>
    </xf>
    <xf numFmtId="1" fontId="3" fillId="0" borderId="0" xfId="0" applyNumberFormat="1" applyFont="1" applyFill="1" applyBorder="1" applyAlignment="1">
      <alignment horizontal="center"/>
    </xf>
    <xf numFmtId="3" fontId="33" fillId="0" borderId="0" xfId="0" applyNumberFormat="1" applyFont="1" applyFill="1" applyBorder="1" applyAlignment="1">
      <alignment wrapText="1"/>
    </xf>
    <xf numFmtId="3" fontId="3" fillId="0" borderId="6" xfId="0" applyNumberFormat="1" applyFont="1" applyFill="1" applyBorder="1" applyAlignment="1">
      <alignment wrapText="1"/>
    </xf>
    <xf numFmtId="3" fontId="3" fillId="0" borderId="57" xfId="0" applyNumberFormat="1" applyFont="1" applyFill="1" applyBorder="1" applyAlignment="1">
      <alignment wrapText="1"/>
    </xf>
    <xf numFmtId="3" fontId="33" fillId="0" borderId="2" xfId="0" applyNumberFormat="1" applyFont="1" applyFill="1" applyBorder="1" applyAlignment="1">
      <alignment wrapText="1"/>
    </xf>
    <xf numFmtId="3" fontId="16" fillId="0" borderId="60" xfId="0" applyNumberFormat="1" applyFont="1" applyFill="1" applyBorder="1" applyAlignment="1"/>
    <xf numFmtId="3" fontId="16" fillId="0" borderId="10" xfId="0" applyNumberFormat="1" applyFont="1" applyFill="1" applyBorder="1" applyAlignment="1"/>
    <xf numFmtId="1" fontId="9" fillId="0" borderId="0" xfId="0" applyNumberFormat="1" applyFont="1" applyFill="1" applyBorder="1" applyAlignment="1">
      <alignment horizontal="center" vertical="top"/>
    </xf>
    <xf numFmtId="0" fontId="8" fillId="0" borderId="0" xfId="0" applyFont="1" applyAlignment="1">
      <alignment horizontal="distributed"/>
    </xf>
    <xf numFmtId="0" fontId="8" fillId="0" borderId="0" xfId="0" applyFont="1" applyAlignment="1"/>
    <xf numFmtId="0" fontId="29" fillId="6" borderId="0" xfId="0" applyFont="1" applyFill="1" applyAlignment="1">
      <alignment horizontal="center"/>
    </xf>
    <xf numFmtId="0" fontId="8" fillId="0" borderId="0" xfId="0" applyFont="1" applyAlignment="1">
      <alignment horizontal="justify"/>
    </xf>
    <xf numFmtId="0" fontId="1" fillId="6" borderId="0" xfId="0" applyFont="1" applyFill="1" applyAlignment="1">
      <alignment horizontal="center" vertical="center" wrapText="1"/>
    </xf>
    <xf numFmtId="0" fontId="0" fillId="6" borderId="0" xfId="0" applyFill="1" applyAlignment="1">
      <alignment horizontal="center" vertical="center" wrapText="1"/>
    </xf>
    <xf numFmtId="0" fontId="42" fillId="6" borderId="65" xfId="0" applyFont="1" applyFill="1" applyBorder="1" applyAlignment="1">
      <alignment horizontal="center"/>
    </xf>
    <xf numFmtId="0" fontId="42" fillId="6" borderId="0" xfId="0" applyFont="1" applyFill="1" applyBorder="1" applyAlignment="1">
      <alignment horizontal="center"/>
    </xf>
    <xf numFmtId="0" fontId="32" fillId="0" borderId="0" xfId="0" applyFont="1" applyAlignment="1">
      <alignment horizontal="center"/>
    </xf>
  </cellXfs>
  <cellStyles count="9">
    <cellStyle name="Comma" xfId="1" builtinId="3"/>
    <cellStyle name="Currency" xfId="2" builtinId="4"/>
    <cellStyle name="Good" xfId="3" builtinId="26"/>
    <cellStyle name="Hyperlink" xfId="8" builtinId="8"/>
    <cellStyle name="Normal" xfId="0" builtinId="0"/>
    <cellStyle name="Normal 2" xfId="7"/>
    <cellStyle name="Normal_AFR" xfId="4"/>
    <cellStyle name="Normal_Sheet8" xfId="5"/>
    <cellStyle name="Percent" xfId="6" builtinId="5"/>
  </cellStyles>
  <dxfs count="41">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b/>
        <i/>
        <u/>
        <color theme="9"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theme="5" tint="0.59996337778862885"/>
        </patternFill>
      </fill>
    </dxf>
    <dxf>
      <font>
        <color theme="6" tint="-0.499984740745262"/>
      </font>
      <fill>
        <patternFill>
          <bgColor theme="6" tint="0.59996337778862885"/>
        </patternFill>
      </fill>
    </dxf>
    <dxf>
      <font>
        <color rgb="FFC00000"/>
      </font>
      <fill>
        <patternFill>
          <bgColor theme="5" tint="0.79998168889431442"/>
        </patternFill>
      </fill>
    </dxf>
    <dxf>
      <font>
        <color theme="6" tint="-0.499984740745262"/>
      </font>
      <fill>
        <patternFill>
          <bgColor theme="6" tint="0.59996337778862885"/>
        </patternFill>
      </fill>
    </dxf>
    <dxf>
      <font>
        <color rgb="FFC00000"/>
      </font>
      <fill>
        <patternFill>
          <bgColor theme="5" tint="0.79998168889431442"/>
        </patternFill>
      </fill>
    </dxf>
    <dxf>
      <font>
        <color theme="6" tint="-0.499984740745262"/>
      </font>
      <fill>
        <patternFill>
          <bgColor theme="6" tint="0.59996337778862885"/>
        </patternFill>
      </fill>
    </dxf>
    <dxf>
      <font>
        <color rgb="FFC00000"/>
      </font>
      <fill>
        <patternFill>
          <bgColor theme="5" tint="0.79998168889431442"/>
        </patternFill>
      </fill>
    </dxf>
    <dxf>
      <font>
        <b/>
        <i val="0"/>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b/>
        <i val="0"/>
        <color rgb="FFC00000"/>
      </font>
      <fill>
        <patternFill>
          <bgColor theme="5"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file:///C:\Users\dottie.sisley\AppData\Local\Microsoft\Windows\INetCache\Content.Outlook\2013-2014%20AFAFR\2013-14%20Financial%20Aid%20Fee%20Report%20LOG.xlsx"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7"/>
  <sheetViews>
    <sheetView tabSelected="1" zoomScale="90" zoomScaleNormal="90" workbookViewId="0">
      <selection activeCell="B1" sqref="B1"/>
    </sheetView>
  </sheetViews>
  <sheetFormatPr defaultColWidth="9.140625" defaultRowHeight="15" x14ac:dyDescent="0.2"/>
  <cols>
    <col min="1" max="1" width="5.5703125" style="48" bestFit="1" customWidth="1"/>
    <col min="2" max="2" width="87.28515625" style="47" customWidth="1"/>
    <col min="3" max="3" width="2" style="47" customWidth="1"/>
    <col min="4" max="4" width="12" style="47" bestFit="1" customWidth="1"/>
    <col min="5" max="5" width="1.5703125" style="47" customWidth="1"/>
    <col min="6" max="6" width="9.85546875" style="47" customWidth="1"/>
    <col min="7" max="8" width="9.140625" style="47"/>
    <col min="9" max="9" width="8.140625" style="47" customWidth="1"/>
    <col min="10" max="10" width="8.140625" style="47" hidden="1" customWidth="1"/>
    <col min="11" max="11" width="37.42578125" style="47" hidden="1" customWidth="1"/>
    <col min="12" max="16384" width="9.140625" style="47"/>
  </cols>
  <sheetData>
    <row r="1" spans="1:11" x14ac:dyDescent="0.2">
      <c r="A1" s="297"/>
      <c r="B1" s="293" t="s">
        <v>41</v>
      </c>
      <c r="C1" s="297"/>
      <c r="D1" s="297"/>
      <c r="E1" s="297"/>
    </row>
    <row r="2" spans="1:11" ht="32.25" customHeight="1" x14ac:dyDescent="0.2">
      <c r="A2" s="298"/>
      <c r="B2" s="299" t="s">
        <v>176</v>
      </c>
      <c r="C2" s="298"/>
      <c r="D2" s="298"/>
      <c r="E2" s="298"/>
    </row>
    <row r="3" spans="1:11" x14ac:dyDescent="0.2">
      <c r="A3" s="297"/>
      <c r="B3" s="293" t="s">
        <v>42</v>
      </c>
      <c r="C3" s="297"/>
      <c r="D3" s="297"/>
      <c r="E3" s="297"/>
      <c r="K3" s="81" t="s">
        <v>176</v>
      </c>
    </row>
    <row r="4" spans="1:11" x14ac:dyDescent="0.2">
      <c r="A4" s="297"/>
      <c r="B4" s="293" t="s">
        <v>432</v>
      </c>
      <c r="C4" s="297"/>
      <c r="D4" s="297"/>
      <c r="E4" s="297"/>
      <c r="K4" s="45" t="s">
        <v>342</v>
      </c>
    </row>
    <row r="5" spans="1:11" ht="15.75" thickBot="1" x14ac:dyDescent="0.25">
      <c r="D5" s="88" t="s">
        <v>141</v>
      </c>
      <c r="K5" s="45" t="s">
        <v>69</v>
      </c>
    </row>
    <row r="6" spans="1:11" x14ac:dyDescent="0.2">
      <c r="B6" s="52"/>
      <c r="D6" s="49"/>
      <c r="K6" s="45" t="s">
        <v>71</v>
      </c>
    </row>
    <row r="7" spans="1:11" x14ac:dyDescent="0.2">
      <c r="A7" s="156" t="s">
        <v>215</v>
      </c>
      <c r="D7" s="49"/>
      <c r="K7" s="45" t="s">
        <v>70</v>
      </c>
    </row>
    <row r="8" spans="1:11" x14ac:dyDescent="0.2">
      <c r="B8" s="52"/>
      <c r="D8" s="49"/>
      <c r="K8" s="45" t="s">
        <v>72</v>
      </c>
    </row>
    <row r="9" spans="1:11" x14ac:dyDescent="0.2">
      <c r="A9" s="50" t="s">
        <v>43</v>
      </c>
      <c r="B9" s="51" t="s">
        <v>216</v>
      </c>
      <c r="D9" s="291" t="s">
        <v>132</v>
      </c>
      <c r="E9" s="293"/>
      <c r="K9" s="45" t="s">
        <v>372</v>
      </c>
    </row>
    <row r="10" spans="1:11" x14ac:dyDescent="0.2">
      <c r="B10" s="52" t="s">
        <v>209</v>
      </c>
      <c r="D10" s="49"/>
      <c r="K10" s="45" t="s">
        <v>76</v>
      </c>
    </row>
    <row r="11" spans="1:11" x14ac:dyDescent="0.2">
      <c r="B11" s="51"/>
      <c r="D11" s="49"/>
      <c r="K11" s="45" t="s">
        <v>440</v>
      </c>
    </row>
    <row r="12" spans="1:11" x14ac:dyDescent="0.2">
      <c r="A12" s="156" t="s">
        <v>217</v>
      </c>
      <c r="B12" s="52"/>
      <c r="D12" s="49"/>
      <c r="K12" s="45" t="s">
        <v>77</v>
      </c>
    </row>
    <row r="13" spans="1:11" x14ac:dyDescent="0.2">
      <c r="B13" s="52"/>
      <c r="D13" s="49"/>
      <c r="K13" s="45" t="s">
        <v>78</v>
      </c>
    </row>
    <row r="14" spans="1:11" x14ac:dyDescent="0.2">
      <c r="A14" s="50" t="s">
        <v>44</v>
      </c>
      <c r="B14" s="51" t="s">
        <v>210</v>
      </c>
      <c r="D14" s="291" t="s">
        <v>132</v>
      </c>
      <c r="E14" s="293"/>
      <c r="K14" s="45" t="s">
        <v>79</v>
      </c>
    </row>
    <row r="15" spans="1:11" x14ac:dyDescent="0.2">
      <c r="B15" s="52" t="s">
        <v>209</v>
      </c>
      <c r="D15" s="49"/>
      <c r="K15" s="45" t="s">
        <v>74</v>
      </c>
    </row>
    <row r="16" spans="1:11" x14ac:dyDescent="0.2">
      <c r="B16" s="51"/>
      <c r="D16" s="49"/>
      <c r="K16" s="45" t="s">
        <v>343</v>
      </c>
    </row>
    <row r="17" spans="1:11" x14ac:dyDescent="0.2">
      <c r="A17" s="50" t="s">
        <v>45</v>
      </c>
      <c r="B17" s="51" t="s">
        <v>208</v>
      </c>
      <c r="D17" s="291" t="s">
        <v>132</v>
      </c>
      <c r="E17" s="293"/>
      <c r="K17" s="45" t="s">
        <v>91</v>
      </c>
    </row>
    <row r="18" spans="1:11" x14ac:dyDescent="0.2">
      <c r="B18" s="52" t="s">
        <v>232</v>
      </c>
      <c r="D18" s="49"/>
      <c r="K18" s="45" t="s">
        <v>80</v>
      </c>
    </row>
    <row r="19" spans="1:11" x14ac:dyDescent="0.2">
      <c r="B19" s="52" t="s">
        <v>133</v>
      </c>
      <c r="D19" s="49"/>
      <c r="K19" s="45" t="s">
        <v>441</v>
      </c>
    </row>
    <row r="20" spans="1:11" x14ac:dyDescent="0.2">
      <c r="B20" s="51"/>
      <c r="D20" s="49"/>
      <c r="K20" s="45" t="s">
        <v>82</v>
      </c>
    </row>
    <row r="21" spans="1:11" x14ac:dyDescent="0.2">
      <c r="A21" s="50" t="s">
        <v>46</v>
      </c>
      <c r="B21" s="51" t="s">
        <v>134</v>
      </c>
      <c r="D21" s="291" t="s">
        <v>132</v>
      </c>
      <c r="E21" s="293"/>
      <c r="K21" s="45" t="s">
        <v>83</v>
      </c>
    </row>
    <row r="22" spans="1:11" x14ac:dyDescent="0.2">
      <c r="B22" s="52" t="s">
        <v>206</v>
      </c>
      <c r="D22" s="49"/>
      <c r="K22" s="45" t="s">
        <v>392</v>
      </c>
    </row>
    <row r="23" spans="1:11" x14ac:dyDescent="0.2">
      <c r="B23" s="52" t="s">
        <v>207</v>
      </c>
      <c r="D23" s="49"/>
      <c r="K23" s="45" t="s">
        <v>85</v>
      </c>
    </row>
    <row r="24" spans="1:11" x14ac:dyDescent="0.2">
      <c r="B24" s="51"/>
      <c r="D24" s="49"/>
      <c r="K24" s="45" t="s">
        <v>86</v>
      </c>
    </row>
    <row r="25" spans="1:11" x14ac:dyDescent="0.2">
      <c r="A25" s="50" t="s">
        <v>47</v>
      </c>
      <c r="B25" s="51" t="s">
        <v>135</v>
      </c>
      <c r="D25" s="291" t="s">
        <v>132</v>
      </c>
      <c r="E25" s="293"/>
      <c r="K25" s="45" t="s">
        <v>89</v>
      </c>
    </row>
    <row r="26" spans="1:11" x14ac:dyDescent="0.2">
      <c r="B26" s="51"/>
      <c r="D26" s="49"/>
      <c r="K26" s="45" t="s">
        <v>90</v>
      </c>
    </row>
    <row r="27" spans="1:11" x14ac:dyDescent="0.2">
      <c r="A27" s="50" t="s">
        <v>48</v>
      </c>
      <c r="B27" s="51" t="s">
        <v>218</v>
      </c>
      <c r="D27" s="291" t="s">
        <v>132</v>
      </c>
      <c r="E27" s="293"/>
      <c r="K27" s="45" t="s">
        <v>87</v>
      </c>
    </row>
    <row r="28" spans="1:11" x14ac:dyDescent="0.2">
      <c r="B28" s="52" t="s">
        <v>200</v>
      </c>
      <c r="D28" s="49"/>
      <c r="F28" s="53"/>
      <c r="K28" s="45" t="s">
        <v>88</v>
      </c>
    </row>
    <row r="29" spans="1:11" x14ac:dyDescent="0.2">
      <c r="B29" s="51"/>
      <c r="D29" s="49"/>
      <c r="F29" s="53"/>
      <c r="K29" s="45" t="s">
        <v>344</v>
      </c>
    </row>
    <row r="30" spans="1:11" x14ac:dyDescent="0.2">
      <c r="A30" s="50" t="s">
        <v>49</v>
      </c>
      <c r="B30" s="51" t="s">
        <v>211</v>
      </c>
      <c r="D30" s="291" t="s">
        <v>132</v>
      </c>
      <c r="E30" s="293"/>
      <c r="K30" s="45" t="s">
        <v>92</v>
      </c>
    </row>
    <row r="31" spans="1:11" x14ac:dyDescent="0.2">
      <c r="B31" s="52" t="s">
        <v>212</v>
      </c>
      <c r="D31" s="49"/>
      <c r="K31" s="45" t="s">
        <v>93</v>
      </c>
    </row>
    <row r="32" spans="1:11" x14ac:dyDescent="0.2">
      <c r="B32" s="52" t="s">
        <v>213</v>
      </c>
      <c r="D32" s="49"/>
      <c r="K32" s="45" t="s">
        <v>132</v>
      </c>
    </row>
    <row r="33" spans="1:11" x14ac:dyDescent="0.2">
      <c r="A33" s="47"/>
      <c r="B33" s="52" t="s">
        <v>214</v>
      </c>
      <c r="D33" s="49"/>
      <c r="K33" s="87" t="s">
        <v>16</v>
      </c>
    </row>
    <row r="34" spans="1:11" x14ac:dyDescent="0.2">
      <c r="B34" s="51"/>
      <c r="D34" s="49"/>
      <c r="K34" s="87" t="s">
        <v>17</v>
      </c>
    </row>
    <row r="35" spans="1:11" x14ac:dyDescent="0.2">
      <c r="A35" s="50" t="s">
        <v>50</v>
      </c>
      <c r="B35" s="51" t="s">
        <v>142</v>
      </c>
      <c r="D35" s="291" t="s">
        <v>132</v>
      </c>
      <c r="E35" s="293"/>
      <c r="K35" s="87" t="s">
        <v>18</v>
      </c>
    </row>
    <row r="36" spans="1:11" x14ac:dyDescent="0.2">
      <c r="B36" s="51"/>
      <c r="D36" s="49"/>
    </row>
    <row r="37" spans="1:11" x14ac:dyDescent="0.2">
      <c r="A37" s="50" t="s">
        <v>51</v>
      </c>
      <c r="B37" s="51" t="s">
        <v>19</v>
      </c>
      <c r="D37" s="291" t="s">
        <v>132</v>
      </c>
      <c r="E37" s="293"/>
    </row>
    <row r="38" spans="1:11" x14ac:dyDescent="0.2">
      <c r="B38" s="52" t="s">
        <v>350</v>
      </c>
      <c r="D38" s="49"/>
    </row>
    <row r="39" spans="1:11" x14ac:dyDescent="0.2">
      <c r="B39" s="51"/>
      <c r="D39" s="49"/>
    </row>
    <row r="40" spans="1:11" x14ac:dyDescent="0.2">
      <c r="A40" s="50" t="s">
        <v>52</v>
      </c>
      <c r="B40" s="51" t="s">
        <v>20</v>
      </c>
      <c r="D40" s="291" t="s">
        <v>132</v>
      </c>
      <c r="E40" s="293"/>
    </row>
    <row r="41" spans="1:11" x14ac:dyDescent="0.2">
      <c r="B41" s="52" t="s">
        <v>21</v>
      </c>
      <c r="D41" s="49"/>
    </row>
    <row r="42" spans="1:11" x14ac:dyDescent="0.2">
      <c r="B42" s="51"/>
      <c r="D42" s="49"/>
    </row>
    <row r="43" spans="1:11" x14ac:dyDescent="0.2">
      <c r="A43" s="50" t="s">
        <v>53</v>
      </c>
      <c r="B43" s="51" t="s">
        <v>22</v>
      </c>
      <c r="D43" s="291" t="s">
        <v>132</v>
      </c>
      <c r="E43" s="293"/>
    </row>
    <row r="44" spans="1:11" x14ac:dyDescent="0.2">
      <c r="B44" s="52" t="s">
        <v>23</v>
      </c>
      <c r="D44" s="12"/>
    </row>
    <row r="45" spans="1:11" x14ac:dyDescent="0.2">
      <c r="B45" s="51"/>
      <c r="D45" s="49"/>
    </row>
    <row r="46" spans="1:11" x14ac:dyDescent="0.2">
      <c r="A46" s="50" t="s">
        <v>68</v>
      </c>
      <c r="B46" s="51" t="s">
        <v>233</v>
      </c>
      <c r="D46" s="291" t="s">
        <v>132</v>
      </c>
      <c r="E46" s="293"/>
    </row>
    <row r="47" spans="1:11" x14ac:dyDescent="0.2">
      <c r="B47" s="52" t="s">
        <v>219</v>
      </c>
      <c r="D47" s="49"/>
    </row>
  </sheetData>
  <sheetProtection password="99D5" sheet="1" objects="1" scenarios="1"/>
  <conditionalFormatting sqref="A2 C2:E2">
    <cfRule type="containsText" dxfId="40" priority="36" stopIfTrue="1" operator="containsText" text="SELECT COLLEGE NAME">
      <formula>NOT(ISERROR(SEARCH("SELECT COLLEGE NAME",A2)))</formula>
    </cfRule>
  </conditionalFormatting>
  <conditionalFormatting sqref="D9">
    <cfRule type="containsText" dxfId="39" priority="24" stopIfTrue="1" operator="containsText" text="SELECT">
      <formula>NOT(ISERROR(SEARCH("SELECT",D9)))</formula>
    </cfRule>
  </conditionalFormatting>
  <conditionalFormatting sqref="D14">
    <cfRule type="containsText" dxfId="38" priority="12" stopIfTrue="1" operator="containsText" text="SELECT">
      <formula>NOT(ISERROR(SEARCH("SELECT",D14)))</formula>
    </cfRule>
  </conditionalFormatting>
  <conditionalFormatting sqref="D17">
    <cfRule type="containsText" dxfId="37" priority="11" stopIfTrue="1" operator="containsText" text="SELECT">
      <formula>NOT(ISERROR(SEARCH("SELECT",D17)))</formula>
    </cfRule>
  </conditionalFormatting>
  <conditionalFormatting sqref="D21">
    <cfRule type="containsText" dxfId="36" priority="10" stopIfTrue="1" operator="containsText" text="SELECT">
      <formula>NOT(ISERROR(SEARCH("SELECT",D21)))</formula>
    </cfRule>
  </conditionalFormatting>
  <conditionalFormatting sqref="D25">
    <cfRule type="containsText" dxfId="35" priority="9" stopIfTrue="1" operator="containsText" text="SELECT">
      <formula>NOT(ISERROR(SEARCH("SELECT",D25)))</formula>
    </cfRule>
  </conditionalFormatting>
  <conditionalFormatting sqref="D27">
    <cfRule type="containsText" dxfId="34" priority="8" stopIfTrue="1" operator="containsText" text="SELECT">
      <formula>NOT(ISERROR(SEARCH("SELECT",D27)))</formula>
    </cfRule>
  </conditionalFormatting>
  <conditionalFormatting sqref="D30">
    <cfRule type="containsText" dxfId="33" priority="7" stopIfTrue="1" operator="containsText" text="SELECT">
      <formula>NOT(ISERROR(SEARCH("SELECT",D30)))</formula>
    </cfRule>
  </conditionalFormatting>
  <conditionalFormatting sqref="D35">
    <cfRule type="containsText" dxfId="32" priority="6" stopIfTrue="1" operator="containsText" text="SELECT">
      <formula>NOT(ISERROR(SEARCH("SELECT",D35)))</formula>
    </cfRule>
  </conditionalFormatting>
  <conditionalFormatting sqref="D37">
    <cfRule type="containsText" dxfId="31" priority="5" stopIfTrue="1" operator="containsText" text="SELECT">
      <formula>NOT(ISERROR(SEARCH("SELECT",D37)))</formula>
    </cfRule>
  </conditionalFormatting>
  <conditionalFormatting sqref="D40">
    <cfRule type="containsText" dxfId="30" priority="4" stopIfTrue="1" operator="containsText" text="SELECT">
      <formula>NOT(ISERROR(SEARCH("SELECT",D40)))</formula>
    </cfRule>
  </conditionalFormatting>
  <conditionalFormatting sqref="D43">
    <cfRule type="containsText" dxfId="29" priority="3" stopIfTrue="1" operator="containsText" text="SELECT">
      <formula>NOT(ISERROR(SEARCH("SELECT",D43)))</formula>
    </cfRule>
  </conditionalFormatting>
  <conditionalFormatting sqref="D46">
    <cfRule type="containsText" dxfId="28" priority="2" stopIfTrue="1" operator="containsText" text="SELECT">
      <formula>NOT(ISERROR(SEARCH("SELECT",D46)))</formula>
    </cfRule>
  </conditionalFormatting>
  <conditionalFormatting sqref="B2">
    <cfRule type="containsText" dxfId="27" priority="1" stopIfTrue="1" operator="containsText" text="SELECT COLLEGE NAME">
      <formula>NOT(ISERROR(SEARCH("SELECT COLLEGE NAME",B2)))</formula>
    </cfRule>
  </conditionalFormatting>
  <dataValidations count="2">
    <dataValidation type="list" allowBlank="1" showInputMessage="1" showErrorMessage="1" sqref="D9 D17 D43 D40 D37 D35 D30 D27 D25 D21 D46 D14">
      <formula1>$K$32:$K$35</formula1>
    </dataValidation>
    <dataValidation type="list" allowBlank="1" showInputMessage="1" showErrorMessage="1" prompt="Please select your institution from the drop-down list here." sqref="A2:E2">
      <formula1>$K$3:$K$31</formula1>
    </dataValidation>
  </dataValidations>
  <pageMargins left="0.45" right="0.45" top="0.75" bottom="0.75" header="0.3" footer="0.3"/>
  <pageSetup scale="91" orientation="portrait" r:id="rId1"/>
  <headerFooter>
    <oddFooter>&amp;L&amp;F&amp;R&amp;D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0"/>
  <sheetViews>
    <sheetView workbookViewId="0">
      <selection activeCell="A22" sqref="A22"/>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10" x14ac:dyDescent="0.2">
      <c r="A1" s="229" t="s">
        <v>201</v>
      </c>
      <c r="B1" s="230" t="s">
        <v>416</v>
      </c>
      <c r="C1" s="230" t="s">
        <v>420</v>
      </c>
      <c r="D1" s="230" t="s">
        <v>427</v>
      </c>
      <c r="E1" s="345" t="s">
        <v>235</v>
      </c>
      <c r="F1" s="346"/>
      <c r="G1" s="346"/>
      <c r="H1" s="346"/>
    </row>
    <row r="2" spans="1:10" x14ac:dyDescent="0.2">
      <c r="A2" s="224" t="s">
        <v>342</v>
      </c>
      <c r="B2" s="226">
        <v>0</v>
      </c>
      <c r="C2" s="226">
        <v>0</v>
      </c>
      <c r="D2" s="226">
        <v>0</v>
      </c>
      <c r="E2" s="346"/>
      <c r="F2" s="346"/>
      <c r="G2" s="346"/>
      <c r="H2" s="346"/>
    </row>
    <row r="3" spans="1:10" x14ac:dyDescent="0.2">
      <c r="A3" s="224" t="s">
        <v>69</v>
      </c>
      <c r="B3" s="226">
        <v>1914595.84</v>
      </c>
      <c r="C3" s="226">
        <v>623822.5700000003</v>
      </c>
      <c r="D3" s="226">
        <v>282310.23</v>
      </c>
      <c r="E3" s="346"/>
      <c r="F3" s="346"/>
      <c r="G3" s="346"/>
      <c r="H3" s="346"/>
    </row>
    <row r="4" spans="1:10" x14ac:dyDescent="0.2">
      <c r="A4" s="224" t="s">
        <v>70</v>
      </c>
      <c r="B4" s="226">
        <v>0</v>
      </c>
      <c r="C4" s="226">
        <v>0</v>
      </c>
      <c r="D4" s="226">
        <v>19934.240000000002</v>
      </c>
      <c r="E4" s="346"/>
      <c r="F4" s="346"/>
      <c r="G4" s="346"/>
      <c r="H4" s="346"/>
    </row>
    <row r="5" spans="1:10" x14ac:dyDescent="0.2">
      <c r="A5" s="224" t="s">
        <v>71</v>
      </c>
      <c r="B5" s="226">
        <v>-137344.38</v>
      </c>
      <c r="C5" s="226">
        <v>-43924.670000000042</v>
      </c>
      <c r="D5" s="226">
        <v>31380.410000000011</v>
      </c>
      <c r="E5" s="346"/>
      <c r="F5" s="346"/>
      <c r="G5" s="346"/>
      <c r="H5" s="346"/>
    </row>
    <row r="6" spans="1:10" x14ac:dyDescent="0.2">
      <c r="A6" s="224" t="s">
        <v>72</v>
      </c>
      <c r="B6" s="226">
        <v>83248.84</v>
      </c>
      <c r="C6" s="226">
        <v>91492.100000000093</v>
      </c>
      <c r="D6" s="226">
        <v>106229.17000000001</v>
      </c>
    </row>
    <row r="7" spans="1:10" x14ac:dyDescent="0.2">
      <c r="A7" s="224" t="s">
        <v>372</v>
      </c>
      <c r="B7" s="226">
        <v>325406.37</v>
      </c>
      <c r="C7" s="226">
        <v>280626.75000000023</v>
      </c>
      <c r="D7" s="226">
        <v>41298.730000000003</v>
      </c>
      <c r="E7" s="347" t="s">
        <v>428</v>
      </c>
      <c r="F7" s="348"/>
      <c r="G7" s="348"/>
      <c r="H7" s="348"/>
      <c r="I7" s="348"/>
      <c r="J7" s="348"/>
    </row>
    <row r="8" spans="1:10" x14ac:dyDescent="0.2">
      <c r="A8" s="224" t="s">
        <v>74</v>
      </c>
      <c r="B8" s="226">
        <v>43927.44</v>
      </c>
      <c r="C8" s="226">
        <v>48221.120000000024</v>
      </c>
      <c r="D8" s="226">
        <v>41762.280000000006</v>
      </c>
    </row>
    <row r="9" spans="1:10" x14ac:dyDescent="0.2">
      <c r="A9" s="224" t="s">
        <v>75</v>
      </c>
      <c r="B9" s="226">
        <v>20776.77</v>
      </c>
      <c r="C9" s="226">
        <v>22023.589999999997</v>
      </c>
      <c r="D9" s="226">
        <v>17135.120000000003</v>
      </c>
    </row>
    <row r="10" spans="1:10" x14ac:dyDescent="0.2">
      <c r="A10" s="224" t="s">
        <v>76</v>
      </c>
      <c r="B10" s="226">
        <v>235145.71</v>
      </c>
      <c r="C10" s="226">
        <v>676633.81999999983</v>
      </c>
      <c r="D10" s="226">
        <v>232444.18</v>
      </c>
    </row>
    <row r="11" spans="1:10" x14ac:dyDescent="0.2">
      <c r="A11" s="224" t="s">
        <v>77</v>
      </c>
      <c r="B11" s="226">
        <v>0</v>
      </c>
      <c r="C11" s="226">
        <v>0</v>
      </c>
      <c r="D11" s="226">
        <v>0</v>
      </c>
    </row>
    <row r="12" spans="1:10" x14ac:dyDescent="0.2">
      <c r="A12" s="224" t="s">
        <v>78</v>
      </c>
      <c r="B12" s="226">
        <v>501576.92</v>
      </c>
      <c r="C12" s="226">
        <v>320673.18000000017</v>
      </c>
      <c r="D12" s="226">
        <v>0</v>
      </c>
    </row>
    <row r="13" spans="1:10" x14ac:dyDescent="0.2">
      <c r="A13" s="224" t="s">
        <v>79</v>
      </c>
      <c r="B13" s="226">
        <v>0</v>
      </c>
      <c r="C13" s="226">
        <v>0</v>
      </c>
      <c r="D13" s="226">
        <v>0</v>
      </c>
    </row>
    <row r="14" spans="1:10" x14ac:dyDescent="0.2">
      <c r="A14" s="224" t="s">
        <v>343</v>
      </c>
      <c r="B14" s="226">
        <v>43141.58</v>
      </c>
      <c r="C14" s="226">
        <v>46195.330000000016</v>
      </c>
      <c r="D14" s="226">
        <v>307.2</v>
      </c>
    </row>
    <row r="15" spans="1:10" x14ac:dyDescent="0.2">
      <c r="A15" s="224" t="s">
        <v>80</v>
      </c>
      <c r="B15" s="226">
        <v>978148.88</v>
      </c>
      <c r="C15" s="226">
        <v>165723.42999999877</v>
      </c>
      <c r="D15" s="226">
        <v>591442.0199999999</v>
      </c>
    </row>
    <row r="16" spans="1:10" x14ac:dyDescent="0.2">
      <c r="A16" s="224" t="s">
        <v>81</v>
      </c>
      <c r="B16" s="226">
        <v>461.78</v>
      </c>
      <c r="C16" s="226">
        <v>1246.7699999999895</v>
      </c>
      <c r="D16" s="226">
        <v>2410.869999999999</v>
      </c>
    </row>
    <row r="17" spans="1:4" x14ac:dyDescent="0.2">
      <c r="A17" s="224" t="s">
        <v>82</v>
      </c>
      <c r="B17" s="226">
        <v>0</v>
      </c>
      <c r="C17" s="226">
        <v>0</v>
      </c>
      <c r="D17" s="226">
        <v>0</v>
      </c>
    </row>
    <row r="18" spans="1:4" x14ac:dyDescent="0.2">
      <c r="A18" s="224" t="s">
        <v>83</v>
      </c>
      <c r="B18" s="226">
        <v>1136056.6499999999</v>
      </c>
      <c r="C18" s="226">
        <v>523259.57999999961</v>
      </c>
      <c r="D18" s="226">
        <v>115804.61999999997</v>
      </c>
    </row>
    <row r="19" spans="1:4" x14ac:dyDescent="0.2">
      <c r="A19" s="224" t="s">
        <v>392</v>
      </c>
      <c r="B19" s="226">
        <v>216082.28</v>
      </c>
      <c r="C19" s="226">
        <v>215566.2300000001</v>
      </c>
      <c r="D19" s="226">
        <v>78587.12999999999</v>
      </c>
    </row>
    <row r="20" spans="1:4" x14ac:dyDescent="0.2">
      <c r="A20" s="224" t="s">
        <v>85</v>
      </c>
      <c r="B20" s="226">
        <v>201116.6</v>
      </c>
      <c r="C20" s="226">
        <v>274322.43000000005</v>
      </c>
      <c r="D20" s="226">
        <v>84306.569999999992</v>
      </c>
    </row>
    <row r="21" spans="1:4" x14ac:dyDescent="0.2">
      <c r="A21" s="224" t="s">
        <v>86</v>
      </c>
      <c r="B21" s="226">
        <v>155182.65</v>
      </c>
      <c r="C21" s="226">
        <v>181368.86</v>
      </c>
      <c r="D21" s="226">
        <v>0</v>
      </c>
    </row>
    <row r="22" spans="1:4" x14ac:dyDescent="0.2">
      <c r="A22" s="224" t="s">
        <v>87</v>
      </c>
      <c r="B22" s="226">
        <v>0</v>
      </c>
      <c r="C22" s="226">
        <v>0</v>
      </c>
      <c r="D22" s="226">
        <v>0</v>
      </c>
    </row>
    <row r="23" spans="1:4" x14ac:dyDescent="0.2">
      <c r="A23" s="224" t="s">
        <v>88</v>
      </c>
      <c r="B23" s="226">
        <v>458117.02</v>
      </c>
      <c r="C23" s="226">
        <v>401286.67999999993</v>
      </c>
      <c r="D23" s="226">
        <v>304874.90000000002</v>
      </c>
    </row>
    <row r="24" spans="1:4" x14ac:dyDescent="0.2">
      <c r="A24" s="224" t="s">
        <v>344</v>
      </c>
      <c r="B24" s="226">
        <v>86744.61</v>
      </c>
      <c r="C24" s="226">
        <v>106357.88</v>
      </c>
      <c r="D24" s="226">
        <v>6894.0900000000038</v>
      </c>
    </row>
    <row r="25" spans="1:4" x14ac:dyDescent="0.2">
      <c r="A25" s="224" t="s">
        <v>89</v>
      </c>
      <c r="B25" s="226">
        <v>139203.51</v>
      </c>
      <c r="C25" s="226">
        <v>93580.320000000065</v>
      </c>
      <c r="D25" s="226">
        <v>19920.830000000002</v>
      </c>
    </row>
    <row r="26" spans="1:4" x14ac:dyDescent="0.2">
      <c r="A26" s="224" t="s">
        <v>90</v>
      </c>
      <c r="B26" s="226">
        <v>75115.850000000006</v>
      </c>
      <c r="C26" s="226">
        <v>149231.54000000004</v>
      </c>
      <c r="D26" s="226">
        <v>0</v>
      </c>
    </row>
    <row r="27" spans="1:4" x14ac:dyDescent="0.2">
      <c r="A27" s="224" t="s">
        <v>91</v>
      </c>
      <c r="B27" s="226">
        <v>493075.41</v>
      </c>
      <c r="C27" s="226">
        <v>371685.80999999971</v>
      </c>
      <c r="D27" s="226">
        <v>0</v>
      </c>
    </row>
    <row r="28" spans="1:4" x14ac:dyDescent="0.2">
      <c r="A28" s="224" t="s">
        <v>92</v>
      </c>
      <c r="B28" s="226">
        <v>430485.93</v>
      </c>
      <c r="C28" s="226">
        <v>98013.540999999968</v>
      </c>
      <c r="D28" s="226">
        <v>139966.43</v>
      </c>
    </row>
    <row r="29" spans="1:4" x14ac:dyDescent="0.2">
      <c r="A29" s="224" t="s">
        <v>93</v>
      </c>
      <c r="B29" s="226">
        <v>1144196.3</v>
      </c>
      <c r="C29" s="226">
        <v>1489461.8000000003</v>
      </c>
      <c r="D29" s="226">
        <v>0</v>
      </c>
    </row>
    <row r="30" spans="1:4" x14ac:dyDescent="0.2">
      <c r="A30" s="227" t="s">
        <v>140</v>
      </c>
      <c r="B30" s="228">
        <f>SUM(B2:B29)</f>
        <v>8544462.5599999987</v>
      </c>
      <c r="C30" s="228">
        <f>SUM(C2:C29)</f>
        <v>6136868.6609999985</v>
      </c>
      <c r="D30" s="228">
        <f>SUM(D2:D29)</f>
        <v>2117009.02</v>
      </c>
    </row>
  </sheetData>
  <sheetProtection algorithmName="SHA-512" hashValue="4u88QXT9PJ1ufEsfkqmiSFruWU31WnMwhHX9Sa4nHtCsyo1aLo8UhE5w4TPrLjSPYfdWQt0S5YxNmsyGPWMeOw==" saltValue="FetB4E785pOAmByN2UMruQ==" spinCount="100000" sheet="1" objects="1" scenarios="1"/>
  <mergeCells count="2">
    <mergeCell ref="E1:H5"/>
    <mergeCell ref="E7:J7"/>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0"/>
  <sheetViews>
    <sheetView workbookViewId="0">
      <selection activeCell="G21" sqref="G21"/>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10" x14ac:dyDescent="0.2">
      <c r="A1" s="229" t="s">
        <v>201</v>
      </c>
      <c r="B1" s="230" t="s">
        <v>420</v>
      </c>
      <c r="C1" s="230" t="s">
        <v>425</v>
      </c>
      <c r="D1" s="230" t="s">
        <v>426</v>
      </c>
      <c r="E1" s="345" t="s">
        <v>235</v>
      </c>
      <c r="F1" s="346"/>
      <c r="G1" s="346"/>
      <c r="H1" s="346"/>
    </row>
    <row r="2" spans="1:10" x14ac:dyDescent="0.2">
      <c r="A2" s="224" t="s">
        <v>342</v>
      </c>
      <c r="B2" s="226">
        <v>0</v>
      </c>
      <c r="C2" s="226">
        <v>0</v>
      </c>
      <c r="D2" s="226">
        <v>0</v>
      </c>
      <c r="E2" s="346"/>
      <c r="F2" s="346"/>
      <c r="G2" s="346"/>
      <c r="H2" s="346"/>
    </row>
    <row r="3" spans="1:10" x14ac:dyDescent="0.2">
      <c r="A3" s="224" t="s">
        <v>69</v>
      </c>
      <c r="B3" s="226">
        <v>623822.5700000003</v>
      </c>
      <c r="C3" s="226">
        <v>650157.56999999995</v>
      </c>
      <c r="D3" s="226">
        <v>316555.23</v>
      </c>
      <c r="E3" s="346"/>
      <c r="F3" s="346"/>
      <c r="G3" s="346"/>
      <c r="H3" s="346"/>
    </row>
    <row r="4" spans="1:10" x14ac:dyDescent="0.2">
      <c r="A4" s="224" t="s">
        <v>70</v>
      </c>
      <c r="B4" s="226">
        <v>0</v>
      </c>
      <c r="C4" s="226">
        <v>0</v>
      </c>
      <c r="D4" s="226">
        <v>22921.67</v>
      </c>
      <c r="E4" s="346"/>
      <c r="F4" s="346"/>
      <c r="G4" s="346"/>
      <c r="H4" s="346"/>
    </row>
    <row r="5" spans="1:10" x14ac:dyDescent="0.2">
      <c r="A5" s="224" t="s">
        <v>71</v>
      </c>
      <c r="B5" s="226">
        <v>-43924.670000000042</v>
      </c>
      <c r="C5" s="226">
        <v>58375.95</v>
      </c>
      <c r="D5" s="226">
        <v>35055.79</v>
      </c>
      <c r="E5" s="346"/>
      <c r="F5" s="346"/>
      <c r="G5" s="346"/>
      <c r="H5" s="346"/>
    </row>
    <row r="6" spans="1:10" x14ac:dyDescent="0.2">
      <c r="A6" s="224" t="s">
        <v>72</v>
      </c>
      <c r="B6" s="226">
        <v>91492.100000000093</v>
      </c>
      <c r="C6" s="226">
        <v>83549.320000000007</v>
      </c>
      <c r="D6" s="226">
        <v>179648.56</v>
      </c>
    </row>
    <row r="7" spans="1:10" x14ac:dyDescent="0.2">
      <c r="A7" s="224" t="s">
        <v>372</v>
      </c>
      <c r="B7" s="226">
        <v>280626.75000000023</v>
      </c>
      <c r="C7" s="226">
        <v>267449.64</v>
      </c>
      <c r="D7" s="226">
        <v>33872.22</v>
      </c>
      <c r="E7" s="347" t="s">
        <v>431</v>
      </c>
      <c r="F7" s="348"/>
      <c r="G7" s="348"/>
      <c r="H7" s="348"/>
      <c r="I7" s="348"/>
      <c r="J7" s="348"/>
    </row>
    <row r="8" spans="1:10" x14ac:dyDescent="0.2">
      <c r="A8" s="224" t="s">
        <v>74</v>
      </c>
      <c r="B8" s="226">
        <v>48221.120000000024</v>
      </c>
      <c r="C8" s="226">
        <v>7320.6</v>
      </c>
      <c r="D8" s="226">
        <v>40761.26</v>
      </c>
    </row>
    <row r="9" spans="1:10" x14ac:dyDescent="0.2">
      <c r="A9" s="224" t="s">
        <v>75</v>
      </c>
      <c r="B9" s="226">
        <v>22023.589999999997</v>
      </c>
      <c r="C9" s="226">
        <v>23072.16</v>
      </c>
      <c r="D9" s="226">
        <v>14226.64</v>
      </c>
    </row>
    <row r="10" spans="1:10" x14ac:dyDescent="0.2">
      <c r="A10" s="224" t="s">
        <v>76</v>
      </c>
      <c r="B10" s="226">
        <v>676633.81999999983</v>
      </c>
      <c r="C10" s="226">
        <v>740102.03</v>
      </c>
      <c r="D10" s="226">
        <v>234889.8</v>
      </c>
    </row>
    <row r="11" spans="1:10" x14ac:dyDescent="0.2">
      <c r="A11" s="224" t="s">
        <v>77</v>
      </c>
      <c r="B11" s="226">
        <v>0</v>
      </c>
      <c r="C11" s="226">
        <v>0</v>
      </c>
      <c r="D11" s="226">
        <v>6165.52</v>
      </c>
    </row>
    <row r="12" spans="1:10" x14ac:dyDescent="0.2">
      <c r="A12" s="224" t="s">
        <v>78</v>
      </c>
      <c r="B12" s="226">
        <v>320673.18000000017</v>
      </c>
      <c r="C12" s="226">
        <v>395028.39</v>
      </c>
      <c r="D12" s="226">
        <v>0</v>
      </c>
    </row>
    <row r="13" spans="1:10" x14ac:dyDescent="0.2">
      <c r="A13" s="224" t="s">
        <v>79</v>
      </c>
      <c r="B13" s="226">
        <v>0</v>
      </c>
      <c r="C13" s="226">
        <v>0</v>
      </c>
      <c r="D13" s="226">
        <v>0</v>
      </c>
    </row>
    <row r="14" spans="1:10" x14ac:dyDescent="0.2">
      <c r="A14" s="224" t="s">
        <v>343</v>
      </c>
      <c r="B14" s="226">
        <v>46195.330000000016</v>
      </c>
      <c r="C14" s="226">
        <v>54230.43</v>
      </c>
      <c r="D14" s="226">
        <v>307.2</v>
      </c>
    </row>
    <row r="15" spans="1:10" x14ac:dyDescent="0.2">
      <c r="A15" s="224" t="s">
        <v>80</v>
      </c>
      <c r="B15" s="226">
        <v>165723.42999999877</v>
      </c>
      <c r="C15" s="226">
        <v>229869.24</v>
      </c>
      <c r="D15" s="226">
        <v>547956.30000000005</v>
      </c>
    </row>
    <row r="16" spans="1:10" x14ac:dyDescent="0.2">
      <c r="A16" s="224" t="s">
        <v>81</v>
      </c>
      <c r="B16" s="226">
        <v>1246.7699999999895</v>
      </c>
      <c r="C16" s="226">
        <v>58.79</v>
      </c>
      <c r="D16" s="226">
        <v>11365.43</v>
      </c>
    </row>
    <row r="17" spans="1:4" x14ac:dyDescent="0.2">
      <c r="A17" s="224" t="s">
        <v>82</v>
      </c>
      <c r="B17" s="226">
        <v>0</v>
      </c>
      <c r="C17" s="226">
        <v>0</v>
      </c>
      <c r="D17" s="226">
        <v>36170.339999999997</v>
      </c>
    </row>
    <row r="18" spans="1:4" x14ac:dyDescent="0.2">
      <c r="A18" s="224" t="s">
        <v>83</v>
      </c>
      <c r="B18" s="226">
        <v>523259.57999999961</v>
      </c>
      <c r="C18" s="226">
        <v>787328.22</v>
      </c>
      <c r="D18" s="226">
        <v>103349.74</v>
      </c>
    </row>
    <row r="19" spans="1:4" x14ac:dyDescent="0.2">
      <c r="A19" s="224" t="s">
        <v>392</v>
      </c>
      <c r="B19" s="226">
        <v>215566.2300000001</v>
      </c>
      <c r="C19" s="226">
        <v>283579.71000000002</v>
      </c>
      <c r="D19" s="226">
        <v>85982.39</v>
      </c>
    </row>
    <row r="20" spans="1:4" x14ac:dyDescent="0.2">
      <c r="A20" s="224" t="s">
        <v>85</v>
      </c>
      <c r="B20" s="226">
        <v>274322.43000000005</v>
      </c>
      <c r="C20" s="226">
        <v>253523.16</v>
      </c>
      <c r="D20" s="226">
        <v>81101.83</v>
      </c>
    </row>
    <row r="21" spans="1:4" x14ac:dyDescent="0.2">
      <c r="A21" s="224" t="s">
        <v>86</v>
      </c>
      <c r="B21" s="226">
        <v>181368.86</v>
      </c>
      <c r="C21" s="226">
        <v>113742.04</v>
      </c>
      <c r="D21" s="226">
        <v>0</v>
      </c>
    </row>
    <row r="22" spans="1:4" x14ac:dyDescent="0.2">
      <c r="A22" s="224" t="s">
        <v>87</v>
      </c>
      <c r="B22" s="226">
        <v>0</v>
      </c>
      <c r="C22" s="226">
        <v>0</v>
      </c>
      <c r="D22" s="226">
        <v>0</v>
      </c>
    </row>
    <row r="23" spans="1:4" x14ac:dyDescent="0.2">
      <c r="A23" s="224" t="s">
        <v>88</v>
      </c>
      <c r="B23" s="226">
        <v>401286.67999999993</v>
      </c>
      <c r="C23" s="226">
        <v>188347.6</v>
      </c>
      <c r="D23" s="226">
        <v>354884.38</v>
      </c>
    </row>
    <row r="24" spans="1:4" x14ac:dyDescent="0.2">
      <c r="A24" s="224" t="s">
        <v>344</v>
      </c>
      <c r="B24" s="226">
        <v>106357.88</v>
      </c>
      <c r="C24" s="226">
        <v>96254.23</v>
      </c>
      <c r="D24" s="226">
        <v>15593.28</v>
      </c>
    </row>
    <row r="25" spans="1:4" x14ac:dyDescent="0.2">
      <c r="A25" s="224" t="s">
        <v>89</v>
      </c>
      <c r="B25" s="226">
        <v>93580.320000000065</v>
      </c>
      <c r="C25" s="226">
        <v>83533.94</v>
      </c>
      <c r="D25" s="226">
        <v>26360.77</v>
      </c>
    </row>
    <row r="26" spans="1:4" x14ac:dyDescent="0.2">
      <c r="A26" s="224" t="s">
        <v>90</v>
      </c>
      <c r="B26" s="226">
        <v>149231.54000000004</v>
      </c>
      <c r="C26" s="226">
        <v>84906.15</v>
      </c>
      <c r="D26" s="226">
        <v>0</v>
      </c>
    </row>
    <row r="27" spans="1:4" x14ac:dyDescent="0.2">
      <c r="A27" s="224" t="s">
        <v>91</v>
      </c>
      <c r="B27" s="226">
        <v>371685.80999999971</v>
      </c>
      <c r="C27" s="226">
        <v>300209.40999999997</v>
      </c>
      <c r="D27" s="226">
        <v>0</v>
      </c>
    </row>
    <row r="28" spans="1:4" x14ac:dyDescent="0.2">
      <c r="A28" s="224" t="s">
        <v>92</v>
      </c>
      <c r="B28" s="226">
        <v>98013.540999999968</v>
      </c>
      <c r="C28" s="226">
        <v>-8166.97</v>
      </c>
      <c r="D28" s="226">
        <v>157279.69</v>
      </c>
    </row>
    <row r="29" spans="1:4" x14ac:dyDescent="0.2">
      <c r="A29" s="224" t="s">
        <v>93</v>
      </c>
      <c r="B29" s="226">
        <v>1489461.8000000003</v>
      </c>
      <c r="C29" s="226">
        <v>964249.93</v>
      </c>
      <c r="D29" s="226">
        <v>0</v>
      </c>
    </row>
    <row r="30" spans="1:4" x14ac:dyDescent="0.2">
      <c r="A30" s="227" t="s">
        <v>140</v>
      </c>
      <c r="B30" s="228">
        <f>SUM(B2:B29)</f>
        <v>6136868.6609999985</v>
      </c>
      <c r="C30" s="228">
        <f>SUM(C2:C29)</f>
        <v>5656721.540000001</v>
      </c>
      <c r="D30" s="228">
        <f>SUM(D2:D29)</f>
        <v>2304448.0399999996</v>
      </c>
    </row>
  </sheetData>
  <sheetProtection algorithmName="SHA-512" hashValue="eG/tJUI2mscIGUfdlDQQ3UbCRIN/2lAUQ2R5GT/E3Qv31LXAS4YPAgFKmGQBE5REYhMleEer+gXCkxGRrbL/2Q==" saltValue="xDciaT5IkcBtE0TUl5HVcg==" spinCount="100000" sheet="1" objects="1" scenarios="1"/>
  <mergeCells count="2">
    <mergeCell ref="E1:H5"/>
    <mergeCell ref="E7:J7"/>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2"/>
  <sheetViews>
    <sheetView zoomScaleNormal="100" workbookViewId="0">
      <pane xSplit="1" topLeftCell="B1" activePane="topRight" state="frozen"/>
      <selection sqref="A1:M1"/>
      <selection pane="topRight" activeCell="A20" sqref="A20"/>
    </sheetView>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23" style="45" customWidth="1"/>
    <col min="7" max="7" width="16.7109375" style="45" bestFit="1" customWidth="1"/>
    <col min="8" max="8" width="14.7109375" style="45" customWidth="1"/>
    <col min="9" max="9" width="16.5703125" style="45" bestFit="1" customWidth="1"/>
    <col min="10" max="10" width="15.140625" style="45" bestFit="1" customWidth="1"/>
    <col min="11" max="11" width="14.285156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18.5703125" style="45" customWidth="1"/>
    <col min="19" max="19" width="11.28515625" style="45" bestFit="1" customWidth="1"/>
    <col min="20" max="21" width="13.140625" style="45" bestFit="1" customWidth="1"/>
    <col min="22" max="16384" width="9.140625" style="45"/>
  </cols>
  <sheetData>
    <row r="1" spans="1:22" ht="69.75" customHeight="1" x14ac:dyDescent="0.2">
      <c r="A1" s="168" t="s">
        <v>377</v>
      </c>
      <c r="B1" s="82" t="s">
        <v>96</v>
      </c>
      <c r="C1" s="82" t="s">
        <v>55</v>
      </c>
      <c r="D1" s="82" t="s">
        <v>56</v>
      </c>
      <c r="E1" s="82" t="s">
        <v>346</v>
      </c>
      <c r="F1" s="82" t="s">
        <v>57</v>
      </c>
      <c r="G1" s="82" t="s">
        <v>58</v>
      </c>
      <c r="H1" s="82" t="s">
        <v>59</v>
      </c>
      <c r="I1" s="82" t="s">
        <v>60</v>
      </c>
      <c r="J1" s="82" t="s">
        <v>347</v>
      </c>
      <c r="K1" s="82" t="s">
        <v>61</v>
      </c>
      <c r="L1" s="82" t="s">
        <v>62</v>
      </c>
      <c r="M1" s="82" t="s">
        <v>381</v>
      </c>
      <c r="N1" s="82" t="s">
        <v>382</v>
      </c>
      <c r="O1" s="82" t="s">
        <v>383</v>
      </c>
      <c r="P1" s="82" t="s">
        <v>384</v>
      </c>
      <c r="Q1" s="82" t="s">
        <v>385</v>
      </c>
      <c r="R1" s="83" t="s">
        <v>95</v>
      </c>
      <c r="S1" s="83" t="s">
        <v>63</v>
      </c>
      <c r="T1" s="83" t="s">
        <v>64</v>
      </c>
      <c r="U1" s="84" t="s">
        <v>97</v>
      </c>
      <c r="V1" s="84" t="s">
        <v>136</v>
      </c>
    </row>
    <row r="2" spans="1:22" ht="34.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0" t="s">
        <v>386</v>
      </c>
      <c r="N2" s="220" t="s">
        <v>387</v>
      </c>
      <c r="O2" s="220" t="s">
        <v>388</v>
      </c>
      <c r="P2" s="220" t="s">
        <v>389</v>
      </c>
      <c r="Q2" s="220" t="s">
        <v>390</v>
      </c>
      <c r="R2" s="221"/>
      <c r="S2" s="221" t="s">
        <v>363</v>
      </c>
      <c r="T2" s="221" t="s">
        <v>364</v>
      </c>
      <c r="U2" s="222" t="s">
        <v>373</v>
      </c>
      <c r="V2" s="222"/>
    </row>
    <row r="3" spans="1:22" s="85" customFormat="1" ht="10.5" x14ac:dyDescent="0.15">
      <c r="A3" s="81" t="s">
        <v>176</v>
      </c>
    </row>
    <row r="4" spans="1:22" x14ac:dyDescent="0.2">
      <c r="A4" s="241" t="s">
        <v>342</v>
      </c>
      <c r="B4" s="236">
        <f>SUM(C4:Q4)</f>
        <v>22209059.489999998</v>
      </c>
      <c r="C4" s="233">
        <v>923192.5</v>
      </c>
      <c r="D4" s="233">
        <v>11412.57</v>
      </c>
      <c r="E4" s="233">
        <v>169225.33</v>
      </c>
      <c r="F4" s="233">
        <v>0</v>
      </c>
      <c r="G4" s="233">
        <v>379843.27</v>
      </c>
      <c r="H4" s="233">
        <v>13788393.800000001</v>
      </c>
      <c r="I4" s="233">
        <v>1304990.93</v>
      </c>
      <c r="J4" s="233">
        <v>872714.08</v>
      </c>
      <c r="K4" s="233">
        <v>0</v>
      </c>
      <c r="L4" s="233">
        <v>4259625.74</v>
      </c>
      <c r="M4" s="233">
        <v>9949.42</v>
      </c>
      <c r="N4" s="233">
        <v>472196.79</v>
      </c>
      <c r="O4" s="233">
        <v>0</v>
      </c>
      <c r="P4" s="233">
        <v>17515.060000000001</v>
      </c>
      <c r="Q4" s="233">
        <v>0</v>
      </c>
      <c r="R4" s="234">
        <f>S4+T4</f>
        <v>659043.26</v>
      </c>
      <c r="S4" s="235">
        <v>45372.09</v>
      </c>
      <c r="T4" s="235">
        <v>613671.17000000004</v>
      </c>
      <c r="U4" s="235">
        <v>896272.34</v>
      </c>
      <c r="V4" s="225" t="str">
        <f>IF((B4*0.05)&lt;500000,"Yes","N/A")</f>
        <v>N/A</v>
      </c>
    </row>
    <row r="5" spans="1:22" x14ac:dyDescent="0.2">
      <c r="A5" s="241" t="s">
        <v>69</v>
      </c>
      <c r="B5" s="236">
        <f t="shared" ref="B5:B31" si="0">SUM(C5:Q5)</f>
        <v>77496327.49000001</v>
      </c>
      <c r="C5" s="233">
        <v>5837020.6900000004</v>
      </c>
      <c r="D5" s="233">
        <v>216597.4</v>
      </c>
      <c r="E5" s="233">
        <v>1480054.4</v>
      </c>
      <c r="F5" s="233">
        <v>3022.8</v>
      </c>
      <c r="G5" s="233">
        <v>2213091.0099999998</v>
      </c>
      <c r="H5" s="233">
        <v>41580073.18</v>
      </c>
      <c r="I5" s="233">
        <v>2811868.74</v>
      </c>
      <c r="J5" s="233">
        <v>5411128.6799999997</v>
      </c>
      <c r="K5" s="233">
        <v>146894</v>
      </c>
      <c r="L5" s="233">
        <v>17796576.59</v>
      </c>
      <c r="M5" s="233">
        <v>0</v>
      </c>
      <c r="N5" s="233">
        <v>0</v>
      </c>
      <c r="O5" s="233">
        <v>0</v>
      </c>
      <c r="P5" s="233">
        <v>0</v>
      </c>
      <c r="Q5" s="233">
        <v>0</v>
      </c>
      <c r="R5" s="234">
        <f t="shared" ref="R5:R31" si="1">S5+T5</f>
        <v>1143800.4000000001</v>
      </c>
      <c r="S5" s="235">
        <v>114867.72</v>
      </c>
      <c r="T5" s="235">
        <v>1028932.68</v>
      </c>
      <c r="U5" s="235">
        <v>3972367.23</v>
      </c>
      <c r="V5" s="225" t="str">
        <f t="shared" ref="V5:V31" si="2">IF((B5*0.05)&lt;500000,"Yes","N/A")</f>
        <v>N/A</v>
      </c>
    </row>
    <row r="6" spans="1:22" s="225" customFormat="1" x14ac:dyDescent="0.2">
      <c r="A6" s="241" t="s">
        <v>70</v>
      </c>
      <c r="B6" s="236">
        <f t="shared" si="0"/>
        <v>2625953.3699999996</v>
      </c>
      <c r="C6" s="233">
        <v>38546.199999999997</v>
      </c>
      <c r="D6" s="233">
        <v>353</v>
      </c>
      <c r="E6" s="233">
        <v>668.05</v>
      </c>
      <c r="F6" s="233">
        <v>0</v>
      </c>
      <c r="G6" s="233">
        <v>3362.25</v>
      </c>
      <c r="H6" s="233">
        <v>1500325.2</v>
      </c>
      <c r="I6" s="233">
        <v>353483.29</v>
      </c>
      <c r="J6" s="233">
        <v>55582.2</v>
      </c>
      <c r="K6" s="233">
        <v>0</v>
      </c>
      <c r="L6" s="233">
        <v>632060.28</v>
      </c>
      <c r="M6" s="233">
        <v>2915.25</v>
      </c>
      <c r="N6" s="233">
        <v>36908.5</v>
      </c>
      <c r="O6" s="233">
        <v>1749.15</v>
      </c>
      <c r="P6" s="233">
        <v>0</v>
      </c>
      <c r="Q6" s="233">
        <v>0</v>
      </c>
      <c r="R6" s="234">
        <f t="shared" si="1"/>
        <v>223974.47999999998</v>
      </c>
      <c r="S6" s="235">
        <v>3866.37</v>
      </c>
      <c r="T6" s="235">
        <v>220108.11</v>
      </c>
      <c r="U6" s="235">
        <v>184207.87</v>
      </c>
      <c r="V6" s="225" t="str">
        <f t="shared" si="2"/>
        <v>Yes</v>
      </c>
    </row>
    <row r="7" spans="1:22" x14ac:dyDescent="0.2">
      <c r="A7" s="241" t="s">
        <v>71</v>
      </c>
      <c r="B7" s="236">
        <f t="shared" si="0"/>
        <v>12022417.16</v>
      </c>
      <c r="C7" s="233">
        <v>727499.7</v>
      </c>
      <c r="D7" s="233">
        <v>13267.8</v>
      </c>
      <c r="E7" s="233">
        <v>167074.4</v>
      </c>
      <c r="F7" s="233">
        <v>0</v>
      </c>
      <c r="G7" s="233">
        <v>154503.6</v>
      </c>
      <c r="H7" s="233">
        <v>7133295.4199999999</v>
      </c>
      <c r="I7" s="233">
        <v>820222</v>
      </c>
      <c r="J7" s="233">
        <v>516842.8</v>
      </c>
      <c r="K7" s="233">
        <v>0</v>
      </c>
      <c r="L7" s="233">
        <v>2345476.2400000002</v>
      </c>
      <c r="M7" s="233">
        <v>0</v>
      </c>
      <c r="N7" s="233">
        <v>129907.2</v>
      </c>
      <c r="O7" s="233">
        <v>8596.7999999999993</v>
      </c>
      <c r="P7" s="233">
        <v>5731.2</v>
      </c>
      <c r="Q7" s="233">
        <v>0</v>
      </c>
      <c r="R7" s="234">
        <f t="shared" si="1"/>
        <v>377475.2</v>
      </c>
      <c r="S7" s="235">
        <v>30179.4</v>
      </c>
      <c r="T7" s="235">
        <v>347295.8</v>
      </c>
      <c r="U7" s="235">
        <v>638873.53</v>
      </c>
      <c r="V7" s="225" t="str">
        <f t="shared" si="2"/>
        <v>N/A</v>
      </c>
    </row>
    <row r="8" spans="1:22" x14ac:dyDescent="0.2">
      <c r="A8" s="241" t="s">
        <v>72</v>
      </c>
      <c r="B8" s="236">
        <f t="shared" si="0"/>
        <v>23866756.989999995</v>
      </c>
      <c r="C8" s="233">
        <v>1674719.93</v>
      </c>
      <c r="D8" s="233">
        <v>212996.16</v>
      </c>
      <c r="E8" s="233">
        <v>151568.07</v>
      </c>
      <c r="F8" s="233">
        <v>0</v>
      </c>
      <c r="G8" s="233">
        <v>441980.28</v>
      </c>
      <c r="H8" s="233">
        <v>12951029</v>
      </c>
      <c r="I8" s="233">
        <v>2646122.12</v>
      </c>
      <c r="J8" s="233">
        <v>729496.65</v>
      </c>
      <c r="K8" s="233">
        <v>3831.72</v>
      </c>
      <c r="L8" s="233">
        <v>5002058.34</v>
      </c>
      <c r="M8" s="233">
        <v>31926.959999999999</v>
      </c>
      <c r="N8" s="233">
        <v>0</v>
      </c>
      <c r="O8" s="233">
        <v>12147.06</v>
      </c>
      <c r="P8" s="233">
        <v>8880.7000000000007</v>
      </c>
      <c r="Q8" s="233">
        <v>0</v>
      </c>
      <c r="R8" s="234">
        <f t="shared" si="1"/>
        <v>1452419.26</v>
      </c>
      <c r="S8" s="235">
        <v>143974.70000000001</v>
      </c>
      <c r="T8" s="235">
        <v>1308444.56</v>
      </c>
      <c r="U8" s="235">
        <v>1268932.6399999999</v>
      </c>
      <c r="V8" s="225" t="str">
        <f t="shared" si="2"/>
        <v>N/A</v>
      </c>
    </row>
    <row r="9" spans="1:22" x14ac:dyDescent="0.2">
      <c r="A9" s="242" t="s">
        <v>372</v>
      </c>
      <c r="B9" s="236">
        <f t="shared" si="0"/>
        <v>24838655.489999998</v>
      </c>
      <c r="C9" s="233">
        <v>2743090.64</v>
      </c>
      <c r="D9" s="233">
        <v>20871.310000000001</v>
      </c>
      <c r="E9" s="233">
        <v>211681.49999999997</v>
      </c>
      <c r="F9" s="233">
        <v>0</v>
      </c>
      <c r="G9" s="233">
        <v>144353.79</v>
      </c>
      <c r="H9" s="233">
        <v>17054625.59</v>
      </c>
      <c r="I9" s="233">
        <v>1549673.32</v>
      </c>
      <c r="J9" s="233">
        <v>734290.68</v>
      </c>
      <c r="K9" s="233">
        <v>0</v>
      </c>
      <c r="L9" s="233">
        <v>1778706.4800000002</v>
      </c>
      <c r="M9" s="233">
        <v>0</v>
      </c>
      <c r="N9" s="233">
        <v>595998.79999999993</v>
      </c>
      <c r="O9" s="233">
        <v>4388.22</v>
      </c>
      <c r="P9" s="233">
        <v>975.16</v>
      </c>
      <c r="Q9" s="233">
        <v>0</v>
      </c>
      <c r="R9" s="234">
        <f t="shared" si="1"/>
        <v>66122.8</v>
      </c>
      <c r="S9" s="235">
        <v>15989.920000000002</v>
      </c>
      <c r="T9" s="235">
        <v>50132.880000000005</v>
      </c>
      <c r="U9" s="235">
        <v>1272749.3799999999</v>
      </c>
      <c r="V9" s="225" t="str">
        <f t="shared" si="2"/>
        <v>N/A</v>
      </c>
    </row>
    <row r="10" spans="1:22" x14ac:dyDescent="0.2">
      <c r="A10" s="241" t="s">
        <v>74</v>
      </c>
      <c r="B10" s="236">
        <f t="shared" si="0"/>
        <v>3010160.0399999996</v>
      </c>
      <c r="C10" s="233">
        <v>53687.25</v>
      </c>
      <c r="D10" s="233">
        <v>4543.5</v>
      </c>
      <c r="E10" s="233">
        <v>3943.05</v>
      </c>
      <c r="F10" s="233">
        <v>0</v>
      </c>
      <c r="G10" s="233">
        <v>20105.919999999998</v>
      </c>
      <c r="H10" s="233">
        <v>1840004.34</v>
      </c>
      <c r="I10" s="233">
        <v>82152.05</v>
      </c>
      <c r="J10" s="233">
        <v>82492.3</v>
      </c>
      <c r="K10" s="233">
        <v>17287.86</v>
      </c>
      <c r="L10" s="233">
        <v>884847.53</v>
      </c>
      <c r="M10" s="233">
        <v>0</v>
      </c>
      <c r="N10" s="233">
        <v>17231.28</v>
      </c>
      <c r="O10" s="233">
        <v>3381.84</v>
      </c>
      <c r="P10" s="233">
        <v>483.12</v>
      </c>
      <c r="Q10" s="233">
        <v>0</v>
      </c>
      <c r="R10" s="234">
        <f t="shared" si="1"/>
        <v>521341.88999999996</v>
      </c>
      <c r="S10" s="235">
        <v>6012.1</v>
      </c>
      <c r="T10" s="235">
        <v>515329.79</v>
      </c>
      <c r="U10" s="235">
        <v>259465.53</v>
      </c>
      <c r="V10" s="225" t="str">
        <f t="shared" si="2"/>
        <v>Yes</v>
      </c>
    </row>
    <row r="11" spans="1:22" x14ac:dyDescent="0.2">
      <c r="A11" s="241" t="s">
        <v>75</v>
      </c>
      <c r="B11" s="236">
        <f t="shared" si="0"/>
        <v>1882784.16</v>
      </c>
      <c r="C11" s="233">
        <v>253213.79</v>
      </c>
      <c r="D11" s="233">
        <v>0</v>
      </c>
      <c r="E11" s="233">
        <v>38491.15</v>
      </c>
      <c r="F11" s="233">
        <v>0</v>
      </c>
      <c r="G11" s="233">
        <v>107278.56</v>
      </c>
      <c r="H11" s="233">
        <v>1018061.2</v>
      </c>
      <c r="I11" s="233">
        <v>0</v>
      </c>
      <c r="J11" s="233">
        <v>62830.02</v>
      </c>
      <c r="K11" s="233">
        <v>0</v>
      </c>
      <c r="L11" s="233">
        <v>402909.44</v>
      </c>
      <c r="M11" s="233">
        <v>0</v>
      </c>
      <c r="N11" s="233">
        <v>0</v>
      </c>
      <c r="O11" s="233">
        <v>0</v>
      </c>
      <c r="P11" s="233">
        <v>0</v>
      </c>
      <c r="Q11" s="233">
        <v>0</v>
      </c>
      <c r="R11" s="234">
        <f t="shared" si="1"/>
        <v>97737.63</v>
      </c>
      <c r="S11" s="235">
        <v>5656.67</v>
      </c>
      <c r="T11" s="235">
        <v>92080.960000000006</v>
      </c>
      <c r="U11" s="235">
        <v>103912.97</v>
      </c>
      <c r="V11" s="225" t="str">
        <f t="shared" si="2"/>
        <v>Yes</v>
      </c>
    </row>
    <row r="12" spans="1:22" x14ac:dyDescent="0.2">
      <c r="A12" s="241" t="s">
        <v>76</v>
      </c>
      <c r="B12" s="236">
        <f t="shared" si="0"/>
        <v>44616123.159999996</v>
      </c>
      <c r="C12" s="233">
        <v>1787620.2</v>
      </c>
      <c r="D12" s="233">
        <v>112161.16</v>
      </c>
      <c r="E12" s="233">
        <v>267797.3</v>
      </c>
      <c r="F12" s="233">
        <v>0</v>
      </c>
      <c r="G12" s="233">
        <v>387701.29</v>
      </c>
      <c r="H12" s="233">
        <v>26204105.739999998</v>
      </c>
      <c r="I12" s="233">
        <v>4784461.96</v>
      </c>
      <c r="J12" s="233">
        <v>2064114.93</v>
      </c>
      <c r="K12" s="233">
        <v>0</v>
      </c>
      <c r="L12" s="233">
        <v>9008160.5800000001</v>
      </c>
      <c r="M12" s="233">
        <v>0</v>
      </c>
      <c r="N12" s="233">
        <v>0</v>
      </c>
      <c r="O12" s="233">
        <v>0</v>
      </c>
      <c r="P12" s="233">
        <v>0</v>
      </c>
      <c r="Q12" s="233">
        <v>0</v>
      </c>
      <c r="R12" s="234">
        <f t="shared" si="1"/>
        <v>1852942.0999999999</v>
      </c>
      <c r="S12" s="235">
        <v>86278.399999999994</v>
      </c>
      <c r="T12" s="235">
        <v>1766663.7</v>
      </c>
      <c r="U12" s="235">
        <v>2413534.3000000003</v>
      </c>
      <c r="V12" s="225" t="str">
        <f t="shared" si="2"/>
        <v>N/A</v>
      </c>
    </row>
    <row r="13" spans="1:22" x14ac:dyDescent="0.2">
      <c r="A13" s="241" t="s">
        <v>77</v>
      </c>
      <c r="B13" s="236">
        <f t="shared" si="0"/>
        <v>7434138.7400000012</v>
      </c>
      <c r="C13" s="233">
        <v>258201.54</v>
      </c>
      <c r="D13" s="233">
        <v>3931.74</v>
      </c>
      <c r="E13" s="233">
        <v>53362.22</v>
      </c>
      <c r="F13" s="233">
        <v>5535.5</v>
      </c>
      <c r="G13" s="233">
        <v>188207</v>
      </c>
      <c r="H13" s="233">
        <v>5123218.59</v>
      </c>
      <c r="I13" s="233">
        <v>263070.15000000002</v>
      </c>
      <c r="J13" s="233">
        <v>157288.44</v>
      </c>
      <c r="K13" s="233">
        <v>59867.32</v>
      </c>
      <c r="L13" s="233">
        <v>1321456.24</v>
      </c>
      <c r="M13" s="233">
        <v>0</v>
      </c>
      <c r="N13" s="233">
        <v>0</v>
      </c>
      <c r="O13" s="233">
        <v>0</v>
      </c>
      <c r="P13" s="233">
        <v>0</v>
      </c>
      <c r="Q13" s="233">
        <v>0</v>
      </c>
      <c r="R13" s="234">
        <f t="shared" si="1"/>
        <v>379905.76</v>
      </c>
      <c r="S13" s="235">
        <v>74912.899999999994</v>
      </c>
      <c r="T13" s="235">
        <v>304992.86</v>
      </c>
      <c r="U13" s="235">
        <v>400893.74</v>
      </c>
      <c r="V13" s="225" t="str">
        <f t="shared" si="2"/>
        <v>Yes</v>
      </c>
    </row>
    <row r="14" spans="1:22" x14ac:dyDescent="0.2">
      <c r="A14" s="241" t="s">
        <v>78</v>
      </c>
      <c r="B14" s="236">
        <f t="shared" si="0"/>
        <v>46120262.170000002</v>
      </c>
      <c r="C14" s="233">
        <v>5331736.5199999996</v>
      </c>
      <c r="D14" s="233">
        <v>0</v>
      </c>
      <c r="E14" s="233">
        <v>591539.15</v>
      </c>
      <c r="F14" s="233">
        <v>4347.72</v>
      </c>
      <c r="G14" s="233">
        <v>881379.46</v>
      </c>
      <c r="H14" s="233">
        <v>28708940.219999999</v>
      </c>
      <c r="I14" s="233">
        <v>0</v>
      </c>
      <c r="J14" s="233">
        <v>2479684.44</v>
      </c>
      <c r="K14" s="233">
        <v>228478</v>
      </c>
      <c r="L14" s="233">
        <v>7894156.6600000001</v>
      </c>
      <c r="M14" s="233">
        <v>0</v>
      </c>
      <c r="N14" s="233">
        <v>0</v>
      </c>
      <c r="O14" s="233">
        <v>0</v>
      </c>
      <c r="P14" s="233">
        <v>0</v>
      </c>
      <c r="Q14" s="233">
        <v>0</v>
      </c>
      <c r="R14" s="234">
        <f t="shared" si="1"/>
        <v>1185056.31</v>
      </c>
      <c r="S14" s="235">
        <v>99248.61</v>
      </c>
      <c r="T14" s="235">
        <v>1085807.7</v>
      </c>
      <c r="U14" s="235">
        <v>2463798.71</v>
      </c>
      <c r="V14" s="225" t="str">
        <f t="shared" si="2"/>
        <v>N/A</v>
      </c>
    </row>
    <row r="15" spans="1:22" x14ac:dyDescent="0.2">
      <c r="A15" s="241" t="s">
        <v>79</v>
      </c>
      <c r="B15" s="236">
        <f t="shared" si="0"/>
        <v>25176572.799999997</v>
      </c>
      <c r="C15" s="233">
        <v>882239.82</v>
      </c>
      <c r="D15" s="233">
        <v>89925.92</v>
      </c>
      <c r="E15" s="233">
        <v>109743.6</v>
      </c>
      <c r="F15" s="233">
        <v>0</v>
      </c>
      <c r="G15" s="233">
        <v>354517.98</v>
      </c>
      <c r="H15" s="233">
        <v>12944460.98</v>
      </c>
      <c r="I15" s="233">
        <v>4172056.59</v>
      </c>
      <c r="J15" s="233">
        <v>773037.99</v>
      </c>
      <c r="K15" s="233">
        <v>0</v>
      </c>
      <c r="L15" s="233">
        <v>5850589.9199999999</v>
      </c>
      <c r="M15" s="233">
        <v>0</v>
      </c>
      <c r="N15" s="233">
        <v>0</v>
      </c>
      <c r="O15" s="233">
        <v>0</v>
      </c>
      <c r="P15" s="233">
        <v>0</v>
      </c>
      <c r="Q15" s="233">
        <v>0</v>
      </c>
      <c r="R15" s="234">
        <f t="shared" si="1"/>
        <v>1684673.4000000001</v>
      </c>
      <c r="S15" s="235">
        <v>117244.8</v>
      </c>
      <c r="T15" s="235">
        <v>1567428.6</v>
      </c>
      <c r="U15" s="235">
        <v>1257265.6400000001</v>
      </c>
      <c r="V15" s="225" t="str">
        <f t="shared" si="2"/>
        <v>N/A</v>
      </c>
    </row>
    <row r="16" spans="1:22" x14ac:dyDescent="0.2">
      <c r="A16" s="241" t="s">
        <v>343</v>
      </c>
      <c r="B16" s="236">
        <f t="shared" si="0"/>
        <v>6460993.9599999981</v>
      </c>
      <c r="C16" s="233">
        <v>132111.56</v>
      </c>
      <c r="D16" s="233">
        <v>4130.66</v>
      </c>
      <c r="E16" s="233">
        <v>10926.52</v>
      </c>
      <c r="F16" s="233">
        <v>0</v>
      </c>
      <c r="G16" s="233">
        <v>23094.69</v>
      </c>
      <c r="H16" s="233">
        <v>4451460.92</v>
      </c>
      <c r="I16" s="233">
        <v>153650.76999999999</v>
      </c>
      <c r="J16" s="233">
        <v>232638</v>
      </c>
      <c r="K16" s="233">
        <v>0</v>
      </c>
      <c r="L16" s="233">
        <v>1333371.8400000001</v>
      </c>
      <c r="M16" s="233">
        <v>1652.25</v>
      </c>
      <c r="N16" s="233">
        <v>95110.39</v>
      </c>
      <c r="O16" s="233">
        <v>14651.47</v>
      </c>
      <c r="P16" s="233">
        <v>8194.89</v>
      </c>
      <c r="Q16" s="233">
        <v>0</v>
      </c>
      <c r="R16" s="234">
        <f t="shared" si="1"/>
        <v>0</v>
      </c>
      <c r="S16" s="235">
        <v>0</v>
      </c>
      <c r="T16" s="235">
        <v>0</v>
      </c>
      <c r="U16" s="235">
        <v>404768.42</v>
      </c>
      <c r="V16" s="225" t="str">
        <f t="shared" si="2"/>
        <v>Yes</v>
      </c>
    </row>
    <row r="17" spans="1:22" x14ac:dyDescent="0.2">
      <c r="A17" s="241" t="s">
        <v>80</v>
      </c>
      <c r="B17" s="236">
        <f t="shared" si="0"/>
        <v>134518898.55999997</v>
      </c>
      <c r="C17" s="233">
        <v>13102663.560000001</v>
      </c>
      <c r="D17" s="233">
        <v>386274</v>
      </c>
      <c r="E17" s="233">
        <v>1768077.91</v>
      </c>
      <c r="F17" s="233">
        <v>0</v>
      </c>
      <c r="G17" s="233">
        <v>1121299.1200000001</v>
      </c>
      <c r="H17" s="233">
        <v>4431709.7300000004</v>
      </c>
      <c r="I17" s="233">
        <v>16735517.75</v>
      </c>
      <c r="J17" s="233">
        <v>52399.74</v>
      </c>
      <c r="K17" s="233">
        <v>43790.62</v>
      </c>
      <c r="L17" s="233">
        <v>96864997.959999993</v>
      </c>
      <c r="M17" s="233">
        <v>0</v>
      </c>
      <c r="N17" s="233">
        <v>12168.17</v>
      </c>
      <c r="O17" s="233">
        <v>0</v>
      </c>
      <c r="P17" s="233">
        <v>0</v>
      </c>
      <c r="Q17" s="233">
        <v>0</v>
      </c>
      <c r="R17" s="234">
        <f t="shared" si="1"/>
        <v>1752760.47</v>
      </c>
      <c r="S17" s="235">
        <v>95043.27</v>
      </c>
      <c r="T17" s="235">
        <v>1657717.2</v>
      </c>
      <c r="U17" s="235">
        <v>7140996.5300000003</v>
      </c>
      <c r="V17" s="225" t="str">
        <f t="shared" si="2"/>
        <v>N/A</v>
      </c>
    </row>
    <row r="18" spans="1:22" x14ac:dyDescent="0.2">
      <c r="A18" s="241" t="s">
        <v>81</v>
      </c>
      <c r="B18" s="236">
        <f t="shared" si="0"/>
        <v>1308488.1200000001</v>
      </c>
      <c r="C18" s="233">
        <v>66585.149999999994</v>
      </c>
      <c r="D18" s="233">
        <v>0</v>
      </c>
      <c r="E18" s="233">
        <v>11628</v>
      </c>
      <c r="F18" s="233">
        <v>0</v>
      </c>
      <c r="G18" s="233">
        <v>61852.54</v>
      </c>
      <c r="H18" s="233">
        <v>788020.06</v>
      </c>
      <c r="I18" s="233">
        <v>0</v>
      </c>
      <c r="J18" s="233">
        <v>39225.339999999997</v>
      </c>
      <c r="K18" s="233">
        <v>0</v>
      </c>
      <c r="L18" s="233">
        <v>341177.03</v>
      </c>
      <c r="M18" s="233">
        <v>0</v>
      </c>
      <c r="N18" s="233">
        <v>0</v>
      </c>
      <c r="O18" s="233">
        <v>0</v>
      </c>
      <c r="P18" s="233">
        <v>0</v>
      </c>
      <c r="Q18" s="233">
        <v>0</v>
      </c>
      <c r="R18" s="234">
        <f t="shared" si="1"/>
        <v>322855.16000000003</v>
      </c>
      <c r="S18" s="235">
        <v>0</v>
      </c>
      <c r="T18" s="235">
        <v>322855.16000000003</v>
      </c>
      <c r="U18" s="235">
        <v>117429.7</v>
      </c>
      <c r="V18" s="225" t="str">
        <f t="shared" si="2"/>
        <v>Yes</v>
      </c>
    </row>
    <row r="19" spans="1:22" x14ac:dyDescent="0.2">
      <c r="A19" s="241" t="s">
        <v>82</v>
      </c>
      <c r="B19" s="236">
        <f t="shared" si="0"/>
        <v>8799142.870000001</v>
      </c>
      <c r="C19" s="233">
        <v>275610.82999999996</v>
      </c>
      <c r="D19" s="233">
        <v>-726.56</v>
      </c>
      <c r="E19" s="233">
        <v>14287.759999999998</v>
      </c>
      <c r="F19" s="233">
        <v>0</v>
      </c>
      <c r="G19" s="233">
        <v>24645.640000000003</v>
      </c>
      <c r="H19" s="233">
        <v>5925150.9199999999</v>
      </c>
      <c r="I19" s="233">
        <v>866852.25</v>
      </c>
      <c r="J19" s="233">
        <v>236067.65</v>
      </c>
      <c r="K19" s="233">
        <v>0</v>
      </c>
      <c r="L19" s="233">
        <v>1457254.38</v>
      </c>
      <c r="M19" s="233">
        <v>0</v>
      </c>
      <c r="N19" s="233">
        <v>0</v>
      </c>
      <c r="O19" s="233">
        <v>0</v>
      </c>
      <c r="P19" s="233">
        <v>0</v>
      </c>
      <c r="Q19" s="233">
        <v>0</v>
      </c>
      <c r="R19" s="234">
        <f t="shared" si="1"/>
        <v>358492.85000000003</v>
      </c>
      <c r="S19" s="235">
        <v>12562.84</v>
      </c>
      <c r="T19" s="235">
        <v>345930.01</v>
      </c>
      <c r="U19" s="235">
        <v>450491.32</v>
      </c>
      <c r="V19" s="225" t="str">
        <f t="shared" si="2"/>
        <v>Yes</v>
      </c>
    </row>
    <row r="20" spans="1:22" x14ac:dyDescent="0.2">
      <c r="A20" s="241" t="s">
        <v>83</v>
      </c>
      <c r="B20" s="236">
        <f t="shared" si="0"/>
        <v>48824568.129999995</v>
      </c>
      <c r="C20" s="233">
        <v>5266033.28</v>
      </c>
      <c r="D20" s="233">
        <v>161875.79999999999</v>
      </c>
      <c r="E20" s="233">
        <v>317768.37</v>
      </c>
      <c r="F20" s="233">
        <v>9519.2999999999993</v>
      </c>
      <c r="G20" s="233">
        <v>324569.03999999998</v>
      </c>
      <c r="H20" s="233">
        <v>34813897.909999996</v>
      </c>
      <c r="I20" s="233">
        <v>1810695.42</v>
      </c>
      <c r="J20" s="233">
        <v>1573864.51</v>
      </c>
      <c r="K20" s="233">
        <v>60859.1</v>
      </c>
      <c r="L20" s="233">
        <v>3399594.78</v>
      </c>
      <c r="M20" s="233">
        <v>0</v>
      </c>
      <c r="N20" s="233">
        <v>1017327.62</v>
      </c>
      <c r="O20" s="233">
        <v>14640.5</v>
      </c>
      <c r="P20" s="233">
        <v>53922.5</v>
      </c>
      <c r="Q20" s="233">
        <v>0</v>
      </c>
      <c r="R20" s="234">
        <f t="shared" si="1"/>
        <v>2172895.8199999998</v>
      </c>
      <c r="S20" s="235">
        <v>224531.83</v>
      </c>
      <c r="T20" s="235">
        <v>1948363.99</v>
      </c>
      <c r="U20" s="235">
        <v>2586181.12</v>
      </c>
      <c r="V20" s="225" t="str">
        <f t="shared" si="2"/>
        <v>N/A</v>
      </c>
    </row>
    <row r="21" spans="1:22" x14ac:dyDescent="0.2">
      <c r="A21" s="241" t="s">
        <v>392</v>
      </c>
      <c r="B21" s="236">
        <f t="shared" si="0"/>
        <v>15726605.069999997</v>
      </c>
      <c r="C21" s="233">
        <v>354107.06</v>
      </c>
      <c r="D21" s="233">
        <v>0</v>
      </c>
      <c r="E21" s="233">
        <v>80782.820000000007</v>
      </c>
      <c r="F21" s="233">
        <v>6974.7</v>
      </c>
      <c r="G21" s="233">
        <v>191571.77</v>
      </c>
      <c r="H21" s="233">
        <v>8571517.2899999991</v>
      </c>
      <c r="I21" s="233">
        <v>601007.71</v>
      </c>
      <c r="J21" s="233">
        <v>1099472.44</v>
      </c>
      <c r="K21" s="233">
        <v>49617.36</v>
      </c>
      <c r="L21" s="233">
        <v>4771553.92</v>
      </c>
      <c r="M21" s="233">
        <v>0</v>
      </c>
      <c r="N21" s="233">
        <v>0</v>
      </c>
      <c r="O21" s="233">
        <v>0</v>
      </c>
      <c r="P21" s="233">
        <v>0</v>
      </c>
      <c r="Q21" s="233">
        <v>0</v>
      </c>
      <c r="R21" s="234">
        <f t="shared" si="1"/>
        <v>875243.10000000009</v>
      </c>
      <c r="S21" s="235">
        <v>80858.929999999993</v>
      </c>
      <c r="T21" s="235">
        <v>794384.17</v>
      </c>
      <c r="U21" s="235">
        <v>873783.51</v>
      </c>
      <c r="V21" s="225" t="str">
        <f t="shared" si="2"/>
        <v>N/A</v>
      </c>
    </row>
    <row r="22" spans="1:22" x14ac:dyDescent="0.2">
      <c r="A22" s="241" t="s">
        <v>85</v>
      </c>
      <c r="B22" s="236">
        <f t="shared" si="0"/>
        <v>14113065.799999999</v>
      </c>
      <c r="C22" s="233">
        <v>770387.2</v>
      </c>
      <c r="D22" s="233">
        <v>15010.91</v>
      </c>
      <c r="E22" s="233">
        <v>95963.199999999997</v>
      </c>
      <c r="F22" s="233">
        <v>540</v>
      </c>
      <c r="G22" s="233">
        <v>247972.40000000002</v>
      </c>
      <c r="H22" s="233">
        <v>8396170.2000000011</v>
      </c>
      <c r="I22" s="233">
        <v>691270.49</v>
      </c>
      <c r="J22" s="233">
        <v>561528</v>
      </c>
      <c r="K22" s="233">
        <v>36907.200000000004</v>
      </c>
      <c r="L22" s="233">
        <v>3297316.1999999997</v>
      </c>
      <c r="M22" s="233">
        <v>0</v>
      </c>
      <c r="N22" s="233">
        <v>0</v>
      </c>
      <c r="O22" s="233">
        <v>0</v>
      </c>
      <c r="P22" s="233">
        <v>0</v>
      </c>
      <c r="Q22" s="233">
        <v>0</v>
      </c>
      <c r="R22" s="234">
        <f t="shared" si="1"/>
        <v>910014.28</v>
      </c>
      <c r="S22" s="235">
        <v>97869.939999999988</v>
      </c>
      <c r="T22" s="235">
        <v>812144.34000000008</v>
      </c>
      <c r="U22" s="235">
        <v>1117984.71</v>
      </c>
      <c r="V22" s="225" t="str">
        <f t="shared" si="2"/>
        <v>N/A</v>
      </c>
    </row>
    <row r="23" spans="1:22" x14ac:dyDescent="0.2">
      <c r="A23" s="241" t="s">
        <v>86</v>
      </c>
      <c r="B23" s="236">
        <f t="shared" si="0"/>
        <v>15504022.52</v>
      </c>
      <c r="C23" s="233">
        <v>387643.13</v>
      </c>
      <c r="D23" s="233">
        <v>49472.01</v>
      </c>
      <c r="E23" s="233">
        <v>57612.56</v>
      </c>
      <c r="F23" s="233">
        <v>0</v>
      </c>
      <c r="G23" s="233">
        <v>148764.54999999999</v>
      </c>
      <c r="H23" s="233">
        <v>8267033.0199999996</v>
      </c>
      <c r="I23" s="233">
        <v>2081062.87</v>
      </c>
      <c r="J23" s="233">
        <v>501369.12</v>
      </c>
      <c r="K23" s="233">
        <v>212578.65</v>
      </c>
      <c r="L23" s="233">
        <v>3798486.61</v>
      </c>
      <c r="M23" s="233">
        <v>0</v>
      </c>
      <c r="N23" s="233">
        <v>0</v>
      </c>
      <c r="O23" s="233">
        <v>0</v>
      </c>
      <c r="P23" s="233">
        <v>0</v>
      </c>
      <c r="Q23" s="233">
        <v>0</v>
      </c>
      <c r="R23" s="234">
        <f t="shared" si="1"/>
        <v>194311.53</v>
      </c>
      <c r="S23" s="235">
        <v>968.84</v>
      </c>
      <c r="T23" s="235">
        <v>193342.69</v>
      </c>
      <c r="U23" s="235">
        <v>775298.72</v>
      </c>
      <c r="V23" s="225" t="str">
        <f t="shared" si="2"/>
        <v>N/A</v>
      </c>
    </row>
    <row r="24" spans="1:22" x14ac:dyDescent="0.2">
      <c r="A24" s="241" t="s">
        <v>87</v>
      </c>
      <c r="B24" s="236">
        <f t="shared" si="0"/>
        <v>28116523.819999997</v>
      </c>
      <c r="C24" s="233">
        <v>2701215.6799999997</v>
      </c>
      <c r="D24" s="233">
        <v>93419.71</v>
      </c>
      <c r="E24" s="233">
        <v>774350.38</v>
      </c>
      <c r="F24" s="233">
        <v>0</v>
      </c>
      <c r="G24" s="233">
        <v>607924.94999999995</v>
      </c>
      <c r="H24" s="233">
        <v>15861151.389999999</v>
      </c>
      <c r="I24" s="233">
        <v>1149865.81</v>
      </c>
      <c r="J24" s="233">
        <v>1086471.3600000001</v>
      </c>
      <c r="K24" s="233">
        <v>40688.639999999999</v>
      </c>
      <c r="L24" s="233">
        <v>5801435.8999999994</v>
      </c>
      <c r="M24" s="233">
        <v>0</v>
      </c>
      <c r="N24" s="233">
        <v>0</v>
      </c>
      <c r="O24" s="233">
        <v>0</v>
      </c>
      <c r="P24" s="233">
        <v>0</v>
      </c>
      <c r="Q24" s="233">
        <v>0</v>
      </c>
      <c r="R24" s="234">
        <f t="shared" si="1"/>
        <v>494330.88999999996</v>
      </c>
      <c r="S24" s="235">
        <v>23344.86</v>
      </c>
      <c r="T24" s="235">
        <v>470986.02999999997</v>
      </c>
      <c r="U24" s="235">
        <v>1385602.08</v>
      </c>
      <c r="V24" s="225" t="str">
        <f t="shared" si="2"/>
        <v>N/A</v>
      </c>
    </row>
    <row r="25" spans="1:22" x14ac:dyDescent="0.2">
      <c r="A25" s="241" t="s">
        <v>88</v>
      </c>
      <c r="B25" s="236">
        <f t="shared" si="0"/>
        <v>28639438.169999998</v>
      </c>
      <c r="C25" s="233">
        <v>1239423.1299999999</v>
      </c>
      <c r="D25" s="233">
        <v>67138.559999999998</v>
      </c>
      <c r="E25" s="233">
        <v>140830.54999999999</v>
      </c>
      <c r="F25" s="233">
        <v>1420.14</v>
      </c>
      <c r="G25" s="233">
        <v>370419.85</v>
      </c>
      <c r="H25" s="233">
        <v>17089450.850000001</v>
      </c>
      <c r="I25" s="233">
        <v>1740140.11</v>
      </c>
      <c r="J25" s="233">
        <v>961980.14</v>
      </c>
      <c r="K25" s="233">
        <v>93422.38</v>
      </c>
      <c r="L25" s="233">
        <v>6288591.6799999997</v>
      </c>
      <c r="M25" s="233">
        <v>25598.16</v>
      </c>
      <c r="N25" s="233">
        <v>523068.65</v>
      </c>
      <c r="O25" s="233">
        <v>59382.86</v>
      </c>
      <c r="P25" s="233">
        <v>38571.11</v>
      </c>
      <c r="Q25" s="233">
        <v>0</v>
      </c>
      <c r="R25" s="234">
        <f t="shared" si="1"/>
        <v>486140.45999999996</v>
      </c>
      <c r="S25" s="235">
        <v>28589.1</v>
      </c>
      <c r="T25" s="235">
        <v>457551.35999999999</v>
      </c>
      <c r="U25" s="235">
        <v>1178389.3400000001</v>
      </c>
      <c r="V25" s="225" t="str">
        <f t="shared" si="2"/>
        <v>N/A</v>
      </c>
    </row>
    <row r="26" spans="1:22" x14ac:dyDescent="0.2">
      <c r="A26" s="241" t="s">
        <v>344</v>
      </c>
      <c r="B26" s="236">
        <f t="shared" si="0"/>
        <v>3049013.27</v>
      </c>
      <c r="C26" s="233">
        <v>51308.639999999999</v>
      </c>
      <c r="D26" s="233">
        <v>0</v>
      </c>
      <c r="E26" s="233">
        <v>2850.48</v>
      </c>
      <c r="F26" s="233">
        <v>0</v>
      </c>
      <c r="G26" s="233">
        <v>0</v>
      </c>
      <c r="H26" s="233">
        <v>2640268.06</v>
      </c>
      <c r="I26" s="233">
        <v>263529.09000000003</v>
      </c>
      <c r="J26" s="233">
        <v>59147.46</v>
      </c>
      <c r="K26" s="233">
        <v>0</v>
      </c>
      <c r="L26" s="233">
        <v>10055.86</v>
      </c>
      <c r="M26" s="233">
        <v>0</v>
      </c>
      <c r="N26" s="233">
        <v>21853.68</v>
      </c>
      <c r="O26" s="233">
        <v>0</v>
      </c>
      <c r="P26" s="233">
        <v>0</v>
      </c>
      <c r="Q26" s="233">
        <v>0</v>
      </c>
      <c r="R26" s="234">
        <f t="shared" si="1"/>
        <v>507372.87</v>
      </c>
      <c r="S26" s="235">
        <v>14200.87</v>
      </c>
      <c r="T26" s="235">
        <v>493172</v>
      </c>
      <c r="U26" s="235">
        <v>257974.95</v>
      </c>
      <c r="V26" s="225" t="str">
        <f t="shared" si="2"/>
        <v>Yes</v>
      </c>
    </row>
    <row r="27" spans="1:22" x14ac:dyDescent="0.2">
      <c r="A27" s="241" t="s">
        <v>89</v>
      </c>
      <c r="B27" s="236">
        <f t="shared" si="0"/>
        <v>9291861.0899999999</v>
      </c>
      <c r="C27" s="233">
        <v>572836.38</v>
      </c>
      <c r="D27" s="233">
        <v>0</v>
      </c>
      <c r="E27" s="233">
        <v>41657.440000000002</v>
      </c>
      <c r="F27" s="233">
        <v>0</v>
      </c>
      <c r="G27" s="233">
        <v>112901.13</v>
      </c>
      <c r="H27" s="233">
        <v>5678293.3200000003</v>
      </c>
      <c r="I27" s="233">
        <v>483366.14</v>
      </c>
      <c r="J27" s="233">
        <v>326712.96000000002</v>
      </c>
      <c r="K27" s="233">
        <v>63781.56</v>
      </c>
      <c r="L27" s="233">
        <v>2012312.16</v>
      </c>
      <c r="M27" s="233">
        <v>0</v>
      </c>
      <c r="N27" s="233">
        <v>0</v>
      </c>
      <c r="O27" s="233">
        <v>0</v>
      </c>
      <c r="P27" s="233">
        <v>0</v>
      </c>
      <c r="Q27" s="233">
        <v>0</v>
      </c>
      <c r="R27" s="234">
        <f t="shared" si="1"/>
        <v>171573.62</v>
      </c>
      <c r="S27" s="235">
        <v>8185.59</v>
      </c>
      <c r="T27" s="235">
        <v>163388.03</v>
      </c>
      <c r="U27" s="235">
        <v>416325.35</v>
      </c>
      <c r="V27" s="225" t="str">
        <f t="shared" si="2"/>
        <v>Yes</v>
      </c>
    </row>
    <row r="28" spans="1:22" x14ac:dyDescent="0.2">
      <c r="A28" s="241" t="s">
        <v>90</v>
      </c>
      <c r="B28" s="236">
        <f t="shared" si="0"/>
        <v>53093680.779999994</v>
      </c>
      <c r="C28" s="233">
        <v>3363368.68</v>
      </c>
      <c r="D28" s="233">
        <v>555192.94999999995</v>
      </c>
      <c r="E28" s="233">
        <v>487345.33</v>
      </c>
      <c r="F28" s="233">
        <v>0</v>
      </c>
      <c r="G28" s="233">
        <v>999096.42</v>
      </c>
      <c r="H28" s="233">
        <v>26927129.140000001</v>
      </c>
      <c r="I28" s="233">
        <v>7564685.6399999997</v>
      </c>
      <c r="J28" s="233">
        <v>2100536.4700000002</v>
      </c>
      <c r="K28" s="233">
        <v>0</v>
      </c>
      <c r="L28" s="233">
        <v>11096326.15</v>
      </c>
      <c r="M28" s="233">
        <v>0</v>
      </c>
      <c r="N28" s="233">
        <v>0</v>
      </c>
      <c r="O28" s="233">
        <v>0</v>
      </c>
      <c r="P28" s="233">
        <v>0</v>
      </c>
      <c r="Q28" s="233">
        <v>0</v>
      </c>
      <c r="R28" s="234">
        <f t="shared" si="1"/>
        <v>383011.33</v>
      </c>
      <c r="S28" s="235">
        <v>46715.7</v>
      </c>
      <c r="T28" s="235">
        <v>336295.63</v>
      </c>
      <c r="U28" s="235">
        <v>2652990.2799999998</v>
      </c>
      <c r="V28" s="225" t="str">
        <f t="shared" si="2"/>
        <v>N/A</v>
      </c>
    </row>
    <row r="29" spans="1:22" x14ac:dyDescent="0.2">
      <c r="A29" s="241" t="s">
        <v>91</v>
      </c>
      <c r="B29" s="236">
        <f t="shared" si="0"/>
        <v>18272810.949999999</v>
      </c>
      <c r="C29" s="233">
        <v>1813992.16</v>
      </c>
      <c r="D29" s="233">
        <v>15125</v>
      </c>
      <c r="E29" s="233">
        <v>178464.26</v>
      </c>
      <c r="F29" s="233">
        <v>7100.7</v>
      </c>
      <c r="G29" s="233">
        <v>107693.95</v>
      </c>
      <c r="H29" s="233">
        <v>12493693.17</v>
      </c>
      <c r="I29" s="233">
        <v>1197675.92</v>
      </c>
      <c r="J29" s="233">
        <v>680783.4</v>
      </c>
      <c r="K29" s="233">
        <v>49511.519999999997</v>
      </c>
      <c r="L29" s="233">
        <v>1305725.0599999998</v>
      </c>
      <c r="M29" s="233">
        <v>9075</v>
      </c>
      <c r="N29" s="233">
        <v>392668.71</v>
      </c>
      <c r="O29" s="233">
        <v>4970.49</v>
      </c>
      <c r="P29" s="233">
        <v>16331.61</v>
      </c>
      <c r="Q29" s="233">
        <v>0</v>
      </c>
      <c r="R29" s="234">
        <f t="shared" si="1"/>
        <v>0</v>
      </c>
      <c r="S29" s="235">
        <v>0</v>
      </c>
      <c r="T29" s="235">
        <v>0</v>
      </c>
      <c r="U29" s="235">
        <v>932031.52</v>
      </c>
      <c r="V29" s="225" t="str">
        <f t="shared" si="2"/>
        <v>N/A</v>
      </c>
    </row>
    <row r="30" spans="1:22" x14ac:dyDescent="0.2">
      <c r="A30" s="241" t="s">
        <v>92</v>
      </c>
      <c r="B30" s="236">
        <f t="shared" si="0"/>
        <v>22697060.52</v>
      </c>
      <c r="C30" s="233">
        <v>1989028.33</v>
      </c>
      <c r="D30" s="233">
        <v>0</v>
      </c>
      <c r="E30" s="233">
        <v>312422.40000000002</v>
      </c>
      <c r="F30" s="233">
        <v>0</v>
      </c>
      <c r="G30" s="233">
        <v>143833.82</v>
      </c>
      <c r="H30" s="233">
        <v>16806500.440000001</v>
      </c>
      <c r="I30" s="233">
        <v>6608.88</v>
      </c>
      <c r="J30" s="233">
        <v>1067201.52</v>
      </c>
      <c r="K30" s="233">
        <v>0</v>
      </c>
      <c r="L30" s="233">
        <v>2371465.13</v>
      </c>
      <c r="M30" s="233">
        <v>0</v>
      </c>
      <c r="N30" s="233">
        <v>0</v>
      </c>
      <c r="O30" s="233">
        <v>0</v>
      </c>
      <c r="P30" s="233">
        <v>0</v>
      </c>
      <c r="Q30" s="233">
        <v>0</v>
      </c>
      <c r="R30" s="234">
        <f t="shared" si="1"/>
        <v>1665067.88</v>
      </c>
      <c r="S30" s="235">
        <v>10042.200000000001</v>
      </c>
      <c r="T30" s="235">
        <v>1655025.68</v>
      </c>
      <c r="U30" s="235">
        <v>1101435.45</v>
      </c>
      <c r="V30" s="225" t="str">
        <f t="shared" si="2"/>
        <v>N/A</v>
      </c>
    </row>
    <row r="31" spans="1:22" x14ac:dyDescent="0.2">
      <c r="A31" s="241" t="s">
        <v>93</v>
      </c>
      <c r="B31" s="236">
        <f t="shared" si="0"/>
        <v>81663683.5</v>
      </c>
      <c r="C31" s="233">
        <v>8303204.5300000003</v>
      </c>
      <c r="D31" s="233">
        <v>18174.419999999998</v>
      </c>
      <c r="E31" s="233">
        <v>908227.43</v>
      </c>
      <c r="F31" s="233">
        <v>9914.7999999999993</v>
      </c>
      <c r="G31" s="233">
        <v>2276730.63</v>
      </c>
      <c r="H31" s="233">
        <v>49045719.170000002</v>
      </c>
      <c r="I31" s="233">
        <v>432239.11</v>
      </c>
      <c r="J31" s="233">
        <v>2731912.83</v>
      </c>
      <c r="K31" s="233">
        <v>199375.92</v>
      </c>
      <c r="L31" s="233">
        <v>17738184.66</v>
      </c>
      <c r="M31" s="233">
        <v>0</v>
      </c>
      <c r="N31" s="233">
        <v>0</v>
      </c>
      <c r="O31" s="233">
        <v>0</v>
      </c>
      <c r="P31" s="233">
        <v>0</v>
      </c>
      <c r="Q31" s="233">
        <v>0</v>
      </c>
      <c r="R31" s="234">
        <f t="shared" si="1"/>
        <v>631296.56000000006</v>
      </c>
      <c r="S31" s="235">
        <v>64747.88</v>
      </c>
      <c r="T31" s="235">
        <v>566548.68000000005</v>
      </c>
      <c r="U31" s="235">
        <v>3863927.6399999997</v>
      </c>
      <c r="V31" s="225" t="str">
        <f t="shared" si="2"/>
        <v>N/A</v>
      </c>
    </row>
    <row r="33" spans="1:9" x14ac:dyDescent="0.2">
      <c r="A33" s="86" t="s">
        <v>54</v>
      </c>
      <c r="B33" s="86" t="s">
        <v>66</v>
      </c>
      <c r="C33" s="86" t="s">
        <v>67</v>
      </c>
      <c r="D33" s="86">
        <v>50000000</v>
      </c>
      <c r="F33" s="86" t="s">
        <v>54</v>
      </c>
      <c r="G33" s="86" t="s">
        <v>144</v>
      </c>
      <c r="H33" s="86" t="s">
        <v>145</v>
      </c>
      <c r="I33" s="86" t="s">
        <v>378</v>
      </c>
    </row>
    <row r="34" spans="1:9" x14ac:dyDescent="0.2">
      <c r="A34" s="223"/>
      <c r="B34" s="223"/>
      <c r="C34" s="223" t="s">
        <v>375</v>
      </c>
      <c r="D34" s="223" t="s">
        <v>374</v>
      </c>
      <c r="F34" s="223"/>
      <c r="G34" s="223"/>
      <c r="H34" s="223"/>
      <c r="I34" s="223" t="s">
        <v>376</v>
      </c>
    </row>
    <row r="35" spans="1:9" x14ac:dyDescent="0.2">
      <c r="A35" s="241" t="s">
        <v>342</v>
      </c>
      <c r="B35" s="232" t="s">
        <v>65</v>
      </c>
      <c r="C35" s="217">
        <v>0</v>
      </c>
      <c r="D35" s="237">
        <v>896272.34</v>
      </c>
      <c r="E35" s="225"/>
      <c r="F35" s="241" t="s">
        <v>342</v>
      </c>
      <c r="G35" s="239">
        <v>69250</v>
      </c>
      <c r="H35" s="239">
        <v>10000000</v>
      </c>
      <c r="I35" s="238">
        <v>0</v>
      </c>
    </row>
    <row r="36" spans="1:9" x14ac:dyDescent="0.2">
      <c r="A36" s="241" t="s">
        <v>69</v>
      </c>
      <c r="B36" s="232" t="s">
        <v>65</v>
      </c>
      <c r="C36" s="217">
        <v>0</v>
      </c>
      <c r="D36" s="237">
        <v>3972370.73</v>
      </c>
      <c r="E36" s="225"/>
      <c r="F36" s="241" t="s">
        <v>69</v>
      </c>
      <c r="G36" s="239">
        <v>69250</v>
      </c>
      <c r="H36" s="239">
        <v>10000000</v>
      </c>
      <c r="I36" s="238">
        <v>0</v>
      </c>
    </row>
    <row r="37" spans="1:9" x14ac:dyDescent="0.2">
      <c r="A37" s="241" t="s">
        <v>70</v>
      </c>
      <c r="B37" s="232" t="s">
        <v>65</v>
      </c>
      <c r="C37" s="217">
        <v>0</v>
      </c>
      <c r="D37" s="237">
        <v>184207.87</v>
      </c>
      <c r="E37" s="225"/>
      <c r="F37" s="241" t="s">
        <v>70</v>
      </c>
      <c r="G37" s="240">
        <v>69250</v>
      </c>
      <c r="H37" s="239">
        <v>10000000</v>
      </c>
      <c r="I37" s="238">
        <v>275000</v>
      </c>
    </row>
    <row r="38" spans="1:9" x14ac:dyDescent="0.2">
      <c r="A38" s="241" t="s">
        <v>71</v>
      </c>
      <c r="B38" s="232" t="s">
        <v>65</v>
      </c>
      <c r="C38" s="217">
        <v>0</v>
      </c>
      <c r="D38" s="237">
        <v>638873.53</v>
      </c>
      <c r="E38" s="225"/>
      <c r="F38" s="241" t="s">
        <v>71</v>
      </c>
      <c r="G38" s="239">
        <v>69250</v>
      </c>
      <c r="H38" s="239">
        <v>10000000</v>
      </c>
      <c r="I38" s="238">
        <v>0</v>
      </c>
    </row>
    <row r="39" spans="1:9" x14ac:dyDescent="0.2">
      <c r="A39" s="241" t="s">
        <v>72</v>
      </c>
      <c r="B39" s="232" t="s">
        <v>65</v>
      </c>
      <c r="C39" s="217">
        <v>0</v>
      </c>
      <c r="D39" s="237">
        <v>1268932.6399999999</v>
      </c>
      <c r="E39" s="225"/>
      <c r="F39" s="241" t="s">
        <v>72</v>
      </c>
      <c r="G39" s="239">
        <v>69250</v>
      </c>
      <c r="H39" s="239">
        <v>10000000</v>
      </c>
      <c r="I39" s="238">
        <v>0</v>
      </c>
    </row>
    <row r="40" spans="1:9" x14ac:dyDescent="0.2">
      <c r="A40" s="242" t="s">
        <v>372</v>
      </c>
      <c r="B40" s="232" t="s">
        <v>65</v>
      </c>
      <c r="C40" s="217">
        <v>0</v>
      </c>
      <c r="D40" s="237">
        <v>1272749.3799999999</v>
      </c>
      <c r="E40" s="225"/>
      <c r="F40" s="242" t="s">
        <v>372</v>
      </c>
      <c r="G40" s="239">
        <v>69250</v>
      </c>
      <c r="H40" s="239">
        <v>10000000</v>
      </c>
      <c r="I40" s="238">
        <v>0</v>
      </c>
    </row>
    <row r="41" spans="1:9" x14ac:dyDescent="0.2">
      <c r="A41" s="241" t="s">
        <v>74</v>
      </c>
      <c r="B41" s="232" t="s">
        <v>65</v>
      </c>
      <c r="C41" s="217">
        <v>0</v>
      </c>
      <c r="D41" s="237">
        <v>259465.53</v>
      </c>
      <c r="E41" s="225"/>
      <c r="F41" s="241" t="s">
        <v>74</v>
      </c>
      <c r="G41" s="239">
        <v>69250</v>
      </c>
      <c r="H41" s="239">
        <v>10000000</v>
      </c>
      <c r="I41" s="238">
        <v>0</v>
      </c>
    </row>
    <row r="42" spans="1:9" x14ac:dyDescent="0.2">
      <c r="A42" s="241" t="s">
        <v>75</v>
      </c>
      <c r="B42" s="232" t="s">
        <v>65</v>
      </c>
      <c r="C42" s="217">
        <v>0</v>
      </c>
      <c r="D42" s="237">
        <v>103912.97</v>
      </c>
      <c r="E42" s="225"/>
      <c r="F42" s="241" t="s">
        <v>75</v>
      </c>
      <c r="G42" s="239">
        <v>69250</v>
      </c>
      <c r="H42" s="239">
        <v>10000000</v>
      </c>
      <c r="I42" s="238">
        <v>0</v>
      </c>
    </row>
    <row r="43" spans="1:9" x14ac:dyDescent="0.2">
      <c r="A43" s="241" t="s">
        <v>76</v>
      </c>
      <c r="B43" s="232" t="s">
        <v>65</v>
      </c>
      <c r="C43" s="217">
        <v>0</v>
      </c>
      <c r="D43" s="237">
        <v>2262484.64</v>
      </c>
      <c r="E43" s="225"/>
      <c r="F43" s="241" t="s">
        <v>76</v>
      </c>
      <c r="G43" s="239">
        <v>69250</v>
      </c>
      <c r="H43" s="239">
        <v>10000000</v>
      </c>
      <c r="I43" s="238">
        <v>0</v>
      </c>
    </row>
    <row r="44" spans="1:9" x14ac:dyDescent="0.2">
      <c r="A44" s="241" t="s">
        <v>77</v>
      </c>
      <c r="B44" s="232" t="s">
        <v>65</v>
      </c>
      <c r="C44" s="217">
        <v>0</v>
      </c>
      <c r="D44" s="237">
        <v>400893.74</v>
      </c>
      <c r="E44" s="225"/>
      <c r="F44" s="241" t="s">
        <v>77</v>
      </c>
      <c r="G44" s="239">
        <v>69250</v>
      </c>
      <c r="H44" s="239">
        <v>10000000</v>
      </c>
      <c r="I44" s="238">
        <v>0</v>
      </c>
    </row>
    <row r="45" spans="1:9" x14ac:dyDescent="0.2">
      <c r="A45" s="241" t="s">
        <v>78</v>
      </c>
      <c r="B45" s="232" t="s">
        <v>65</v>
      </c>
      <c r="C45" s="217">
        <v>0</v>
      </c>
      <c r="D45" s="237">
        <v>2463798.71</v>
      </c>
      <c r="E45" s="225"/>
      <c r="F45" s="241" t="s">
        <v>78</v>
      </c>
      <c r="G45" s="239">
        <v>69250</v>
      </c>
      <c r="H45" s="239">
        <v>10000000</v>
      </c>
      <c r="I45" s="238">
        <v>0</v>
      </c>
    </row>
    <row r="46" spans="1:9" x14ac:dyDescent="0.2">
      <c r="A46" s="241" t="s">
        <v>79</v>
      </c>
      <c r="B46" s="232" t="s">
        <v>65</v>
      </c>
      <c r="C46" s="217">
        <v>0</v>
      </c>
      <c r="D46" s="237">
        <v>1257265.6400000001</v>
      </c>
      <c r="E46" s="225"/>
      <c r="F46" s="241" t="s">
        <v>79</v>
      </c>
      <c r="G46" s="239">
        <v>69250</v>
      </c>
      <c r="H46" s="239">
        <v>10000000</v>
      </c>
      <c r="I46" s="238">
        <v>0</v>
      </c>
    </row>
    <row r="47" spans="1:9" x14ac:dyDescent="0.2">
      <c r="A47" s="241" t="s">
        <v>343</v>
      </c>
      <c r="B47" s="232" t="s">
        <v>65</v>
      </c>
      <c r="C47" s="217">
        <v>0</v>
      </c>
      <c r="D47" s="237">
        <v>404768.42</v>
      </c>
      <c r="E47" s="225"/>
      <c r="F47" s="241" t="s">
        <v>343</v>
      </c>
      <c r="G47" s="239">
        <v>69250</v>
      </c>
      <c r="H47" s="239">
        <v>10000000</v>
      </c>
      <c r="I47" s="238">
        <v>0</v>
      </c>
    </row>
    <row r="48" spans="1:9" x14ac:dyDescent="0.2">
      <c r="A48" s="241" t="s">
        <v>80</v>
      </c>
      <c r="B48" s="232" t="s">
        <v>65</v>
      </c>
      <c r="C48" s="217">
        <v>201469.49</v>
      </c>
      <c r="D48" s="237">
        <v>6939527.04</v>
      </c>
      <c r="E48" s="225"/>
      <c r="F48" s="241" t="s">
        <v>80</v>
      </c>
      <c r="G48" s="239">
        <v>69250</v>
      </c>
      <c r="H48" s="239">
        <v>10000000</v>
      </c>
      <c r="I48" s="238">
        <v>60000</v>
      </c>
    </row>
    <row r="49" spans="1:9" x14ac:dyDescent="0.2">
      <c r="A49" s="241" t="s">
        <v>81</v>
      </c>
      <c r="B49" s="232" t="s">
        <v>65</v>
      </c>
      <c r="C49" s="217">
        <v>0</v>
      </c>
      <c r="D49" s="237">
        <v>117429.7</v>
      </c>
      <c r="E49" s="225"/>
      <c r="F49" s="241" t="s">
        <v>81</v>
      </c>
      <c r="G49" s="239">
        <v>69250</v>
      </c>
      <c r="H49" s="239">
        <v>10000000</v>
      </c>
      <c r="I49" s="238">
        <v>0</v>
      </c>
    </row>
    <row r="50" spans="1:9" x14ac:dyDescent="0.2">
      <c r="A50" s="241" t="s">
        <v>82</v>
      </c>
      <c r="B50" s="232" t="s">
        <v>65</v>
      </c>
      <c r="C50" s="217">
        <v>0</v>
      </c>
      <c r="D50" s="237">
        <v>450491.32</v>
      </c>
      <c r="E50" s="225"/>
      <c r="F50" s="241" t="s">
        <v>82</v>
      </c>
      <c r="G50" s="239">
        <v>69250</v>
      </c>
      <c r="H50" s="239">
        <v>10000000</v>
      </c>
      <c r="I50" s="238">
        <v>0</v>
      </c>
    </row>
    <row r="51" spans="1:9" x14ac:dyDescent="0.2">
      <c r="A51" s="241" t="s">
        <v>83</v>
      </c>
      <c r="B51" s="232" t="s">
        <v>65</v>
      </c>
      <c r="C51" s="217">
        <v>0</v>
      </c>
      <c r="D51" s="237">
        <v>2586181.12</v>
      </c>
      <c r="E51" s="225"/>
      <c r="F51" s="241" t="s">
        <v>83</v>
      </c>
      <c r="G51" s="239">
        <v>69250</v>
      </c>
      <c r="H51" s="239">
        <v>10000000</v>
      </c>
      <c r="I51" s="238">
        <v>0</v>
      </c>
    </row>
    <row r="52" spans="1:9" x14ac:dyDescent="0.2">
      <c r="A52" s="241" t="s">
        <v>392</v>
      </c>
      <c r="B52" s="232" t="s">
        <v>65</v>
      </c>
      <c r="C52" s="217">
        <v>0</v>
      </c>
      <c r="D52" s="237">
        <v>873783.51</v>
      </c>
      <c r="E52" s="225"/>
      <c r="F52" s="241" t="s">
        <v>392</v>
      </c>
      <c r="G52" s="239">
        <v>69250</v>
      </c>
      <c r="H52" s="239">
        <v>10000000</v>
      </c>
      <c r="I52" s="238">
        <v>0</v>
      </c>
    </row>
    <row r="53" spans="1:9" x14ac:dyDescent="0.2">
      <c r="A53" s="241" t="s">
        <v>85</v>
      </c>
      <c r="B53" s="232" t="s">
        <v>65</v>
      </c>
      <c r="C53" s="217">
        <v>0</v>
      </c>
      <c r="D53" s="237">
        <v>1117984.71</v>
      </c>
      <c r="E53" s="225"/>
      <c r="F53" s="241" t="s">
        <v>85</v>
      </c>
      <c r="G53" s="239">
        <v>69250</v>
      </c>
      <c r="H53" s="239">
        <v>10000000</v>
      </c>
      <c r="I53" s="238">
        <v>0</v>
      </c>
    </row>
    <row r="54" spans="1:9" x14ac:dyDescent="0.2">
      <c r="A54" s="241" t="s">
        <v>86</v>
      </c>
      <c r="B54" s="232" t="s">
        <v>65</v>
      </c>
      <c r="C54" s="217">
        <v>0</v>
      </c>
      <c r="D54" s="237">
        <v>775298.72</v>
      </c>
      <c r="E54" s="225"/>
      <c r="F54" s="241" t="s">
        <v>86</v>
      </c>
      <c r="G54" s="239">
        <v>69250</v>
      </c>
      <c r="H54" s="239">
        <v>10000000</v>
      </c>
      <c r="I54" s="238">
        <v>0</v>
      </c>
    </row>
    <row r="55" spans="1:9" x14ac:dyDescent="0.2">
      <c r="A55" s="241" t="s">
        <v>87</v>
      </c>
      <c r="B55" s="232" t="s">
        <v>65</v>
      </c>
      <c r="C55" s="217">
        <v>0</v>
      </c>
      <c r="D55" s="237">
        <v>1385602.08</v>
      </c>
      <c r="E55" s="225"/>
      <c r="F55" s="241" t="s">
        <v>87</v>
      </c>
      <c r="G55" s="239">
        <v>69250</v>
      </c>
      <c r="H55" s="239">
        <v>10000000</v>
      </c>
      <c r="I55" s="238">
        <v>0</v>
      </c>
    </row>
    <row r="56" spans="1:9" x14ac:dyDescent="0.2">
      <c r="A56" s="241" t="s">
        <v>88</v>
      </c>
      <c r="B56" s="232" t="s">
        <v>65</v>
      </c>
      <c r="C56" s="217">
        <v>0</v>
      </c>
      <c r="D56" s="237">
        <v>1178389.3400000001</v>
      </c>
      <c r="E56" s="225"/>
      <c r="F56" s="241" t="s">
        <v>88</v>
      </c>
      <c r="G56" s="239">
        <v>69250</v>
      </c>
      <c r="H56" s="239">
        <v>10000000</v>
      </c>
      <c r="I56" s="238">
        <v>0</v>
      </c>
    </row>
    <row r="57" spans="1:9" x14ac:dyDescent="0.2">
      <c r="A57" s="241" t="s">
        <v>344</v>
      </c>
      <c r="B57" s="232" t="s">
        <v>65</v>
      </c>
      <c r="C57" s="217">
        <v>0</v>
      </c>
      <c r="D57" s="237">
        <v>257974.95</v>
      </c>
      <c r="E57" s="225"/>
      <c r="F57" s="241" t="s">
        <v>344</v>
      </c>
      <c r="G57" s="239">
        <v>69250</v>
      </c>
      <c r="H57" s="239">
        <v>10000000</v>
      </c>
      <c r="I57" s="238">
        <v>0</v>
      </c>
    </row>
    <row r="58" spans="1:9" x14ac:dyDescent="0.2">
      <c r="A58" s="241" t="s">
        <v>89</v>
      </c>
      <c r="B58" s="232" t="s">
        <v>65</v>
      </c>
      <c r="C58" s="217">
        <v>0</v>
      </c>
      <c r="D58" s="237">
        <v>416325.35</v>
      </c>
      <c r="E58" s="225"/>
      <c r="F58" s="241" t="s">
        <v>89</v>
      </c>
      <c r="G58" s="239">
        <v>69150</v>
      </c>
      <c r="H58" s="239">
        <v>10000000</v>
      </c>
      <c r="I58" s="238">
        <v>0</v>
      </c>
    </row>
    <row r="59" spans="1:9" x14ac:dyDescent="0.2">
      <c r="A59" s="241" t="s">
        <v>90</v>
      </c>
      <c r="B59" s="232" t="s">
        <v>65</v>
      </c>
      <c r="C59" s="217">
        <v>0</v>
      </c>
      <c r="D59" s="237">
        <v>2652990.2799999998</v>
      </c>
      <c r="E59" s="225"/>
      <c r="F59" s="241" t="s">
        <v>90</v>
      </c>
      <c r="G59" s="239">
        <v>69250</v>
      </c>
      <c r="H59" s="239">
        <v>10000000</v>
      </c>
      <c r="I59" s="238">
        <v>0</v>
      </c>
    </row>
    <row r="60" spans="1:9" x14ac:dyDescent="0.2">
      <c r="A60" s="241" t="s">
        <v>91</v>
      </c>
      <c r="B60" s="232" t="s">
        <v>65</v>
      </c>
      <c r="C60" s="217">
        <v>0</v>
      </c>
      <c r="D60" s="237">
        <v>932031.52</v>
      </c>
      <c r="E60" s="225"/>
      <c r="F60" s="241" t="s">
        <v>91</v>
      </c>
      <c r="G60" s="239">
        <v>69250</v>
      </c>
      <c r="H60" s="239">
        <v>10000000</v>
      </c>
      <c r="I60" s="238">
        <v>0</v>
      </c>
    </row>
    <row r="61" spans="1:9" x14ac:dyDescent="0.2">
      <c r="A61" s="241" t="s">
        <v>92</v>
      </c>
      <c r="B61" s="232" t="s">
        <v>65</v>
      </c>
      <c r="C61" s="237">
        <v>-6</v>
      </c>
      <c r="D61" s="237">
        <v>1101441.45</v>
      </c>
      <c r="E61" s="225"/>
      <c r="F61" s="241" t="s">
        <v>92</v>
      </c>
      <c r="G61" s="239">
        <v>69250</v>
      </c>
      <c r="H61" s="239">
        <v>10000000</v>
      </c>
      <c r="I61" s="238">
        <v>0</v>
      </c>
    </row>
    <row r="62" spans="1:9" x14ac:dyDescent="0.2">
      <c r="A62" s="241" t="s">
        <v>93</v>
      </c>
      <c r="B62" s="232" t="s">
        <v>65</v>
      </c>
      <c r="C62" s="217">
        <v>0</v>
      </c>
      <c r="D62" s="237">
        <v>3863927.6399999997</v>
      </c>
      <c r="E62" s="225"/>
      <c r="F62" s="241" t="s">
        <v>93</v>
      </c>
      <c r="G62" s="240">
        <v>69250</v>
      </c>
      <c r="H62" s="239">
        <v>10000000</v>
      </c>
      <c r="I62" s="238">
        <v>0</v>
      </c>
    </row>
  </sheetData>
  <sheetProtection algorithmName="SHA-512" hashValue="mje4mGjbpsRMBfc0ruXOAh29HqflTEk41d4Ci7lJIY1/iSSrPpv9hqDGpoIUXlOzJjKfodI1DxXSc8ovmq7FhQ==" saltValue="/BTBZyxETi+EL89oBqgzLw=="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2"/>
  <sheetViews>
    <sheetView topLeftCell="A22" zoomScaleNormal="100" workbookViewId="0">
      <pane xSplit="1" topLeftCell="B1" activePane="topRight" state="frozen"/>
      <selection sqref="A1:M1"/>
      <selection pane="topRight" activeCell="I35" sqref="I35:I62"/>
    </sheetView>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23" style="45" customWidth="1"/>
    <col min="7" max="7" width="16.7109375" style="45" bestFit="1" customWidth="1"/>
    <col min="8" max="8" width="14.7109375" style="45" customWidth="1"/>
    <col min="9" max="9" width="16.5703125" style="45" bestFit="1" customWidth="1"/>
    <col min="10" max="10" width="15.140625" style="45" bestFit="1" customWidth="1"/>
    <col min="11" max="11" width="14.285156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18.5703125" style="45" customWidth="1"/>
    <col min="19" max="19" width="11.28515625" style="45" bestFit="1" customWidth="1"/>
    <col min="20" max="21" width="13.140625" style="45" bestFit="1" customWidth="1"/>
    <col min="22" max="16384" width="9.140625" style="45"/>
  </cols>
  <sheetData>
    <row r="1" spans="1:22" ht="64.5" customHeight="1" x14ac:dyDescent="0.2">
      <c r="A1" s="168" t="s">
        <v>377</v>
      </c>
      <c r="B1" s="82" t="s">
        <v>96</v>
      </c>
      <c r="C1" s="82" t="s">
        <v>55</v>
      </c>
      <c r="D1" s="82" t="s">
        <v>56</v>
      </c>
      <c r="E1" s="82" t="s">
        <v>346</v>
      </c>
      <c r="F1" s="82" t="s">
        <v>57</v>
      </c>
      <c r="G1" s="82" t="s">
        <v>58</v>
      </c>
      <c r="H1" s="82" t="s">
        <v>59</v>
      </c>
      <c r="I1" s="82" t="s">
        <v>60</v>
      </c>
      <c r="J1" s="82" t="s">
        <v>347</v>
      </c>
      <c r="K1" s="82" t="s">
        <v>61</v>
      </c>
      <c r="L1" s="82" t="s">
        <v>62</v>
      </c>
      <c r="M1" s="82" t="s">
        <v>381</v>
      </c>
      <c r="N1" s="82" t="s">
        <v>382</v>
      </c>
      <c r="O1" s="82" t="s">
        <v>383</v>
      </c>
      <c r="P1" s="82" t="s">
        <v>384</v>
      </c>
      <c r="Q1" s="82" t="s">
        <v>385</v>
      </c>
      <c r="R1" s="83" t="s">
        <v>95</v>
      </c>
      <c r="S1" s="83" t="s">
        <v>63</v>
      </c>
      <c r="T1" s="83" t="s">
        <v>64</v>
      </c>
      <c r="U1" s="84" t="s">
        <v>97</v>
      </c>
      <c r="V1" s="84" t="s">
        <v>136</v>
      </c>
    </row>
    <row r="2" spans="1:22" ht="34.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0" t="s">
        <v>386</v>
      </c>
      <c r="N2" s="220" t="s">
        <v>387</v>
      </c>
      <c r="O2" s="220" t="s">
        <v>388</v>
      </c>
      <c r="P2" s="220" t="s">
        <v>389</v>
      </c>
      <c r="Q2" s="220" t="s">
        <v>390</v>
      </c>
      <c r="R2" s="221"/>
      <c r="S2" s="221" t="s">
        <v>363</v>
      </c>
      <c r="T2" s="221" t="s">
        <v>364</v>
      </c>
      <c r="U2" s="222" t="s">
        <v>373</v>
      </c>
      <c r="V2" s="222"/>
    </row>
    <row r="3" spans="1:22" s="85" customFormat="1" ht="10.5" x14ac:dyDescent="0.15">
      <c r="A3" s="81" t="s">
        <v>176</v>
      </c>
    </row>
    <row r="4" spans="1:22" x14ac:dyDescent="0.2">
      <c r="A4" s="241" t="s">
        <v>342</v>
      </c>
      <c r="B4" s="236">
        <f>SUM(C4:Q4)</f>
        <v>21959381.030000001</v>
      </c>
      <c r="C4" s="233">
        <v>1042201.76</v>
      </c>
      <c r="D4" s="233">
        <v>27507.22</v>
      </c>
      <c r="E4" s="233">
        <v>198109.67</v>
      </c>
      <c r="F4" s="233">
        <v>0</v>
      </c>
      <c r="G4" s="233">
        <v>358388.53</v>
      </c>
      <c r="H4" s="233">
        <v>13464037.779999999</v>
      </c>
      <c r="I4" s="233">
        <v>819889.1</v>
      </c>
      <c r="J4" s="233">
        <v>945435.67</v>
      </c>
      <c r="K4" s="233">
        <v>0</v>
      </c>
      <c r="L4" s="233">
        <v>4547421.95</v>
      </c>
      <c r="M4" s="233">
        <v>877.92</v>
      </c>
      <c r="N4" s="233">
        <v>541546.72</v>
      </c>
      <c r="O4" s="233">
        <v>0</v>
      </c>
      <c r="P4" s="233">
        <v>13964.71</v>
      </c>
      <c r="Q4" s="233">
        <v>0</v>
      </c>
      <c r="R4" s="234">
        <f>S4+T4</f>
        <v>831795.64</v>
      </c>
      <c r="S4" s="235">
        <v>53706.239999999998</v>
      </c>
      <c r="T4" s="235">
        <v>778089.4</v>
      </c>
      <c r="U4" s="235">
        <v>891784.13</v>
      </c>
      <c r="V4" s="225" t="str">
        <f>IF((B4*0.05)&lt;500000,"Yes","N/A")</f>
        <v>N/A</v>
      </c>
    </row>
    <row r="5" spans="1:22" x14ac:dyDescent="0.2">
      <c r="A5" s="241" t="s">
        <v>69</v>
      </c>
      <c r="B5" s="236">
        <f t="shared" ref="B5:B31" si="0">SUM(C5:Q5)</f>
        <v>70423873.969999999</v>
      </c>
      <c r="C5" s="233">
        <v>4920082.8</v>
      </c>
      <c r="D5" s="233">
        <v>237756.96</v>
      </c>
      <c r="E5" s="233">
        <v>1418412</v>
      </c>
      <c r="F5" s="233">
        <v>1585.2</v>
      </c>
      <c r="G5" s="233">
        <v>1744179.9</v>
      </c>
      <c r="H5" s="233">
        <v>37308965.780000001</v>
      </c>
      <c r="I5" s="233">
        <v>2515454.4300000002</v>
      </c>
      <c r="J5" s="233">
        <v>5722193.7999999998</v>
      </c>
      <c r="K5" s="233">
        <v>127803</v>
      </c>
      <c r="L5" s="233">
        <v>16427440.1</v>
      </c>
      <c r="M5" s="233">
        <v>0</v>
      </c>
      <c r="N5" s="233">
        <v>0</v>
      </c>
      <c r="O5" s="233">
        <v>0</v>
      </c>
      <c r="P5" s="233">
        <v>0</v>
      </c>
      <c r="Q5" s="233">
        <v>0</v>
      </c>
      <c r="R5" s="234">
        <f t="shared" ref="R5:R31" si="1">S5+T5</f>
        <v>1120223.83</v>
      </c>
      <c r="S5" s="235">
        <v>100771.17</v>
      </c>
      <c r="T5" s="235">
        <v>1019452.66</v>
      </c>
      <c r="U5" s="235">
        <v>3623333.96</v>
      </c>
      <c r="V5" s="225" t="str">
        <f t="shared" ref="V5:V31" si="2">IF((B5*0.05)&lt;500000,"Yes","N/A")</f>
        <v>N/A</v>
      </c>
    </row>
    <row r="6" spans="1:22" s="225" customFormat="1" x14ac:dyDescent="0.2">
      <c r="A6" s="241" t="s">
        <v>70</v>
      </c>
      <c r="B6" s="236">
        <f t="shared" si="0"/>
        <v>2697339.43</v>
      </c>
      <c r="C6" s="233">
        <v>46589.9</v>
      </c>
      <c r="D6" s="233">
        <v>934.05</v>
      </c>
      <c r="E6" s="233">
        <v>2514.1999999999998</v>
      </c>
      <c r="F6" s="233">
        <v>0</v>
      </c>
      <c r="G6" s="233">
        <v>2815.2</v>
      </c>
      <c r="H6" s="233">
        <v>1403982.72</v>
      </c>
      <c r="I6" s="233">
        <v>433044.57</v>
      </c>
      <c r="J6" s="233">
        <v>90350.64</v>
      </c>
      <c r="K6" s="233">
        <v>0</v>
      </c>
      <c r="L6" s="233">
        <v>688927.4</v>
      </c>
      <c r="M6" s="233">
        <v>2332.1999999999998</v>
      </c>
      <c r="N6" s="233">
        <v>24099.4</v>
      </c>
      <c r="O6" s="233">
        <v>1749.15</v>
      </c>
      <c r="P6" s="233">
        <v>0</v>
      </c>
      <c r="Q6" s="233">
        <v>0</v>
      </c>
      <c r="R6" s="234">
        <f t="shared" si="1"/>
        <v>242022.52</v>
      </c>
      <c r="S6" s="235">
        <v>82.31</v>
      </c>
      <c r="T6" s="235">
        <v>241940.21</v>
      </c>
      <c r="U6" s="235">
        <v>189968.57</v>
      </c>
      <c r="V6" s="225" t="str">
        <f t="shared" si="2"/>
        <v>Yes</v>
      </c>
    </row>
    <row r="7" spans="1:22" x14ac:dyDescent="0.2">
      <c r="A7" s="241" t="s">
        <v>71</v>
      </c>
      <c r="B7" s="236">
        <f t="shared" si="0"/>
        <v>13138432.459999999</v>
      </c>
      <c r="C7" s="233">
        <v>812636.4</v>
      </c>
      <c r="D7" s="233">
        <v>19391.400000000001</v>
      </c>
      <c r="E7" s="233">
        <v>190084.8</v>
      </c>
      <c r="F7" s="233">
        <v>0</v>
      </c>
      <c r="G7" s="233">
        <v>104116.8</v>
      </c>
      <c r="H7" s="233">
        <v>8042499.4299999997</v>
      </c>
      <c r="I7" s="233">
        <v>682506.71</v>
      </c>
      <c r="J7" s="233">
        <v>673461.36</v>
      </c>
      <c r="K7" s="233">
        <v>0</v>
      </c>
      <c r="L7" s="233">
        <v>2452306.7599999998</v>
      </c>
      <c r="M7" s="233">
        <v>0</v>
      </c>
      <c r="N7" s="233">
        <v>131578.79999999999</v>
      </c>
      <c r="O7" s="233">
        <v>18387.599999999999</v>
      </c>
      <c r="P7" s="233">
        <v>11462.4</v>
      </c>
      <c r="Q7" s="233">
        <v>0</v>
      </c>
      <c r="R7" s="234">
        <f t="shared" si="1"/>
        <v>314682</v>
      </c>
      <c r="S7" s="235">
        <v>18902.400000000001</v>
      </c>
      <c r="T7" s="235">
        <v>295779.59999999998</v>
      </c>
      <c r="U7" s="235">
        <v>688394.31</v>
      </c>
      <c r="V7" s="225" t="str">
        <f t="shared" si="2"/>
        <v>N/A</v>
      </c>
    </row>
    <row r="8" spans="1:22" x14ac:dyDescent="0.2">
      <c r="A8" s="241" t="s">
        <v>72</v>
      </c>
      <c r="B8" s="236">
        <f t="shared" si="0"/>
        <v>24221924.490000002</v>
      </c>
      <c r="C8" s="233">
        <v>1583505.64</v>
      </c>
      <c r="D8" s="233">
        <v>167076</v>
      </c>
      <c r="E8" s="233">
        <v>205367.35</v>
      </c>
      <c r="F8" s="233">
        <v>0</v>
      </c>
      <c r="G8" s="233">
        <v>384670.22</v>
      </c>
      <c r="H8" s="233">
        <v>12788074.25</v>
      </c>
      <c r="I8" s="233">
        <v>2676183.36</v>
      </c>
      <c r="J8" s="233">
        <v>954072.62</v>
      </c>
      <c r="K8" s="233">
        <v>1778.48</v>
      </c>
      <c r="L8" s="233">
        <v>5092341.3</v>
      </c>
      <c r="M8" s="233">
        <v>36036</v>
      </c>
      <c r="N8" s="233">
        <v>297315.77</v>
      </c>
      <c r="O8" s="233">
        <v>19171.89</v>
      </c>
      <c r="P8" s="233">
        <v>16331.61</v>
      </c>
      <c r="Q8" s="233">
        <v>0</v>
      </c>
      <c r="R8" s="234">
        <f t="shared" si="1"/>
        <v>1686062.3299999998</v>
      </c>
      <c r="S8" s="235">
        <v>179174.2</v>
      </c>
      <c r="T8" s="235">
        <v>1506888.13</v>
      </c>
      <c r="U8" s="235">
        <v>1316144.47</v>
      </c>
      <c r="V8" s="225" t="str">
        <f t="shared" si="2"/>
        <v>N/A</v>
      </c>
    </row>
    <row r="9" spans="1:22" x14ac:dyDescent="0.2">
      <c r="A9" s="242" t="s">
        <v>372</v>
      </c>
      <c r="B9" s="236">
        <f t="shared" si="0"/>
        <v>24358671.719999999</v>
      </c>
      <c r="C9" s="233">
        <v>1948857.2599999998</v>
      </c>
      <c r="D9" s="233">
        <v>21506.58</v>
      </c>
      <c r="E9" s="233">
        <v>156269.39000000001</v>
      </c>
      <c r="F9" s="233">
        <v>0</v>
      </c>
      <c r="G9" s="233">
        <v>95565.68</v>
      </c>
      <c r="H9" s="233">
        <v>17009713.189999998</v>
      </c>
      <c r="I9" s="233">
        <v>1749333.8199999998</v>
      </c>
      <c r="J9" s="233">
        <v>773479.17999999993</v>
      </c>
      <c r="K9" s="233">
        <v>0</v>
      </c>
      <c r="L9" s="233">
        <v>2016825.0699999998</v>
      </c>
      <c r="M9" s="233">
        <v>0</v>
      </c>
      <c r="N9" s="233">
        <v>577126.16</v>
      </c>
      <c r="O9" s="233">
        <v>10239.18</v>
      </c>
      <c r="P9" s="233">
        <v>-243.78999999999996</v>
      </c>
      <c r="Q9" s="233">
        <v>0</v>
      </c>
      <c r="R9" s="234">
        <f t="shared" si="1"/>
        <v>43217.62</v>
      </c>
      <c r="S9" s="235">
        <v>8211.0400000000009</v>
      </c>
      <c r="T9" s="235">
        <v>35006.58</v>
      </c>
      <c r="U9" s="235">
        <v>1214998.9499999997</v>
      </c>
      <c r="V9" s="225" t="str">
        <f t="shared" si="2"/>
        <v>N/A</v>
      </c>
    </row>
    <row r="10" spans="1:22" x14ac:dyDescent="0.2">
      <c r="A10" s="241" t="s">
        <v>74</v>
      </c>
      <c r="B10" s="236">
        <f t="shared" si="0"/>
        <v>3190887.9499999997</v>
      </c>
      <c r="C10" s="233">
        <v>49633.47</v>
      </c>
      <c r="D10" s="233">
        <v>0</v>
      </c>
      <c r="E10" s="233">
        <v>9307.02</v>
      </c>
      <c r="F10" s="233">
        <v>0</v>
      </c>
      <c r="G10" s="233">
        <v>28844.6</v>
      </c>
      <c r="H10" s="233">
        <v>1976713.91</v>
      </c>
      <c r="I10" s="233">
        <v>52962.83</v>
      </c>
      <c r="J10" s="233">
        <v>100964.26</v>
      </c>
      <c r="K10" s="233">
        <v>21155.919999999998</v>
      </c>
      <c r="L10" s="233">
        <v>925571.5</v>
      </c>
      <c r="M10" s="233">
        <v>0</v>
      </c>
      <c r="N10" s="233">
        <v>21155.919999999998</v>
      </c>
      <c r="O10" s="233">
        <v>3631.24</v>
      </c>
      <c r="P10" s="233">
        <v>947.28</v>
      </c>
      <c r="Q10" s="233">
        <v>0</v>
      </c>
      <c r="R10" s="234">
        <f t="shared" si="1"/>
        <v>503702.82</v>
      </c>
      <c r="S10" s="235">
        <v>14804.82</v>
      </c>
      <c r="T10" s="235">
        <v>488898</v>
      </c>
      <c r="U10" s="235">
        <v>267806.19</v>
      </c>
      <c r="V10" s="225" t="str">
        <f t="shared" si="2"/>
        <v>Yes</v>
      </c>
    </row>
    <row r="11" spans="1:22" x14ac:dyDescent="0.2">
      <c r="A11" s="241" t="s">
        <v>75</v>
      </c>
      <c r="B11" s="236">
        <f t="shared" si="0"/>
        <v>1952808.49</v>
      </c>
      <c r="C11" s="233">
        <v>264719.78000000003</v>
      </c>
      <c r="D11" s="233">
        <v>0</v>
      </c>
      <c r="E11" s="233">
        <v>49914.33</v>
      </c>
      <c r="F11" s="233">
        <v>0</v>
      </c>
      <c r="G11" s="233">
        <v>128138.28</v>
      </c>
      <c r="H11" s="233">
        <v>1022272.86</v>
      </c>
      <c r="I11" s="233">
        <v>0</v>
      </c>
      <c r="J11" s="233">
        <v>68790.179999999993</v>
      </c>
      <c r="K11" s="233">
        <v>0</v>
      </c>
      <c r="L11" s="233">
        <v>418973.06</v>
      </c>
      <c r="M11" s="233">
        <v>0</v>
      </c>
      <c r="N11" s="233">
        <v>0</v>
      </c>
      <c r="O11" s="233">
        <v>0</v>
      </c>
      <c r="P11" s="233">
        <v>0</v>
      </c>
      <c r="Q11" s="233">
        <v>0</v>
      </c>
      <c r="R11" s="234">
        <f t="shared" si="1"/>
        <v>81110.67</v>
      </c>
      <c r="S11" s="235">
        <v>5145.83</v>
      </c>
      <c r="T11" s="235">
        <v>75964.84</v>
      </c>
      <c r="U11" s="235">
        <v>105733.52</v>
      </c>
      <c r="V11" s="225" t="str">
        <f t="shared" si="2"/>
        <v>Yes</v>
      </c>
    </row>
    <row r="12" spans="1:22" x14ac:dyDescent="0.2">
      <c r="A12" s="241" t="s">
        <v>76</v>
      </c>
      <c r="B12" s="236">
        <f t="shared" si="0"/>
        <v>45767131.350000009</v>
      </c>
      <c r="C12" s="233">
        <v>1844886.77</v>
      </c>
      <c r="D12" s="233">
        <v>0</v>
      </c>
      <c r="E12" s="233">
        <v>403614.87</v>
      </c>
      <c r="F12" s="233">
        <v>0</v>
      </c>
      <c r="G12" s="233">
        <v>355663.49</v>
      </c>
      <c r="H12" s="233">
        <v>31238283.399999999</v>
      </c>
      <c r="I12" s="233">
        <v>0</v>
      </c>
      <c r="J12" s="233">
        <v>2843149.74</v>
      </c>
      <c r="K12" s="233">
        <v>165.56</v>
      </c>
      <c r="L12" s="233">
        <v>9081367.5199999996</v>
      </c>
      <c r="M12" s="233">
        <v>0</v>
      </c>
      <c r="N12" s="233">
        <v>0</v>
      </c>
      <c r="O12" s="233">
        <v>0</v>
      </c>
      <c r="P12" s="233">
        <v>0</v>
      </c>
      <c r="Q12" s="233">
        <v>0</v>
      </c>
      <c r="R12" s="234">
        <f t="shared" si="1"/>
        <v>1961315.36</v>
      </c>
      <c r="S12" s="235">
        <v>78781.5</v>
      </c>
      <c r="T12" s="235">
        <v>1882533.86</v>
      </c>
      <c r="U12" s="235">
        <v>2485103.1500000004</v>
      </c>
      <c r="V12" s="225" t="str">
        <f t="shared" si="2"/>
        <v>N/A</v>
      </c>
    </row>
    <row r="13" spans="1:22" x14ac:dyDescent="0.2">
      <c r="A13" s="241" t="s">
        <v>77</v>
      </c>
      <c r="B13" s="236">
        <f t="shared" si="0"/>
        <v>7914366.1300000008</v>
      </c>
      <c r="C13" s="233">
        <v>334402.26</v>
      </c>
      <c r="D13" s="233">
        <v>2621.16</v>
      </c>
      <c r="E13" s="233">
        <v>65318.9</v>
      </c>
      <c r="F13" s="233">
        <v>6642.6</v>
      </c>
      <c r="G13" s="233">
        <v>114916.98</v>
      </c>
      <c r="H13" s="233">
        <v>5556333.7400000002</v>
      </c>
      <c r="I13" s="233">
        <v>153105.73000000001</v>
      </c>
      <c r="J13" s="233">
        <v>245229.96</v>
      </c>
      <c r="K13" s="233">
        <v>53814.96</v>
      </c>
      <c r="L13" s="233">
        <v>1381979.84</v>
      </c>
      <c r="M13" s="233">
        <v>0</v>
      </c>
      <c r="N13" s="233">
        <v>0</v>
      </c>
      <c r="O13" s="233">
        <v>0</v>
      </c>
      <c r="P13" s="233">
        <v>0</v>
      </c>
      <c r="Q13" s="233">
        <v>0</v>
      </c>
      <c r="R13" s="234">
        <f t="shared" si="1"/>
        <v>367993.37</v>
      </c>
      <c r="S13" s="235">
        <v>67005.41</v>
      </c>
      <c r="T13" s="235">
        <v>300987.96000000002</v>
      </c>
      <c r="U13" s="235">
        <v>424964.28</v>
      </c>
      <c r="V13" s="225" t="str">
        <f t="shared" si="2"/>
        <v>Yes</v>
      </c>
    </row>
    <row r="14" spans="1:22" x14ac:dyDescent="0.2">
      <c r="A14" s="241" t="s">
        <v>78</v>
      </c>
      <c r="B14" s="236">
        <f t="shared" si="0"/>
        <v>48435293.109999999</v>
      </c>
      <c r="C14" s="233">
        <v>4850276.3499999996</v>
      </c>
      <c r="D14" s="233">
        <v>0</v>
      </c>
      <c r="E14" s="233">
        <v>559891.46</v>
      </c>
      <c r="F14" s="233">
        <v>8212.36</v>
      </c>
      <c r="G14" s="233">
        <v>732233.45</v>
      </c>
      <c r="H14" s="233">
        <v>30895289.670000002</v>
      </c>
      <c r="I14" s="233">
        <v>0</v>
      </c>
      <c r="J14" s="233">
        <v>3090664</v>
      </c>
      <c r="K14" s="233">
        <v>377232.39</v>
      </c>
      <c r="L14" s="233">
        <v>7921493.4299999997</v>
      </c>
      <c r="M14" s="233">
        <v>0</v>
      </c>
      <c r="N14" s="233">
        <v>0</v>
      </c>
      <c r="O14" s="233">
        <v>0</v>
      </c>
      <c r="P14" s="233">
        <v>0</v>
      </c>
      <c r="Q14" s="233">
        <v>0</v>
      </c>
      <c r="R14" s="234">
        <f t="shared" si="1"/>
        <v>1055161.21</v>
      </c>
      <c r="S14" s="235">
        <v>94695.74</v>
      </c>
      <c r="T14" s="235">
        <v>960465.47</v>
      </c>
      <c r="U14" s="235">
        <v>2431062.19</v>
      </c>
      <c r="V14" s="225" t="str">
        <f t="shared" si="2"/>
        <v>N/A</v>
      </c>
    </row>
    <row r="15" spans="1:22" x14ac:dyDescent="0.2">
      <c r="A15" s="241" t="s">
        <v>79</v>
      </c>
      <c r="B15" s="236">
        <f t="shared" si="0"/>
        <v>24842757.509999998</v>
      </c>
      <c r="C15" s="233">
        <v>867856.8</v>
      </c>
      <c r="D15" s="233">
        <v>55542.48</v>
      </c>
      <c r="E15" s="233">
        <v>82641.42</v>
      </c>
      <c r="F15" s="233">
        <v>0</v>
      </c>
      <c r="G15" s="233">
        <v>296680.26</v>
      </c>
      <c r="H15" s="233">
        <v>12850606.619999999</v>
      </c>
      <c r="I15" s="233">
        <v>3833058.61</v>
      </c>
      <c r="J15" s="233">
        <v>913856.13</v>
      </c>
      <c r="K15" s="233">
        <v>0</v>
      </c>
      <c r="L15" s="233">
        <v>5942508.1900000004</v>
      </c>
      <c r="M15" s="233">
        <v>0</v>
      </c>
      <c r="N15" s="233">
        <v>0</v>
      </c>
      <c r="O15" s="233">
        <v>0</v>
      </c>
      <c r="P15" s="233">
        <v>0</v>
      </c>
      <c r="Q15" s="233">
        <v>7</v>
      </c>
      <c r="R15" s="234">
        <f t="shared" si="1"/>
        <v>1649982.24</v>
      </c>
      <c r="S15" s="235">
        <v>80984.160000000003</v>
      </c>
      <c r="T15" s="235">
        <v>1568998.08</v>
      </c>
      <c r="U15" s="235">
        <v>1240990.8900000001</v>
      </c>
      <c r="V15" s="225" t="str">
        <f t="shared" si="2"/>
        <v>N/A</v>
      </c>
    </row>
    <row r="16" spans="1:22" x14ac:dyDescent="0.2">
      <c r="A16" s="241" t="s">
        <v>343</v>
      </c>
      <c r="B16" s="236">
        <f t="shared" si="0"/>
        <v>6384432.919999999</v>
      </c>
      <c r="C16" s="233">
        <v>152474.92000000001</v>
      </c>
      <c r="D16" s="233">
        <v>0</v>
      </c>
      <c r="E16" s="233">
        <v>13906.48</v>
      </c>
      <c r="F16" s="233">
        <v>0</v>
      </c>
      <c r="G16" s="233">
        <v>38987.81</v>
      </c>
      <c r="H16" s="233">
        <v>4310133.99</v>
      </c>
      <c r="I16" s="233">
        <v>132723.51999999999</v>
      </c>
      <c r="J16" s="233">
        <v>262682.09999999998</v>
      </c>
      <c r="K16" s="233">
        <v>15265.6</v>
      </c>
      <c r="L16" s="233">
        <v>1363034.33</v>
      </c>
      <c r="M16" s="233">
        <v>0</v>
      </c>
      <c r="N16" s="233">
        <v>82575.460000000006</v>
      </c>
      <c r="O16" s="233">
        <v>5704.39</v>
      </c>
      <c r="P16" s="233">
        <v>6944.32</v>
      </c>
      <c r="Q16" s="233">
        <v>0</v>
      </c>
      <c r="R16" s="234">
        <f t="shared" si="1"/>
        <v>0</v>
      </c>
      <c r="S16" s="235">
        <v>0</v>
      </c>
      <c r="T16" s="235">
        <v>0</v>
      </c>
      <c r="U16" s="235">
        <v>390716.21</v>
      </c>
      <c r="V16" s="225" t="str">
        <f t="shared" si="2"/>
        <v>Yes</v>
      </c>
    </row>
    <row r="17" spans="1:22" x14ac:dyDescent="0.2">
      <c r="A17" s="241" t="s">
        <v>80</v>
      </c>
      <c r="B17" s="236">
        <f t="shared" si="0"/>
        <v>137479116.97</v>
      </c>
      <c r="C17" s="233">
        <v>11892843.48</v>
      </c>
      <c r="D17" s="233">
        <v>0</v>
      </c>
      <c r="E17" s="233">
        <v>1767364.61</v>
      </c>
      <c r="F17" s="233">
        <v>9684.8700000000008</v>
      </c>
      <c r="G17" s="233">
        <v>932230.82</v>
      </c>
      <c r="H17" s="233">
        <v>95697368.019999996</v>
      </c>
      <c r="I17" s="233">
        <v>5227532.29</v>
      </c>
      <c r="J17" s="233">
        <v>12683548.52</v>
      </c>
      <c r="K17" s="233">
        <v>69783.539999999994</v>
      </c>
      <c r="L17" s="233">
        <v>9198760.8200000003</v>
      </c>
      <c r="M17" s="233">
        <v>0</v>
      </c>
      <c r="N17" s="233">
        <v>0</v>
      </c>
      <c r="O17" s="233">
        <v>0</v>
      </c>
      <c r="P17" s="233">
        <v>0</v>
      </c>
      <c r="Q17" s="233">
        <v>0</v>
      </c>
      <c r="R17" s="234">
        <f t="shared" si="1"/>
        <v>1617007.1</v>
      </c>
      <c r="S17" s="235">
        <v>65903.259999999995</v>
      </c>
      <c r="T17" s="235">
        <v>1551103.84</v>
      </c>
      <c r="U17" s="235">
        <v>7101559.8399999999</v>
      </c>
      <c r="V17" s="225" t="str">
        <f t="shared" si="2"/>
        <v>N/A</v>
      </c>
    </row>
    <row r="18" spans="1:22" x14ac:dyDescent="0.2">
      <c r="A18" s="241" t="s">
        <v>81</v>
      </c>
      <c r="B18" s="236">
        <f t="shared" si="0"/>
        <v>1369966.13</v>
      </c>
      <c r="C18" s="233">
        <v>0</v>
      </c>
      <c r="D18" s="233">
        <v>0</v>
      </c>
      <c r="E18" s="233">
        <v>10260</v>
      </c>
      <c r="F18" s="233">
        <v>0</v>
      </c>
      <c r="G18" s="233">
        <v>108300</v>
      </c>
      <c r="H18" s="233">
        <v>847123.05999999994</v>
      </c>
      <c r="I18" s="233">
        <v>0</v>
      </c>
      <c r="J18" s="233">
        <v>50225.05</v>
      </c>
      <c r="K18" s="233">
        <v>0</v>
      </c>
      <c r="L18" s="233">
        <v>354058.02</v>
      </c>
      <c r="M18" s="233">
        <v>0</v>
      </c>
      <c r="N18" s="233">
        <v>0</v>
      </c>
      <c r="O18" s="233">
        <v>0</v>
      </c>
      <c r="P18" s="233">
        <v>0</v>
      </c>
      <c r="Q18" s="233">
        <v>0</v>
      </c>
      <c r="R18" s="234">
        <f t="shared" si="1"/>
        <v>325050.29000000004</v>
      </c>
      <c r="S18" s="235">
        <v>0</v>
      </c>
      <c r="T18" s="235">
        <v>325050.29000000004</v>
      </c>
      <c r="U18" s="235">
        <v>119296.16</v>
      </c>
      <c r="V18" s="225" t="str">
        <f t="shared" si="2"/>
        <v>Yes</v>
      </c>
    </row>
    <row r="19" spans="1:22" x14ac:dyDescent="0.2">
      <c r="A19" s="241" t="s">
        <v>82</v>
      </c>
      <c r="B19" s="236">
        <f t="shared" si="0"/>
        <v>9806438.8399999999</v>
      </c>
      <c r="C19" s="233">
        <v>339786.2</v>
      </c>
      <c r="D19" s="233">
        <v>19623.27</v>
      </c>
      <c r="E19" s="233">
        <v>24388.5</v>
      </c>
      <c r="F19" s="233">
        <v>0</v>
      </c>
      <c r="G19" s="233">
        <v>24098.9</v>
      </c>
      <c r="H19" s="233">
        <v>6550261.1999999993</v>
      </c>
      <c r="I19" s="233">
        <v>968659.87</v>
      </c>
      <c r="J19" s="233">
        <v>340011</v>
      </c>
      <c r="K19" s="233">
        <v>0</v>
      </c>
      <c r="L19" s="233">
        <v>1539609.9</v>
      </c>
      <c r="M19" s="233">
        <v>0</v>
      </c>
      <c r="N19" s="233">
        <v>0</v>
      </c>
      <c r="O19" s="233">
        <v>0</v>
      </c>
      <c r="P19" s="233">
        <v>0</v>
      </c>
      <c r="Q19" s="233">
        <v>0</v>
      </c>
      <c r="R19" s="234">
        <f t="shared" si="1"/>
        <v>387465.05</v>
      </c>
      <c r="S19" s="235">
        <v>32646.46</v>
      </c>
      <c r="T19" s="235">
        <v>354818.58999999997</v>
      </c>
      <c r="U19" s="235">
        <v>535127.22</v>
      </c>
      <c r="V19" s="225" t="str">
        <f t="shared" si="2"/>
        <v>Yes</v>
      </c>
    </row>
    <row r="20" spans="1:22" x14ac:dyDescent="0.2">
      <c r="A20" s="241" t="s">
        <v>83</v>
      </c>
      <c r="B20" s="236">
        <f t="shared" si="0"/>
        <v>48041664.609999992</v>
      </c>
      <c r="C20" s="233">
        <v>4968742.2300000004</v>
      </c>
      <c r="D20" s="233">
        <v>184068.45</v>
      </c>
      <c r="E20" s="233">
        <v>390677.49</v>
      </c>
      <c r="F20" s="233">
        <v>1357.56</v>
      </c>
      <c r="G20" s="233">
        <v>294837.96000000002</v>
      </c>
      <c r="H20" s="233">
        <v>34147070.079999998</v>
      </c>
      <c r="I20" s="233">
        <v>1739370.73</v>
      </c>
      <c r="J20" s="233">
        <v>1719608.46</v>
      </c>
      <c r="K20" s="233">
        <v>71997.119999999995</v>
      </c>
      <c r="L20" s="233">
        <v>3610858.13</v>
      </c>
      <c r="M20" s="233">
        <v>0</v>
      </c>
      <c r="N20" s="233">
        <v>870737.15</v>
      </c>
      <c r="O20" s="233">
        <v>11169.25</v>
      </c>
      <c r="P20" s="233">
        <v>30131</v>
      </c>
      <c r="Q20" s="233">
        <v>1039</v>
      </c>
      <c r="R20" s="234">
        <f t="shared" si="1"/>
        <v>2205811.62</v>
      </c>
      <c r="S20" s="235">
        <v>212553.72</v>
      </c>
      <c r="T20" s="235">
        <v>1993257.9</v>
      </c>
      <c r="U20" s="235">
        <v>2559522.1799999997</v>
      </c>
      <c r="V20" s="225" t="str">
        <f t="shared" si="2"/>
        <v>N/A</v>
      </c>
    </row>
    <row r="21" spans="1:22" x14ac:dyDescent="0.2">
      <c r="A21" s="241" t="s">
        <v>392</v>
      </c>
      <c r="B21" s="236">
        <f t="shared" si="0"/>
        <v>16033187.580000002</v>
      </c>
      <c r="C21" s="233">
        <v>371205.14</v>
      </c>
      <c r="D21" s="233">
        <v>0</v>
      </c>
      <c r="E21" s="233">
        <v>69747</v>
      </c>
      <c r="F21" s="233">
        <v>0</v>
      </c>
      <c r="G21" s="233">
        <v>195756.61</v>
      </c>
      <c r="H21" s="233">
        <v>8601036.0800000001</v>
      </c>
      <c r="I21" s="233">
        <v>290239.98</v>
      </c>
      <c r="J21" s="233">
        <v>1479765.29</v>
      </c>
      <c r="K21" s="233">
        <v>77718.549999999988</v>
      </c>
      <c r="L21" s="233">
        <v>4947718.93</v>
      </c>
      <c r="M21" s="233">
        <v>0</v>
      </c>
      <c r="N21" s="233">
        <v>0</v>
      </c>
      <c r="O21" s="233">
        <v>0</v>
      </c>
      <c r="P21" s="233">
        <v>0</v>
      </c>
      <c r="Q21" s="233">
        <v>0</v>
      </c>
      <c r="R21" s="234">
        <f t="shared" si="1"/>
        <v>864365.56</v>
      </c>
      <c r="S21" s="235">
        <v>69648.25</v>
      </c>
      <c r="T21" s="235">
        <v>794717.31</v>
      </c>
      <c r="U21" s="235">
        <v>888083.96</v>
      </c>
      <c r="V21" s="225" t="str">
        <f t="shared" si="2"/>
        <v>N/A</v>
      </c>
    </row>
    <row r="22" spans="1:22" x14ac:dyDescent="0.2">
      <c r="A22" s="241" t="s">
        <v>85</v>
      </c>
      <c r="B22" s="236">
        <f t="shared" si="0"/>
        <v>15075833.82</v>
      </c>
      <c r="C22" s="233">
        <v>666549.4</v>
      </c>
      <c r="D22" s="233">
        <v>9468.8799999999992</v>
      </c>
      <c r="E22" s="233">
        <v>82118.399999999994</v>
      </c>
      <c r="F22" s="233">
        <v>1132.8</v>
      </c>
      <c r="G22" s="233">
        <v>259472.59999999998</v>
      </c>
      <c r="H22" s="233">
        <v>8893031.4000000004</v>
      </c>
      <c r="I22" s="233">
        <v>670617.74</v>
      </c>
      <c r="J22" s="233">
        <v>668764.80000000005</v>
      </c>
      <c r="K22" s="233">
        <v>39996</v>
      </c>
      <c r="L22" s="233">
        <v>3784681.8</v>
      </c>
      <c r="M22" s="233">
        <v>0</v>
      </c>
      <c r="N22" s="233">
        <v>0</v>
      </c>
      <c r="O22" s="233">
        <v>0</v>
      </c>
      <c r="P22" s="233">
        <v>0</v>
      </c>
      <c r="Q22" s="233">
        <v>0</v>
      </c>
      <c r="R22" s="234">
        <f t="shared" si="1"/>
        <v>839268.78999999992</v>
      </c>
      <c r="S22" s="235">
        <v>50698.89</v>
      </c>
      <c r="T22" s="235">
        <v>788569.89999999991</v>
      </c>
      <c r="U22" s="235">
        <v>773428.7699999999</v>
      </c>
      <c r="V22" s="225" t="str">
        <f t="shared" si="2"/>
        <v>N/A</v>
      </c>
    </row>
    <row r="23" spans="1:22" x14ac:dyDescent="0.2">
      <c r="A23" s="241" t="s">
        <v>86</v>
      </c>
      <c r="B23" s="236">
        <f t="shared" si="0"/>
        <v>16030498.189999999</v>
      </c>
      <c r="C23" s="233">
        <v>439544.12</v>
      </c>
      <c r="D23" s="233">
        <v>32113.41</v>
      </c>
      <c r="E23" s="233">
        <v>62579.16</v>
      </c>
      <c r="F23" s="233">
        <v>0</v>
      </c>
      <c r="G23" s="233">
        <v>124661.66</v>
      </c>
      <c r="H23" s="233">
        <v>8731383.4299999997</v>
      </c>
      <c r="I23" s="233">
        <v>1911080.01</v>
      </c>
      <c r="J23" s="233">
        <v>644196.17000000004</v>
      </c>
      <c r="K23" s="233">
        <v>189152.09</v>
      </c>
      <c r="L23" s="233">
        <v>3895788.14</v>
      </c>
      <c r="M23" s="233">
        <v>0</v>
      </c>
      <c r="N23" s="233">
        <v>0</v>
      </c>
      <c r="O23" s="233">
        <v>0</v>
      </c>
      <c r="P23" s="233">
        <v>0</v>
      </c>
      <c r="Q23" s="233">
        <v>0</v>
      </c>
      <c r="R23" s="234">
        <f t="shared" si="1"/>
        <v>225365.69</v>
      </c>
      <c r="S23" s="235">
        <v>0</v>
      </c>
      <c r="T23" s="235">
        <v>225365.69</v>
      </c>
      <c r="U23" s="235">
        <v>801672.96</v>
      </c>
      <c r="V23" s="225" t="str">
        <f t="shared" si="2"/>
        <v>N/A</v>
      </c>
    </row>
    <row r="24" spans="1:22" x14ac:dyDescent="0.2">
      <c r="A24" s="241" t="s">
        <v>87</v>
      </c>
      <c r="B24" s="236">
        <f t="shared" si="0"/>
        <v>27937567.349999998</v>
      </c>
      <c r="C24" s="233">
        <v>2518176.42</v>
      </c>
      <c r="D24" s="233">
        <v>79734.02</v>
      </c>
      <c r="E24" s="233">
        <v>764603.49</v>
      </c>
      <c r="F24" s="233">
        <v>0</v>
      </c>
      <c r="G24" s="233">
        <v>669680.33000000007</v>
      </c>
      <c r="H24" s="233">
        <v>15596424.58</v>
      </c>
      <c r="I24" s="233">
        <v>1185528.3399999999</v>
      </c>
      <c r="J24" s="233">
        <v>1249283.9700000002</v>
      </c>
      <c r="K24" s="233">
        <v>63121.5</v>
      </c>
      <c r="L24" s="233">
        <v>5811014.7000000002</v>
      </c>
      <c r="M24" s="233">
        <v>0</v>
      </c>
      <c r="N24" s="233">
        <v>0</v>
      </c>
      <c r="O24" s="233">
        <v>0</v>
      </c>
      <c r="P24" s="233">
        <v>0</v>
      </c>
      <c r="Q24" s="233">
        <v>0</v>
      </c>
      <c r="R24" s="234">
        <f t="shared" si="1"/>
        <v>470865.18</v>
      </c>
      <c r="S24" s="235">
        <v>29662.799999999999</v>
      </c>
      <c r="T24" s="235">
        <v>441202.38</v>
      </c>
      <c r="U24" s="235">
        <v>1377611.64</v>
      </c>
      <c r="V24" s="225" t="str">
        <f t="shared" si="2"/>
        <v>N/A</v>
      </c>
    </row>
    <row r="25" spans="1:22" x14ac:dyDescent="0.2">
      <c r="A25" s="241" t="s">
        <v>88</v>
      </c>
      <c r="B25" s="236">
        <f t="shared" si="0"/>
        <v>30197566.659999996</v>
      </c>
      <c r="C25" s="233">
        <v>1258121.6399999999</v>
      </c>
      <c r="D25" s="233">
        <v>43272.9</v>
      </c>
      <c r="E25" s="233">
        <v>176097.36</v>
      </c>
      <c r="F25" s="233">
        <v>5680.56</v>
      </c>
      <c r="G25" s="233">
        <v>392309.62</v>
      </c>
      <c r="H25" s="233">
        <v>17921145.18</v>
      </c>
      <c r="I25" s="233">
        <v>1625317.03</v>
      </c>
      <c r="J25" s="233">
        <v>1192252.23</v>
      </c>
      <c r="K25" s="233">
        <v>88832.38</v>
      </c>
      <c r="L25" s="233">
        <v>6883338.9800000004</v>
      </c>
      <c r="M25" s="233">
        <v>17370.18</v>
      </c>
      <c r="N25" s="233">
        <v>503921.84</v>
      </c>
      <c r="O25" s="233">
        <v>64377.68</v>
      </c>
      <c r="P25" s="233">
        <v>25529.08</v>
      </c>
      <c r="Q25" s="233">
        <v>0</v>
      </c>
      <c r="R25" s="234">
        <f t="shared" si="1"/>
        <v>482122.16</v>
      </c>
      <c r="S25" s="235">
        <v>31343.16</v>
      </c>
      <c r="T25" s="235">
        <v>450779</v>
      </c>
      <c r="U25" s="235">
        <v>1235529.1500000001</v>
      </c>
      <c r="V25" s="225" t="str">
        <f t="shared" si="2"/>
        <v>N/A</v>
      </c>
    </row>
    <row r="26" spans="1:22" x14ac:dyDescent="0.2">
      <c r="A26" s="241" t="s">
        <v>344</v>
      </c>
      <c r="B26" s="236">
        <f t="shared" si="0"/>
        <v>3173751.22</v>
      </c>
      <c r="C26" s="233">
        <v>38243.94</v>
      </c>
      <c r="D26" s="233">
        <v>6608.88</v>
      </c>
      <c r="E26" s="233">
        <v>1425.24</v>
      </c>
      <c r="F26" s="233">
        <v>0</v>
      </c>
      <c r="G26" s="233">
        <v>0</v>
      </c>
      <c r="H26" s="233">
        <v>2780322.06</v>
      </c>
      <c r="I26" s="233">
        <v>256094.1</v>
      </c>
      <c r="J26" s="233">
        <v>62710.559999999998</v>
      </c>
      <c r="K26" s="233">
        <v>0</v>
      </c>
      <c r="L26" s="233">
        <v>28346.44</v>
      </c>
      <c r="M26" s="233">
        <v>0</v>
      </c>
      <c r="N26" s="233">
        <v>0</v>
      </c>
      <c r="O26" s="233">
        <v>0</v>
      </c>
      <c r="P26" s="233">
        <v>0</v>
      </c>
      <c r="Q26" s="233">
        <v>0</v>
      </c>
      <c r="R26" s="234">
        <f t="shared" si="1"/>
        <v>514282.31</v>
      </c>
      <c r="S26" s="235">
        <v>658.8</v>
      </c>
      <c r="T26" s="235">
        <v>513623.51</v>
      </c>
      <c r="U26" s="235">
        <v>268086.43</v>
      </c>
      <c r="V26" s="225" t="str">
        <f t="shared" si="2"/>
        <v>Yes</v>
      </c>
    </row>
    <row r="27" spans="1:22" x14ac:dyDescent="0.2">
      <c r="A27" s="241" t="s">
        <v>89</v>
      </c>
      <c r="B27" s="236">
        <f t="shared" si="0"/>
        <v>9814163.7599999998</v>
      </c>
      <c r="C27" s="233">
        <v>623187.98</v>
      </c>
      <c r="D27" s="233">
        <v>0</v>
      </c>
      <c r="E27" s="233">
        <v>45207.79</v>
      </c>
      <c r="F27" s="233">
        <v>3550.35</v>
      </c>
      <c r="G27" s="233">
        <v>146511.10999999999</v>
      </c>
      <c r="H27" s="233">
        <v>5813847.8700000001</v>
      </c>
      <c r="I27" s="233">
        <v>491443.66</v>
      </c>
      <c r="J27" s="233">
        <v>380087.64</v>
      </c>
      <c r="K27" s="233">
        <v>87354.72</v>
      </c>
      <c r="L27" s="233">
        <v>2222972.64</v>
      </c>
      <c r="M27" s="233">
        <v>0</v>
      </c>
      <c r="N27" s="233">
        <v>0</v>
      </c>
      <c r="O27" s="233">
        <v>0</v>
      </c>
      <c r="P27" s="233">
        <v>0</v>
      </c>
      <c r="Q27" s="233">
        <v>0</v>
      </c>
      <c r="R27" s="234">
        <f t="shared" si="1"/>
        <v>165807.88999999998</v>
      </c>
      <c r="S27" s="235">
        <v>2494.4299999999998</v>
      </c>
      <c r="T27" s="235">
        <v>163313.46</v>
      </c>
      <c r="U27" s="235">
        <v>438886.08</v>
      </c>
      <c r="V27" s="225" t="str">
        <f t="shared" si="2"/>
        <v>Yes</v>
      </c>
    </row>
    <row r="28" spans="1:22" x14ac:dyDescent="0.2">
      <c r="A28" s="241" t="s">
        <v>90</v>
      </c>
      <c r="B28" s="236">
        <f t="shared" si="0"/>
        <v>54611441.419999994</v>
      </c>
      <c r="C28" s="233">
        <v>3113706.27</v>
      </c>
      <c r="D28" s="233">
        <v>535630.31999999995</v>
      </c>
      <c r="E28" s="233">
        <v>503594</v>
      </c>
      <c r="F28" s="233">
        <v>0</v>
      </c>
      <c r="G28" s="233">
        <v>831999.47</v>
      </c>
      <c r="H28" s="233">
        <v>28499269.809999999</v>
      </c>
      <c r="I28" s="233">
        <v>7573812.0099999998</v>
      </c>
      <c r="J28" s="233">
        <v>2654699.2599999998</v>
      </c>
      <c r="K28" s="233">
        <v>0</v>
      </c>
      <c r="L28" s="233">
        <v>10898730.279999999</v>
      </c>
      <c r="M28" s="233">
        <v>0</v>
      </c>
      <c r="N28" s="233">
        <v>0</v>
      </c>
      <c r="O28" s="233">
        <v>0</v>
      </c>
      <c r="P28" s="233">
        <v>0</v>
      </c>
      <c r="Q28" s="233">
        <v>0</v>
      </c>
      <c r="R28" s="234">
        <f t="shared" si="1"/>
        <v>467124.78</v>
      </c>
      <c r="S28" s="235">
        <v>76274.84</v>
      </c>
      <c r="T28" s="235">
        <v>390849.94</v>
      </c>
      <c r="U28" s="235">
        <v>2727320.25</v>
      </c>
      <c r="V28" s="225" t="str">
        <f t="shared" si="2"/>
        <v>N/A</v>
      </c>
    </row>
    <row r="29" spans="1:22" x14ac:dyDescent="0.2">
      <c r="A29" s="241" t="s">
        <v>91</v>
      </c>
      <c r="B29" s="236">
        <f t="shared" si="0"/>
        <v>18059487.559999999</v>
      </c>
      <c r="C29" s="233">
        <v>1651622.82</v>
      </c>
      <c r="D29" s="233">
        <v>6600</v>
      </c>
      <c r="E29" s="233">
        <v>179884.4</v>
      </c>
      <c r="F29" s="233">
        <v>7100.7</v>
      </c>
      <c r="G29" s="233">
        <v>55858.84</v>
      </c>
      <c r="H29" s="233">
        <v>12354040.870000001</v>
      </c>
      <c r="I29" s="233">
        <v>1107258.0900000001</v>
      </c>
      <c r="J29" s="233">
        <v>840513.24</v>
      </c>
      <c r="K29" s="233">
        <v>84122.28</v>
      </c>
      <c r="L29" s="233">
        <v>1397596.68</v>
      </c>
      <c r="M29" s="233">
        <v>6600</v>
      </c>
      <c r="N29" s="233">
        <v>343673.88</v>
      </c>
      <c r="O29" s="233">
        <v>5680.56</v>
      </c>
      <c r="P29" s="233">
        <v>18935.2</v>
      </c>
      <c r="Q29" s="233">
        <v>0</v>
      </c>
      <c r="R29" s="234">
        <f t="shared" si="1"/>
        <v>0</v>
      </c>
      <c r="S29" s="235">
        <v>0</v>
      </c>
      <c r="T29" s="235">
        <v>0</v>
      </c>
      <c r="U29" s="235">
        <v>944782.69</v>
      </c>
      <c r="V29" s="225" t="str">
        <f t="shared" si="2"/>
        <v>N/A</v>
      </c>
    </row>
    <row r="30" spans="1:22" x14ac:dyDescent="0.2">
      <c r="A30" s="241" t="s">
        <v>92</v>
      </c>
      <c r="B30" s="236">
        <f t="shared" si="0"/>
        <v>23251185.849999998</v>
      </c>
      <c r="C30" s="233">
        <v>2021507.06</v>
      </c>
      <c r="D30" s="233">
        <v>0</v>
      </c>
      <c r="E30" s="233">
        <v>334723.8</v>
      </c>
      <c r="F30" s="233">
        <v>0</v>
      </c>
      <c r="G30" s="233">
        <v>198015.77</v>
      </c>
      <c r="H30" s="233">
        <v>16890999.859999999</v>
      </c>
      <c r="I30" s="233">
        <v>0</v>
      </c>
      <c r="J30" s="233">
        <v>1392526.98</v>
      </c>
      <c r="K30" s="233">
        <v>0</v>
      </c>
      <c r="L30" s="233">
        <v>2413412.38</v>
      </c>
      <c r="M30" s="233">
        <v>0</v>
      </c>
      <c r="N30" s="233">
        <v>0</v>
      </c>
      <c r="O30" s="233">
        <v>0</v>
      </c>
      <c r="P30" s="233">
        <v>0</v>
      </c>
      <c r="Q30" s="233">
        <v>0</v>
      </c>
      <c r="R30" s="234">
        <f t="shared" si="1"/>
        <v>1378637.6600000001</v>
      </c>
      <c r="S30" s="235">
        <v>10450.040000000001</v>
      </c>
      <c r="T30" s="235">
        <v>1368187.62</v>
      </c>
      <c r="U30" s="235">
        <v>1131309.31</v>
      </c>
      <c r="V30" s="225" t="str">
        <f t="shared" si="2"/>
        <v>N/A</v>
      </c>
    </row>
    <row r="31" spans="1:22" x14ac:dyDescent="0.2">
      <c r="A31" s="241" t="s">
        <v>93</v>
      </c>
      <c r="B31" s="236">
        <f t="shared" si="0"/>
        <v>149155924.35999998</v>
      </c>
      <c r="C31" s="233">
        <v>74577962.180000007</v>
      </c>
      <c r="D31" s="233">
        <v>5232.03</v>
      </c>
      <c r="E31" s="233">
        <v>831065.82</v>
      </c>
      <c r="F31" s="233">
        <v>20077.47</v>
      </c>
      <c r="G31" s="233">
        <v>1833793.7</v>
      </c>
      <c r="H31" s="233">
        <v>51558414.810000002</v>
      </c>
      <c r="I31" s="233">
        <v>403600.63</v>
      </c>
      <c r="J31" s="233">
        <v>3414419.52</v>
      </c>
      <c r="K31" s="233">
        <v>184686.44</v>
      </c>
      <c r="L31" s="233">
        <v>16326671.76</v>
      </c>
      <c r="M31" s="233">
        <v>0</v>
      </c>
      <c r="N31" s="233">
        <v>0</v>
      </c>
      <c r="O31" s="233">
        <v>0</v>
      </c>
      <c r="P31" s="233">
        <v>0</v>
      </c>
      <c r="Q31" s="233">
        <v>0</v>
      </c>
      <c r="R31" s="234">
        <f t="shared" si="1"/>
        <v>569122.91999999993</v>
      </c>
      <c r="S31" s="235">
        <v>0</v>
      </c>
      <c r="T31" s="235">
        <v>569122.91999999993</v>
      </c>
      <c r="U31" s="235">
        <v>3763388.75</v>
      </c>
      <c r="V31" s="225" t="str">
        <f t="shared" si="2"/>
        <v>N/A</v>
      </c>
    </row>
    <row r="33" spans="1:9" x14ac:dyDescent="0.2">
      <c r="A33" s="86" t="s">
        <v>54</v>
      </c>
      <c r="B33" s="86" t="s">
        <v>66</v>
      </c>
      <c r="C33" s="86" t="s">
        <v>67</v>
      </c>
      <c r="D33" s="86">
        <v>50000000</v>
      </c>
      <c r="F33" s="86" t="s">
        <v>54</v>
      </c>
      <c r="G33" s="86" t="s">
        <v>144</v>
      </c>
      <c r="H33" s="86" t="s">
        <v>145</v>
      </c>
      <c r="I33" s="86" t="s">
        <v>378</v>
      </c>
    </row>
    <row r="34" spans="1:9" x14ac:dyDescent="0.2">
      <c r="A34" s="223"/>
      <c r="B34" s="223"/>
      <c r="C34" s="223" t="s">
        <v>375</v>
      </c>
      <c r="D34" s="223" t="s">
        <v>374</v>
      </c>
      <c r="F34" s="223"/>
      <c r="G34" s="223"/>
      <c r="H34" s="223"/>
      <c r="I34" s="223" t="s">
        <v>376</v>
      </c>
    </row>
    <row r="35" spans="1:9" x14ac:dyDescent="0.2">
      <c r="A35" s="241" t="s">
        <v>342</v>
      </c>
      <c r="B35" s="232" t="s">
        <v>65</v>
      </c>
      <c r="C35" s="217"/>
      <c r="D35" s="237">
        <v>891784.13</v>
      </c>
      <c r="E35" s="225"/>
      <c r="F35" s="241" t="s">
        <v>342</v>
      </c>
      <c r="G35" s="239">
        <v>69250</v>
      </c>
      <c r="H35" s="239">
        <v>10000000</v>
      </c>
      <c r="I35" s="238">
        <v>0</v>
      </c>
    </row>
    <row r="36" spans="1:9" x14ac:dyDescent="0.2">
      <c r="A36" s="241" t="s">
        <v>69</v>
      </c>
      <c r="B36" s="232" t="s">
        <v>65</v>
      </c>
      <c r="C36" s="217"/>
      <c r="D36" s="237">
        <v>3623333.96</v>
      </c>
      <c r="E36" s="225"/>
      <c r="F36" s="241" t="s">
        <v>69</v>
      </c>
      <c r="G36" s="239">
        <v>69250</v>
      </c>
      <c r="H36" s="239">
        <v>10000000</v>
      </c>
      <c r="I36" s="238">
        <v>6398</v>
      </c>
    </row>
    <row r="37" spans="1:9" x14ac:dyDescent="0.2">
      <c r="A37" s="241" t="s">
        <v>70</v>
      </c>
      <c r="B37" s="232" t="s">
        <v>65</v>
      </c>
      <c r="C37" s="217"/>
      <c r="D37" s="237">
        <v>189968.57</v>
      </c>
      <c r="E37" s="225"/>
      <c r="F37" s="241" t="s">
        <v>70</v>
      </c>
      <c r="G37" s="240">
        <v>69250</v>
      </c>
      <c r="H37" s="239">
        <v>10000000</v>
      </c>
      <c r="I37" s="238">
        <v>275000</v>
      </c>
    </row>
    <row r="38" spans="1:9" x14ac:dyDescent="0.2">
      <c r="A38" s="241" t="s">
        <v>71</v>
      </c>
      <c r="B38" s="232" t="s">
        <v>65</v>
      </c>
      <c r="C38" s="217"/>
      <c r="D38" s="237">
        <v>688394.31</v>
      </c>
      <c r="E38" s="225"/>
      <c r="F38" s="241" t="s">
        <v>71</v>
      </c>
      <c r="G38" s="239">
        <v>69250</v>
      </c>
      <c r="H38" s="239">
        <v>10000000</v>
      </c>
      <c r="I38" s="238">
        <v>0</v>
      </c>
    </row>
    <row r="39" spans="1:9" x14ac:dyDescent="0.2">
      <c r="A39" s="241" t="s">
        <v>72</v>
      </c>
      <c r="B39" s="232" t="s">
        <v>65</v>
      </c>
      <c r="C39" s="217"/>
      <c r="D39" s="237">
        <v>1316144.47</v>
      </c>
      <c r="E39" s="225"/>
      <c r="F39" s="241" t="s">
        <v>72</v>
      </c>
      <c r="G39" s="239">
        <v>69250</v>
      </c>
      <c r="H39" s="239">
        <v>10000000</v>
      </c>
      <c r="I39" s="238">
        <v>0</v>
      </c>
    </row>
    <row r="40" spans="1:9" x14ac:dyDescent="0.2">
      <c r="A40" s="242" t="s">
        <v>372</v>
      </c>
      <c r="B40" s="232" t="s">
        <v>65</v>
      </c>
      <c r="C40" s="217"/>
      <c r="D40" s="237">
        <v>1214998.9499999997</v>
      </c>
      <c r="E40" s="225"/>
      <c r="F40" s="242" t="s">
        <v>372</v>
      </c>
      <c r="G40" s="239">
        <v>69250</v>
      </c>
      <c r="H40" s="239">
        <v>10000000</v>
      </c>
      <c r="I40" s="238">
        <v>0</v>
      </c>
    </row>
    <row r="41" spans="1:9" x14ac:dyDescent="0.2">
      <c r="A41" s="241" t="s">
        <v>74</v>
      </c>
      <c r="B41" s="232" t="s">
        <v>65</v>
      </c>
      <c r="C41" s="217"/>
      <c r="D41" s="237">
        <v>267806.19</v>
      </c>
      <c r="E41" s="225"/>
      <c r="F41" s="241" t="s">
        <v>74</v>
      </c>
      <c r="G41" s="239">
        <v>69250</v>
      </c>
      <c r="H41" s="239">
        <v>10000000</v>
      </c>
      <c r="I41" s="238">
        <v>0</v>
      </c>
    </row>
    <row r="42" spans="1:9" x14ac:dyDescent="0.2">
      <c r="A42" s="241" t="s">
        <v>75</v>
      </c>
      <c r="B42" s="232" t="s">
        <v>65</v>
      </c>
      <c r="C42" s="217"/>
      <c r="D42" s="237">
        <v>105733.52</v>
      </c>
      <c r="E42" s="225"/>
      <c r="F42" s="241" t="s">
        <v>75</v>
      </c>
      <c r="G42" s="239">
        <v>69250</v>
      </c>
      <c r="H42" s="239">
        <v>10000000</v>
      </c>
      <c r="I42" s="238">
        <v>0</v>
      </c>
    </row>
    <row r="43" spans="1:9" x14ac:dyDescent="0.2">
      <c r="A43" s="241" t="s">
        <v>76</v>
      </c>
      <c r="B43" s="232" t="s">
        <v>65</v>
      </c>
      <c r="C43" s="217"/>
      <c r="D43" s="237">
        <v>2292195.14</v>
      </c>
      <c r="E43" s="225"/>
      <c r="F43" s="241" t="s">
        <v>76</v>
      </c>
      <c r="G43" s="239">
        <v>69250</v>
      </c>
      <c r="H43" s="239">
        <v>10000000</v>
      </c>
      <c r="I43" s="238">
        <v>0</v>
      </c>
    </row>
    <row r="44" spans="1:9" x14ac:dyDescent="0.2">
      <c r="A44" s="241" t="s">
        <v>77</v>
      </c>
      <c r="B44" s="232" t="s">
        <v>65</v>
      </c>
      <c r="C44" s="217"/>
      <c r="D44" s="237">
        <v>424964.28</v>
      </c>
      <c r="E44" s="225"/>
      <c r="F44" s="241" t="s">
        <v>77</v>
      </c>
      <c r="G44" s="239">
        <v>69250</v>
      </c>
      <c r="H44" s="239">
        <v>10000000</v>
      </c>
      <c r="I44" s="238">
        <v>0</v>
      </c>
    </row>
    <row r="45" spans="1:9" x14ac:dyDescent="0.2">
      <c r="A45" s="241" t="s">
        <v>78</v>
      </c>
      <c r="B45" s="232" t="s">
        <v>65</v>
      </c>
      <c r="C45" s="217"/>
      <c r="D45" s="237">
        <v>2431062.19</v>
      </c>
      <c r="E45" s="225"/>
      <c r="F45" s="241" t="s">
        <v>78</v>
      </c>
      <c r="G45" s="239">
        <v>69250</v>
      </c>
      <c r="H45" s="239">
        <v>10000000</v>
      </c>
      <c r="I45" s="238">
        <v>0</v>
      </c>
    </row>
    <row r="46" spans="1:9" x14ac:dyDescent="0.2">
      <c r="A46" s="241" t="s">
        <v>79</v>
      </c>
      <c r="B46" s="232" t="s">
        <v>65</v>
      </c>
      <c r="C46" s="217"/>
      <c r="D46" s="237">
        <v>1240990.8900000001</v>
      </c>
      <c r="E46" s="225"/>
      <c r="F46" s="241" t="s">
        <v>79</v>
      </c>
      <c r="G46" s="239">
        <v>69250</v>
      </c>
      <c r="H46" s="239">
        <v>10000000</v>
      </c>
      <c r="I46" s="238">
        <v>0</v>
      </c>
    </row>
    <row r="47" spans="1:9" x14ac:dyDescent="0.2">
      <c r="A47" s="241" t="s">
        <v>343</v>
      </c>
      <c r="B47" s="232" t="s">
        <v>65</v>
      </c>
      <c r="C47" s="217"/>
      <c r="D47" s="237">
        <v>390716.21</v>
      </c>
      <c r="E47" s="225"/>
      <c r="F47" s="241" t="s">
        <v>343</v>
      </c>
      <c r="G47" s="239">
        <v>69250</v>
      </c>
      <c r="H47" s="239">
        <v>10000000</v>
      </c>
      <c r="I47" s="238">
        <v>0</v>
      </c>
    </row>
    <row r="48" spans="1:9" x14ac:dyDescent="0.2">
      <c r="A48" s="241" t="s">
        <v>80</v>
      </c>
      <c r="B48" s="232" t="s">
        <v>65</v>
      </c>
      <c r="C48" s="217"/>
      <c r="D48" s="237">
        <v>7101559.8399999999</v>
      </c>
      <c r="E48" s="225"/>
      <c r="F48" s="241" t="s">
        <v>80</v>
      </c>
      <c r="G48" s="239">
        <v>69250</v>
      </c>
      <c r="H48" s="239">
        <v>10000000</v>
      </c>
      <c r="I48" s="238">
        <v>21062.240000000002</v>
      </c>
    </row>
    <row r="49" spans="1:9" x14ac:dyDescent="0.2">
      <c r="A49" s="241" t="s">
        <v>81</v>
      </c>
      <c r="B49" s="232" t="s">
        <v>65</v>
      </c>
      <c r="C49" s="217"/>
      <c r="D49" s="237">
        <v>119296.16</v>
      </c>
      <c r="E49" s="225"/>
      <c r="F49" s="241" t="s">
        <v>81</v>
      </c>
      <c r="G49" s="239">
        <v>69250</v>
      </c>
      <c r="H49" s="239">
        <v>10000000</v>
      </c>
      <c r="I49" s="238">
        <v>0</v>
      </c>
    </row>
    <row r="50" spans="1:9" x14ac:dyDescent="0.2">
      <c r="A50" s="241" t="s">
        <v>82</v>
      </c>
      <c r="B50" s="232" t="s">
        <v>65</v>
      </c>
      <c r="C50" s="217"/>
      <c r="D50" s="237">
        <v>535127.22</v>
      </c>
      <c r="E50" s="225"/>
      <c r="F50" s="241" t="s">
        <v>82</v>
      </c>
      <c r="G50" s="239">
        <v>69250</v>
      </c>
      <c r="H50" s="239">
        <v>10000000</v>
      </c>
      <c r="I50" s="238">
        <v>0</v>
      </c>
    </row>
    <row r="51" spans="1:9" x14ac:dyDescent="0.2">
      <c r="A51" s="241" t="s">
        <v>83</v>
      </c>
      <c r="B51" s="232" t="s">
        <v>65</v>
      </c>
      <c r="C51" s="217"/>
      <c r="D51" s="237">
        <v>2559522.1799999997</v>
      </c>
      <c r="E51" s="225"/>
      <c r="F51" s="241" t="s">
        <v>83</v>
      </c>
      <c r="G51" s="239">
        <v>69250</v>
      </c>
      <c r="H51" s="239">
        <v>10000000</v>
      </c>
      <c r="I51" s="238">
        <v>0</v>
      </c>
    </row>
    <row r="52" spans="1:9" x14ac:dyDescent="0.2">
      <c r="A52" s="241" t="s">
        <v>392</v>
      </c>
      <c r="B52" s="232" t="s">
        <v>65</v>
      </c>
      <c r="C52" s="217"/>
      <c r="D52" s="237">
        <v>888083.96</v>
      </c>
      <c r="E52" s="225"/>
      <c r="F52" s="241" t="s">
        <v>392</v>
      </c>
      <c r="G52" s="239">
        <v>69250</v>
      </c>
      <c r="H52" s="239">
        <v>10000000</v>
      </c>
      <c r="I52" s="238">
        <v>0</v>
      </c>
    </row>
    <row r="53" spans="1:9" x14ac:dyDescent="0.2">
      <c r="A53" s="241" t="s">
        <v>85</v>
      </c>
      <c r="B53" s="232" t="s">
        <v>65</v>
      </c>
      <c r="C53" s="217"/>
      <c r="D53" s="237">
        <v>773428.7699999999</v>
      </c>
      <c r="E53" s="225"/>
      <c r="F53" s="241" t="s">
        <v>85</v>
      </c>
      <c r="G53" s="239">
        <v>69250</v>
      </c>
      <c r="H53" s="239">
        <v>10000000</v>
      </c>
      <c r="I53" s="238">
        <v>0</v>
      </c>
    </row>
    <row r="54" spans="1:9" x14ac:dyDescent="0.2">
      <c r="A54" s="241" t="s">
        <v>86</v>
      </c>
      <c r="B54" s="232" t="s">
        <v>65</v>
      </c>
      <c r="C54" s="217"/>
      <c r="D54" s="237">
        <v>801672.96</v>
      </c>
      <c r="E54" s="225"/>
      <c r="F54" s="241" t="s">
        <v>86</v>
      </c>
      <c r="G54" s="239">
        <v>69250</v>
      </c>
      <c r="H54" s="239">
        <v>10000000</v>
      </c>
      <c r="I54" s="238">
        <v>0</v>
      </c>
    </row>
    <row r="55" spans="1:9" x14ac:dyDescent="0.2">
      <c r="A55" s="241" t="s">
        <v>87</v>
      </c>
      <c r="B55" s="232" t="s">
        <v>65</v>
      </c>
      <c r="C55" s="217"/>
      <c r="D55" s="237">
        <v>1377611.64</v>
      </c>
      <c r="E55" s="225"/>
      <c r="F55" s="241" t="s">
        <v>87</v>
      </c>
      <c r="G55" s="239">
        <v>69250</v>
      </c>
      <c r="H55" s="239">
        <v>10000000</v>
      </c>
      <c r="I55" s="238">
        <v>0</v>
      </c>
    </row>
    <row r="56" spans="1:9" x14ac:dyDescent="0.2">
      <c r="A56" s="241" t="s">
        <v>88</v>
      </c>
      <c r="B56" s="232" t="s">
        <v>65</v>
      </c>
      <c r="C56" s="217"/>
      <c r="D56" s="237">
        <v>1235529.1500000001</v>
      </c>
      <c r="E56" s="225"/>
      <c r="F56" s="241" t="s">
        <v>88</v>
      </c>
      <c r="G56" s="239">
        <v>69250</v>
      </c>
      <c r="H56" s="239">
        <v>10000000</v>
      </c>
      <c r="I56" s="238">
        <v>0</v>
      </c>
    </row>
    <row r="57" spans="1:9" x14ac:dyDescent="0.2">
      <c r="A57" s="241" t="s">
        <v>344</v>
      </c>
      <c r="B57" s="232" t="s">
        <v>65</v>
      </c>
      <c r="C57" s="217"/>
      <c r="D57" s="237">
        <v>268086.43</v>
      </c>
      <c r="E57" s="225"/>
      <c r="F57" s="241" t="s">
        <v>344</v>
      </c>
      <c r="G57" s="239">
        <v>69250</v>
      </c>
      <c r="H57" s="239">
        <v>10000000</v>
      </c>
      <c r="I57" s="238">
        <v>0</v>
      </c>
    </row>
    <row r="58" spans="1:9" x14ac:dyDescent="0.2">
      <c r="A58" s="241" t="s">
        <v>89</v>
      </c>
      <c r="B58" s="232" t="s">
        <v>65</v>
      </c>
      <c r="C58" s="217"/>
      <c r="D58" s="237">
        <v>438886.08</v>
      </c>
      <c r="E58" s="225"/>
      <c r="F58" s="241" t="s">
        <v>89</v>
      </c>
      <c r="G58" s="239">
        <v>69150</v>
      </c>
      <c r="H58" s="239">
        <v>10000000</v>
      </c>
      <c r="I58" s="238">
        <v>0</v>
      </c>
    </row>
    <row r="59" spans="1:9" x14ac:dyDescent="0.2">
      <c r="A59" s="241" t="s">
        <v>90</v>
      </c>
      <c r="B59" s="232" t="s">
        <v>65</v>
      </c>
      <c r="C59" s="217"/>
      <c r="D59" s="237">
        <v>2727320.25</v>
      </c>
      <c r="E59" s="225"/>
      <c r="F59" s="241" t="s">
        <v>90</v>
      </c>
      <c r="G59" s="239">
        <v>69250</v>
      </c>
      <c r="H59" s="239">
        <v>10000000</v>
      </c>
      <c r="I59" s="238">
        <v>0</v>
      </c>
    </row>
    <row r="60" spans="1:9" x14ac:dyDescent="0.2">
      <c r="A60" s="241" t="s">
        <v>91</v>
      </c>
      <c r="B60" s="232" t="s">
        <v>65</v>
      </c>
      <c r="C60" s="217"/>
      <c r="D60" s="237">
        <v>944782.69</v>
      </c>
      <c r="E60" s="225"/>
      <c r="F60" s="241" t="s">
        <v>91</v>
      </c>
      <c r="G60" s="239">
        <v>69250</v>
      </c>
      <c r="H60" s="239">
        <v>10000000</v>
      </c>
      <c r="I60" s="238">
        <v>0</v>
      </c>
    </row>
    <row r="61" spans="1:9" x14ac:dyDescent="0.2">
      <c r="A61" s="241" t="s">
        <v>92</v>
      </c>
      <c r="B61" s="232" t="s">
        <v>65</v>
      </c>
      <c r="C61" s="237">
        <v>-73.48</v>
      </c>
      <c r="D61" s="237">
        <v>1131340.8600000001</v>
      </c>
      <c r="E61" s="225"/>
      <c r="F61" s="241" t="s">
        <v>92</v>
      </c>
      <c r="G61" s="239">
        <v>69250</v>
      </c>
      <c r="H61" s="239">
        <v>10000000</v>
      </c>
      <c r="I61" s="238">
        <v>0</v>
      </c>
    </row>
    <row r="62" spans="1:9" x14ac:dyDescent="0.2">
      <c r="A62" s="241" t="s">
        <v>93</v>
      </c>
      <c r="B62" s="232" t="s">
        <v>65</v>
      </c>
      <c r="C62" s="217"/>
      <c r="D62" s="237">
        <v>3763388.75</v>
      </c>
      <c r="E62" s="225"/>
      <c r="F62" s="241" t="s">
        <v>93</v>
      </c>
      <c r="G62" s="240">
        <v>69250</v>
      </c>
      <c r="H62" s="239">
        <v>10000000</v>
      </c>
      <c r="I62" s="238">
        <v>0</v>
      </c>
    </row>
  </sheetData>
  <sheetProtection algorithmName="SHA-512" hashValue="W4cd3y3ivJPTkq98Cm5A5b5vk2a3CheFLLSEeG4cY13ibV3N7JbmcZbDJgFBPhnI1Uc0REw3sAo8DFDlVfjxNg==" saltValue="SMfGs80yd+arFB3fV58KBA==" spinCount="100000"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2"/>
  <sheetViews>
    <sheetView zoomScaleNormal="100" workbookViewId="0">
      <pane xSplit="1" topLeftCell="B1" activePane="topRight" state="frozen"/>
      <selection sqref="A1:M1"/>
      <selection pane="topRight" activeCell="B1" sqref="B1"/>
    </sheetView>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32" style="45" customWidth="1"/>
    <col min="7" max="7" width="16.7109375" style="45" bestFit="1" customWidth="1"/>
    <col min="8" max="8" width="14.7109375" style="45" customWidth="1"/>
    <col min="9" max="9" width="16.5703125" style="45" bestFit="1" customWidth="1"/>
    <col min="10" max="10" width="15.140625" style="45" bestFit="1" customWidth="1"/>
    <col min="11" max="11" width="11.57031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32.5703125" style="45" customWidth="1"/>
    <col min="19" max="16384" width="9.140625" style="45"/>
  </cols>
  <sheetData>
    <row r="1" spans="1:17" ht="64.5" customHeight="1" x14ac:dyDescent="0.2">
      <c r="A1" s="168" t="s">
        <v>351</v>
      </c>
      <c r="B1" s="82" t="s">
        <v>96</v>
      </c>
      <c r="C1" s="82" t="s">
        <v>55</v>
      </c>
      <c r="D1" s="82" t="s">
        <v>56</v>
      </c>
      <c r="E1" s="82" t="s">
        <v>346</v>
      </c>
      <c r="F1" s="82" t="s">
        <v>57</v>
      </c>
      <c r="G1" s="82" t="s">
        <v>58</v>
      </c>
      <c r="H1" s="82" t="s">
        <v>59</v>
      </c>
      <c r="I1" s="82" t="s">
        <v>60</v>
      </c>
      <c r="J1" s="82" t="s">
        <v>347</v>
      </c>
      <c r="K1" s="82" t="s">
        <v>61</v>
      </c>
      <c r="L1" s="82" t="s">
        <v>62</v>
      </c>
      <c r="M1" s="83" t="s">
        <v>95</v>
      </c>
      <c r="N1" s="83" t="s">
        <v>63</v>
      </c>
      <c r="O1" s="83" t="s">
        <v>64</v>
      </c>
      <c r="P1" s="84" t="s">
        <v>97</v>
      </c>
      <c r="Q1" s="84" t="s">
        <v>136</v>
      </c>
    </row>
    <row r="2" spans="1:17" ht="23.2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1"/>
      <c r="N2" s="221" t="s">
        <v>363</v>
      </c>
      <c r="O2" s="221" t="s">
        <v>364</v>
      </c>
      <c r="P2" s="222" t="s">
        <v>365</v>
      </c>
      <c r="Q2" s="222"/>
    </row>
    <row r="3" spans="1:17" s="85" customFormat="1" ht="10.5" x14ac:dyDescent="0.15">
      <c r="A3" s="81" t="s">
        <v>176</v>
      </c>
    </row>
    <row r="4" spans="1:17" x14ac:dyDescent="0.2">
      <c r="A4" s="241" t="s">
        <v>342</v>
      </c>
      <c r="B4" s="236">
        <f>SUM(C4:L4)</f>
        <v>22290877.77</v>
      </c>
      <c r="C4" s="233">
        <v>964041.89</v>
      </c>
      <c r="D4" s="233">
        <v>22825.14</v>
      </c>
      <c r="E4" s="233">
        <v>144429.78</v>
      </c>
      <c r="F4" s="233">
        <v>0</v>
      </c>
      <c r="G4" s="233">
        <v>281015.65000000002</v>
      </c>
      <c r="H4" s="233">
        <v>13800252.4</v>
      </c>
      <c r="I4" s="233">
        <v>307588.28999999998</v>
      </c>
      <c r="J4" s="233">
        <v>1426219.59</v>
      </c>
      <c r="K4" s="233">
        <v>0</v>
      </c>
      <c r="L4" s="233">
        <v>5344505.03</v>
      </c>
      <c r="M4" s="234">
        <f>N4+O4</f>
        <v>897971.13</v>
      </c>
      <c r="N4" s="235">
        <v>30209.759999999998</v>
      </c>
      <c r="O4" s="235">
        <v>867761.37</v>
      </c>
      <c r="P4" s="235">
        <v>919327.7</v>
      </c>
      <c r="Q4" s="218" t="str">
        <f>IF((B4*0.05)&lt;500000,"Yes","N/A")</f>
        <v>N/A</v>
      </c>
    </row>
    <row r="5" spans="1:17" x14ac:dyDescent="0.2">
      <c r="A5" s="241" t="s">
        <v>69</v>
      </c>
      <c r="B5" s="236">
        <f t="shared" ref="B5:B31" si="0">SUM(C5:L5)</f>
        <v>74456284.430000007</v>
      </c>
      <c r="C5" s="233">
        <v>4049938.24</v>
      </c>
      <c r="D5" s="233">
        <v>201208.56</v>
      </c>
      <c r="E5" s="233">
        <v>1798578.2</v>
      </c>
      <c r="F5" s="233">
        <v>4075.2</v>
      </c>
      <c r="G5" s="233">
        <v>1640834.04</v>
      </c>
      <c r="H5" s="233">
        <v>38814686.18</v>
      </c>
      <c r="I5" s="233">
        <v>2270746.88</v>
      </c>
      <c r="J5" s="233">
        <v>9082971.0299999993</v>
      </c>
      <c r="K5" s="233">
        <v>122148</v>
      </c>
      <c r="L5" s="233">
        <v>16471098.1</v>
      </c>
      <c r="M5" s="234">
        <f t="shared" ref="M5:M31" si="1">N5+O5</f>
        <v>1117733</v>
      </c>
      <c r="N5" s="235">
        <v>64635.14</v>
      </c>
      <c r="O5" s="235">
        <v>1053097.8600000001</v>
      </c>
      <c r="P5" s="235">
        <v>3656693</v>
      </c>
      <c r="Q5" s="218" t="str">
        <f t="shared" ref="Q5:Q31" si="2">IF((B5*0.05)&lt;500000,"Yes","N/A")</f>
        <v>N/A</v>
      </c>
    </row>
    <row r="6" spans="1:17" s="225" customFormat="1" x14ac:dyDescent="0.2">
      <c r="A6" s="241" t="s">
        <v>70</v>
      </c>
      <c r="B6" s="236">
        <f t="shared" si="0"/>
        <v>2722952.27</v>
      </c>
      <c r="C6" s="233">
        <v>56650.75</v>
      </c>
      <c r="D6" s="233">
        <v>274</v>
      </c>
      <c r="E6" s="233">
        <v>9084.1</v>
      </c>
      <c r="F6" s="233">
        <v>0</v>
      </c>
      <c r="G6" s="233">
        <v>5533.45</v>
      </c>
      <c r="H6" s="233">
        <v>1616141.16</v>
      </c>
      <c r="I6" s="233">
        <v>364498.09</v>
      </c>
      <c r="J6" s="233">
        <v>160833.60000000001</v>
      </c>
      <c r="K6" s="233">
        <v>0</v>
      </c>
      <c r="L6" s="233">
        <v>509937.12</v>
      </c>
      <c r="M6" s="234">
        <f t="shared" si="1"/>
        <v>275773.96999999997</v>
      </c>
      <c r="N6" s="235">
        <v>3082.47</v>
      </c>
      <c r="O6" s="235">
        <v>272691.5</v>
      </c>
      <c r="P6" s="235">
        <v>193860.48000000001</v>
      </c>
      <c r="Q6" s="225" t="str">
        <f t="shared" si="2"/>
        <v>Yes</v>
      </c>
    </row>
    <row r="7" spans="1:17" x14ac:dyDescent="0.2">
      <c r="A7" s="241" t="s">
        <v>71</v>
      </c>
      <c r="B7" s="236">
        <f t="shared" si="0"/>
        <v>13659114.799999999</v>
      </c>
      <c r="C7" s="233">
        <v>884754</v>
      </c>
      <c r="D7" s="233">
        <v>14288.4</v>
      </c>
      <c r="E7" s="233">
        <v>209905.2</v>
      </c>
      <c r="F7" s="233">
        <v>0</v>
      </c>
      <c r="G7" s="233">
        <v>154264.79999999999</v>
      </c>
      <c r="H7" s="233">
        <v>8389129.9299999997</v>
      </c>
      <c r="I7" s="233">
        <v>455297.15</v>
      </c>
      <c r="J7" s="233">
        <v>969524.12</v>
      </c>
      <c r="K7" s="233">
        <v>477.6</v>
      </c>
      <c r="L7" s="233">
        <v>2581473.6</v>
      </c>
      <c r="M7" s="234">
        <f t="shared" si="1"/>
        <v>398096</v>
      </c>
      <c r="N7" s="235">
        <v>14176.8</v>
      </c>
      <c r="O7" s="235">
        <v>383919.2</v>
      </c>
      <c r="P7" s="235">
        <v>730983.32</v>
      </c>
      <c r="Q7" s="218" t="str">
        <f t="shared" si="2"/>
        <v>N/A</v>
      </c>
    </row>
    <row r="8" spans="1:17" x14ac:dyDescent="0.2">
      <c r="A8" s="241" t="s">
        <v>72</v>
      </c>
      <c r="B8" s="236">
        <f t="shared" si="0"/>
        <v>24356865.32</v>
      </c>
      <c r="C8" s="233">
        <v>1319304.24</v>
      </c>
      <c r="D8" s="233">
        <v>163041.70000000001</v>
      </c>
      <c r="E8" s="233">
        <v>295389.12</v>
      </c>
      <c r="F8" s="233">
        <v>0</v>
      </c>
      <c r="G8" s="233">
        <v>397875.89</v>
      </c>
      <c r="H8" s="233">
        <v>12713994.34</v>
      </c>
      <c r="I8" s="233">
        <v>2387090.7400000002</v>
      </c>
      <c r="J8" s="233">
        <v>1967197.68</v>
      </c>
      <c r="K8" s="233">
        <v>2748.56</v>
      </c>
      <c r="L8" s="233">
        <v>5110223.05</v>
      </c>
      <c r="M8" s="234">
        <f t="shared" si="1"/>
        <v>1643532.3599999999</v>
      </c>
      <c r="N8" s="235">
        <v>112914.9</v>
      </c>
      <c r="O8" s="235">
        <v>1530617.46</v>
      </c>
      <c r="P8" s="235">
        <v>1368535.58</v>
      </c>
      <c r="Q8" s="218" t="str">
        <f t="shared" si="2"/>
        <v>N/A</v>
      </c>
    </row>
    <row r="9" spans="1:17" x14ac:dyDescent="0.2">
      <c r="A9" s="242" t="s">
        <v>73</v>
      </c>
      <c r="B9" s="236">
        <f t="shared" si="0"/>
        <v>24276138.320000004</v>
      </c>
      <c r="C9" s="233">
        <v>1399356.9200000002</v>
      </c>
      <c r="D9" s="233">
        <v>49728.820000000007</v>
      </c>
      <c r="E9" s="233">
        <v>199936.2</v>
      </c>
      <c r="F9" s="233">
        <v>0</v>
      </c>
      <c r="G9" s="233">
        <v>102656.89</v>
      </c>
      <c r="H9" s="233">
        <v>16928501.650000002</v>
      </c>
      <c r="I9" s="233">
        <v>1714985.25</v>
      </c>
      <c r="J9" s="233">
        <v>1868824.78</v>
      </c>
      <c r="K9" s="233">
        <v>0</v>
      </c>
      <c r="L9" s="233">
        <v>2012147.81</v>
      </c>
      <c r="M9" s="234">
        <f t="shared" si="1"/>
        <v>51125.679999999993</v>
      </c>
      <c r="N9" s="235">
        <v>6266.32</v>
      </c>
      <c r="O9" s="235">
        <v>44859.359999999993</v>
      </c>
      <c r="P9" s="235">
        <v>1241488.4400000002</v>
      </c>
      <c r="Q9" s="218" t="str">
        <f t="shared" si="2"/>
        <v>N/A</v>
      </c>
    </row>
    <row r="10" spans="1:17" x14ac:dyDescent="0.2">
      <c r="A10" s="241" t="s">
        <v>74</v>
      </c>
      <c r="B10" s="236">
        <f t="shared" si="0"/>
        <v>3386321.47</v>
      </c>
      <c r="C10" s="233">
        <v>25418.68</v>
      </c>
      <c r="D10" s="233">
        <v>0</v>
      </c>
      <c r="E10" s="233">
        <v>2841.84</v>
      </c>
      <c r="F10" s="233">
        <v>0</v>
      </c>
      <c r="G10" s="233">
        <v>34181.019999999997</v>
      </c>
      <c r="H10" s="233">
        <v>2091551.54</v>
      </c>
      <c r="I10" s="233">
        <v>36624.21</v>
      </c>
      <c r="J10" s="233">
        <v>222847.62</v>
      </c>
      <c r="K10" s="233">
        <v>30312.959999999999</v>
      </c>
      <c r="L10" s="233">
        <v>942543.6</v>
      </c>
      <c r="M10" s="234">
        <f t="shared" si="1"/>
        <v>473999.98</v>
      </c>
      <c r="N10" s="235">
        <v>5158.62</v>
      </c>
      <c r="O10" s="235">
        <v>468841.36</v>
      </c>
      <c r="P10" s="235">
        <v>281447.51</v>
      </c>
      <c r="Q10" s="218" t="str">
        <f t="shared" si="2"/>
        <v>Yes</v>
      </c>
    </row>
    <row r="11" spans="1:17" x14ac:dyDescent="0.2">
      <c r="A11" s="241" t="s">
        <v>75</v>
      </c>
      <c r="B11" s="236">
        <f t="shared" si="0"/>
        <v>2118936.79</v>
      </c>
      <c r="C11" s="233">
        <v>299485.98</v>
      </c>
      <c r="D11" s="233">
        <v>0</v>
      </c>
      <c r="E11" s="233">
        <v>37994.49</v>
      </c>
      <c r="F11" s="233">
        <v>0</v>
      </c>
      <c r="G11" s="233">
        <v>153964.6</v>
      </c>
      <c r="H11" s="233">
        <v>1075052.72</v>
      </c>
      <c r="I11" s="233">
        <v>0</v>
      </c>
      <c r="J11" s="233">
        <v>92630.82</v>
      </c>
      <c r="K11" s="233">
        <v>0</v>
      </c>
      <c r="L11" s="233">
        <v>459808.18</v>
      </c>
      <c r="M11" s="234">
        <f t="shared" si="1"/>
        <v>62637.969999999994</v>
      </c>
      <c r="N11" s="235">
        <v>2965.95</v>
      </c>
      <c r="O11" s="235">
        <v>59672.02</v>
      </c>
      <c r="P11" s="235">
        <v>146539.94</v>
      </c>
      <c r="Q11" s="218" t="str">
        <f t="shared" si="2"/>
        <v>Yes</v>
      </c>
    </row>
    <row r="12" spans="1:17" x14ac:dyDescent="0.2">
      <c r="A12" s="241" t="s">
        <v>76</v>
      </c>
      <c r="B12" s="236">
        <f t="shared" si="0"/>
        <v>47855105.009999998</v>
      </c>
      <c r="C12" s="233">
        <v>2051665.35</v>
      </c>
      <c r="D12" s="233">
        <v>0</v>
      </c>
      <c r="E12" s="233">
        <v>477715.04</v>
      </c>
      <c r="F12" s="233">
        <v>0</v>
      </c>
      <c r="G12" s="233">
        <v>358506.96</v>
      </c>
      <c r="H12" s="233">
        <v>28120033.050000001</v>
      </c>
      <c r="I12" s="233">
        <v>3579534.63</v>
      </c>
      <c r="J12" s="233">
        <v>4184024.18</v>
      </c>
      <c r="K12" s="233">
        <v>331.12</v>
      </c>
      <c r="L12" s="233">
        <v>9083294.6799999997</v>
      </c>
      <c r="M12" s="234">
        <f t="shared" si="1"/>
        <v>2578027.48</v>
      </c>
      <c r="N12" s="235">
        <v>80329.279999999999</v>
      </c>
      <c r="O12" s="235">
        <v>2497698.2000000002</v>
      </c>
      <c r="P12" s="235">
        <v>2646964.61</v>
      </c>
      <c r="Q12" s="218" t="str">
        <f t="shared" si="2"/>
        <v>N/A</v>
      </c>
    </row>
    <row r="13" spans="1:17" x14ac:dyDescent="0.2">
      <c r="A13" s="241" t="s">
        <v>77</v>
      </c>
      <c r="B13" s="236">
        <f t="shared" si="0"/>
        <v>8332572.71</v>
      </c>
      <c r="C13" s="233">
        <v>279573.58</v>
      </c>
      <c r="D13" s="233">
        <v>6552.9</v>
      </c>
      <c r="E13" s="233">
        <v>117795.44</v>
      </c>
      <c r="F13" s="233">
        <v>9299.64</v>
      </c>
      <c r="G13" s="233">
        <v>73290.02</v>
      </c>
      <c r="H13" s="233">
        <v>5632851.2400000002</v>
      </c>
      <c r="I13" s="233">
        <v>151178.13</v>
      </c>
      <c r="J13" s="233">
        <v>566077.96</v>
      </c>
      <c r="K13" s="233">
        <v>71315.759999999995</v>
      </c>
      <c r="L13" s="233">
        <v>1424638.04</v>
      </c>
      <c r="M13" s="234">
        <f t="shared" si="1"/>
        <v>405085.10000000003</v>
      </c>
      <c r="N13" s="235">
        <v>73569.64</v>
      </c>
      <c r="O13" s="235">
        <v>331515.46000000002</v>
      </c>
      <c r="P13" s="235">
        <v>538453.43000000005</v>
      </c>
      <c r="Q13" s="218" t="str">
        <f t="shared" si="2"/>
        <v>Yes</v>
      </c>
    </row>
    <row r="14" spans="1:17" x14ac:dyDescent="0.2">
      <c r="A14" s="241" t="s">
        <v>78</v>
      </c>
      <c r="B14" s="236">
        <f t="shared" si="0"/>
        <v>48297077.030000001</v>
      </c>
      <c r="C14" s="233">
        <v>3942076.05</v>
      </c>
      <c r="D14" s="233">
        <v>0</v>
      </c>
      <c r="E14" s="233">
        <v>873953.23</v>
      </c>
      <c r="F14" s="233">
        <v>1932.32</v>
      </c>
      <c r="G14" s="233">
        <v>655367.91</v>
      </c>
      <c r="H14" s="233">
        <v>29248983.329999998</v>
      </c>
      <c r="I14" s="233">
        <v>0</v>
      </c>
      <c r="J14" s="233">
        <v>4925175.75</v>
      </c>
      <c r="K14" s="233">
        <v>374110.03</v>
      </c>
      <c r="L14" s="233">
        <v>8275478.4100000001</v>
      </c>
      <c r="M14" s="234">
        <f t="shared" si="1"/>
        <v>1062505.6000000001</v>
      </c>
      <c r="N14" s="235">
        <v>10766.09</v>
      </c>
      <c r="O14" s="235">
        <v>1051739.51</v>
      </c>
      <c r="P14" s="235">
        <v>2423022.79</v>
      </c>
      <c r="Q14" s="218" t="str">
        <f t="shared" si="2"/>
        <v>N/A</v>
      </c>
    </row>
    <row r="15" spans="1:17" x14ac:dyDescent="0.2">
      <c r="A15" s="241" t="s">
        <v>79</v>
      </c>
      <c r="B15" s="236">
        <f t="shared" si="0"/>
        <v>24183224.469999999</v>
      </c>
      <c r="C15" s="233">
        <v>631390.18000000005</v>
      </c>
      <c r="D15" s="233">
        <v>62343.6</v>
      </c>
      <c r="E15" s="233">
        <v>95074.2</v>
      </c>
      <c r="F15" s="233">
        <v>0</v>
      </c>
      <c r="G15" s="233">
        <v>249630.72</v>
      </c>
      <c r="H15" s="233">
        <v>12592794.6</v>
      </c>
      <c r="I15" s="233">
        <v>3355567.02</v>
      </c>
      <c r="J15" s="233">
        <v>1346299.38</v>
      </c>
      <c r="K15" s="233">
        <v>0</v>
      </c>
      <c r="L15" s="233">
        <v>5850124.7699999996</v>
      </c>
      <c r="M15" s="234">
        <f t="shared" si="1"/>
        <v>1718344.8</v>
      </c>
      <c r="N15" s="235">
        <v>58032</v>
      </c>
      <c r="O15" s="235">
        <v>1660312.8</v>
      </c>
      <c r="P15" s="235">
        <v>1207881.6199999999</v>
      </c>
      <c r="Q15" s="218" t="str">
        <f t="shared" si="2"/>
        <v>N/A</v>
      </c>
    </row>
    <row r="16" spans="1:17" x14ac:dyDescent="0.2">
      <c r="A16" s="241" t="s">
        <v>343</v>
      </c>
      <c r="B16" s="236">
        <f t="shared" si="0"/>
        <v>6168147.1200000001</v>
      </c>
      <c r="C16" s="233">
        <v>166132.76999999999</v>
      </c>
      <c r="D16" s="233">
        <v>4130.6400000000003</v>
      </c>
      <c r="E16" s="233">
        <v>18873.080000000002</v>
      </c>
      <c r="F16" s="233">
        <v>0</v>
      </c>
      <c r="G16" s="233">
        <v>40229.46</v>
      </c>
      <c r="H16" s="233">
        <v>4051660.21</v>
      </c>
      <c r="I16" s="233">
        <v>81504.09</v>
      </c>
      <c r="J16" s="233">
        <v>393170.4</v>
      </c>
      <c r="K16" s="233">
        <v>37758</v>
      </c>
      <c r="L16" s="233">
        <v>1374688.47</v>
      </c>
      <c r="M16" s="234">
        <f t="shared" si="1"/>
        <v>0</v>
      </c>
      <c r="N16" s="235">
        <v>0</v>
      </c>
      <c r="O16" s="235">
        <v>0</v>
      </c>
      <c r="P16" s="235">
        <v>393985.53</v>
      </c>
      <c r="Q16" s="218" t="str">
        <f t="shared" si="2"/>
        <v>Yes</v>
      </c>
    </row>
    <row r="17" spans="1:17" x14ac:dyDescent="0.2">
      <c r="A17" s="241" t="s">
        <v>80</v>
      </c>
      <c r="B17" s="236">
        <f t="shared" si="0"/>
        <v>137246262.14000002</v>
      </c>
      <c r="C17" s="233">
        <v>11440209.470000001</v>
      </c>
      <c r="D17" s="233">
        <v>0</v>
      </c>
      <c r="E17" s="233">
        <v>1919959.72</v>
      </c>
      <c r="F17" s="233">
        <v>0</v>
      </c>
      <c r="G17" s="233">
        <v>1060194.6499999999</v>
      </c>
      <c r="H17" s="233">
        <v>89868978.019999996</v>
      </c>
      <c r="I17" s="233">
        <v>5188141.26</v>
      </c>
      <c r="J17" s="233">
        <v>18104809.600000001</v>
      </c>
      <c r="K17" s="233">
        <v>74998.679999999993</v>
      </c>
      <c r="L17" s="233">
        <v>9588970.7400000002</v>
      </c>
      <c r="M17" s="234">
        <f t="shared" si="1"/>
        <v>1801673.21</v>
      </c>
      <c r="N17" s="235">
        <v>56362.2</v>
      </c>
      <c r="O17" s="235">
        <v>1745311.01</v>
      </c>
      <c r="P17" s="235">
        <v>7047373.5099999998</v>
      </c>
      <c r="Q17" s="218" t="str">
        <f t="shared" si="2"/>
        <v>N/A</v>
      </c>
    </row>
    <row r="18" spans="1:17" x14ac:dyDescent="0.2">
      <c r="A18" s="241" t="s">
        <v>81</v>
      </c>
      <c r="B18" s="236">
        <f t="shared" si="0"/>
        <v>1390165.46</v>
      </c>
      <c r="C18" s="233">
        <v>56833.43</v>
      </c>
      <c r="D18" s="233">
        <v>0</v>
      </c>
      <c r="E18" s="233">
        <v>9348</v>
      </c>
      <c r="F18" s="233">
        <v>0</v>
      </c>
      <c r="G18" s="233">
        <v>30552</v>
      </c>
      <c r="H18" s="233">
        <v>863061.79</v>
      </c>
      <c r="I18" s="233">
        <v>0</v>
      </c>
      <c r="J18" s="233">
        <v>121857.2</v>
      </c>
      <c r="K18" s="233">
        <v>0</v>
      </c>
      <c r="L18" s="233">
        <v>308513.03999999998</v>
      </c>
      <c r="M18" s="234">
        <f t="shared" si="1"/>
        <v>233644.92</v>
      </c>
      <c r="N18" s="235">
        <v>0</v>
      </c>
      <c r="O18" s="235">
        <v>233644.92</v>
      </c>
      <c r="P18" s="235">
        <v>119695.78</v>
      </c>
      <c r="Q18" s="218" t="str">
        <f t="shared" si="2"/>
        <v>Yes</v>
      </c>
    </row>
    <row r="19" spans="1:17" x14ac:dyDescent="0.2">
      <c r="A19" s="241" t="s">
        <v>82</v>
      </c>
      <c r="B19" s="236">
        <f t="shared" si="0"/>
        <v>10346969.540000001</v>
      </c>
      <c r="C19" s="233">
        <v>314725.8</v>
      </c>
      <c r="D19" s="233">
        <v>20377.38</v>
      </c>
      <c r="E19" s="233">
        <v>47327.199999999997</v>
      </c>
      <c r="F19" s="233">
        <v>0</v>
      </c>
      <c r="G19" s="233">
        <v>48336.4</v>
      </c>
      <c r="H19" s="233">
        <v>6687197.0499999998</v>
      </c>
      <c r="I19" s="233">
        <v>1033647.16</v>
      </c>
      <c r="J19" s="233">
        <v>570855.92000000004</v>
      </c>
      <c r="K19" s="233">
        <v>0</v>
      </c>
      <c r="L19" s="233">
        <v>1624502.6300000001</v>
      </c>
      <c r="M19" s="234">
        <f t="shared" si="1"/>
        <v>292003.83</v>
      </c>
      <c r="N19" s="235">
        <v>5089.4500000000007</v>
      </c>
      <c r="O19" s="235">
        <v>286914.38</v>
      </c>
      <c r="P19" s="235">
        <v>547264.53</v>
      </c>
      <c r="Q19" s="218" t="str">
        <f t="shared" si="2"/>
        <v>N/A</v>
      </c>
    </row>
    <row r="20" spans="1:17" x14ac:dyDescent="0.2">
      <c r="A20" s="241" t="s">
        <v>83</v>
      </c>
      <c r="B20" s="236">
        <f t="shared" si="0"/>
        <v>45893241.57</v>
      </c>
      <c r="C20" s="233">
        <v>3693884</v>
      </c>
      <c r="D20" s="233">
        <v>167097.60000000001</v>
      </c>
      <c r="E20" s="233">
        <v>350069.47</v>
      </c>
      <c r="F20" s="233">
        <v>6787.8</v>
      </c>
      <c r="G20" s="233">
        <v>293730.74</v>
      </c>
      <c r="H20" s="233">
        <v>33544435.809999999</v>
      </c>
      <c r="I20" s="233">
        <v>1579458.01</v>
      </c>
      <c r="J20" s="233">
        <v>2568201.4300000002</v>
      </c>
      <c r="K20" s="233">
        <v>99457.56</v>
      </c>
      <c r="L20" s="233">
        <v>3590119.15</v>
      </c>
      <c r="M20" s="234">
        <f t="shared" si="1"/>
        <v>2249263.94</v>
      </c>
      <c r="N20" s="235">
        <v>162500.22</v>
      </c>
      <c r="O20" s="235">
        <v>2086763.72</v>
      </c>
      <c r="P20" s="235">
        <v>2503111.64</v>
      </c>
      <c r="Q20" s="218" t="str">
        <f t="shared" si="2"/>
        <v>N/A</v>
      </c>
    </row>
    <row r="21" spans="1:17" x14ac:dyDescent="0.2">
      <c r="A21" s="241" t="s">
        <v>84</v>
      </c>
      <c r="B21" s="236">
        <f t="shared" si="0"/>
        <v>14371947.689999999</v>
      </c>
      <c r="C21" s="233">
        <v>207148.59</v>
      </c>
      <c r="D21" s="233">
        <v>0</v>
      </c>
      <c r="E21" s="233">
        <v>52542.74</v>
      </c>
      <c r="F21" s="233">
        <v>5114.78</v>
      </c>
      <c r="G21" s="233">
        <v>119267.39</v>
      </c>
      <c r="H21" s="233">
        <v>7807583.8600000003</v>
      </c>
      <c r="I21" s="233">
        <v>0</v>
      </c>
      <c r="J21" s="233">
        <v>1495353</v>
      </c>
      <c r="K21" s="233">
        <v>124885.67</v>
      </c>
      <c r="L21" s="233">
        <v>4560051.66</v>
      </c>
      <c r="M21" s="234">
        <f t="shared" si="1"/>
        <v>769962.43</v>
      </c>
      <c r="N21" s="235">
        <v>39504.28</v>
      </c>
      <c r="O21" s="235">
        <v>730458.15</v>
      </c>
      <c r="P21" s="235">
        <v>795329.77</v>
      </c>
      <c r="Q21" s="218" t="str">
        <f t="shared" si="2"/>
        <v>N/A</v>
      </c>
    </row>
    <row r="22" spans="1:17" x14ac:dyDescent="0.2">
      <c r="A22" s="241" t="s">
        <v>85</v>
      </c>
      <c r="B22" s="236">
        <f t="shared" si="0"/>
        <v>16107625.740000002</v>
      </c>
      <c r="C22" s="233">
        <v>352224.96</v>
      </c>
      <c r="D22" s="233">
        <v>11040.43</v>
      </c>
      <c r="E22" s="233">
        <v>63371.8</v>
      </c>
      <c r="F22" s="233">
        <v>0</v>
      </c>
      <c r="G22" s="233">
        <v>108622.6</v>
      </c>
      <c r="H22" s="233">
        <v>9365127.120000001</v>
      </c>
      <c r="I22" s="233">
        <v>642254.63</v>
      </c>
      <c r="J22" s="233">
        <v>1321131.3999999999</v>
      </c>
      <c r="K22" s="233">
        <v>33818.399999999994</v>
      </c>
      <c r="L22" s="233">
        <v>4210034.4000000004</v>
      </c>
      <c r="M22" s="234">
        <f t="shared" si="1"/>
        <v>752551.00999999989</v>
      </c>
      <c r="N22" s="235">
        <v>18026.59</v>
      </c>
      <c r="O22" s="235">
        <v>734524.41999999993</v>
      </c>
      <c r="P22" s="235">
        <v>919851.7</v>
      </c>
      <c r="Q22" s="218" t="str">
        <f t="shared" si="2"/>
        <v>N/A</v>
      </c>
    </row>
    <row r="23" spans="1:17" x14ac:dyDescent="0.2">
      <c r="A23" s="241" t="s">
        <v>86</v>
      </c>
      <c r="B23" s="236">
        <f t="shared" si="0"/>
        <v>17377582.229999997</v>
      </c>
      <c r="C23" s="233">
        <v>481263.52</v>
      </c>
      <c r="D23" s="233">
        <v>36453.06</v>
      </c>
      <c r="E23" s="233">
        <v>147542.94</v>
      </c>
      <c r="F23" s="233">
        <v>0</v>
      </c>
      <c r="G23" s="233">
        <v>131614.9</v>
      </c>
      <c r="H23" s="233">
        <v>9248179.1099999994</v>
      </c>
      <c r="I23" s="233">
        <v>1723553.94</v>
      </c>
      <c r="J23" s="233">
        <v>1246430.28</v>
      </c>
      <c r="K23" s="233">
        <v>198350.04</v>
      </c>
      <c r="L23" s="233">
        <v>4164194.44</v>
      </c>
      <c r="M23" s="234">
        <f t="shared" si="1"/>
        <v>169081.44</v>
      </c>
      <c r="N23" s="235">
        <v>3772.62</v>
      </c>
      <c r="O23" s="235">
        <v>165308.82</v>
      </c>
      <c r="P23" s="235">
        <v>869542.40000000002</v>
      </c>
      <c r="Q23" s="218" t="str">
        <f t="shared" si="2"/>
        <v>N/A</v>
      </c>
    </row>
    <row r="24" spans="1:17" x14ac:dyDescent="0.2">
      <c r="A24" s="241" t="s">
        <v>87</v>
      </c>
      <c r="B24" s="236">
        <f t="shared" si="0"/>
        <v>27867419.629999999</v>
      </c>
      <c r="C24" s="233">
        <v>2353202.6999999997</v>
      </c>
      <c r="D24" s="233">
        <v>35064.230000000003</v>
      </c>
      <c r="E24" s="233">
        <v>682089.95</v>
      </c>
      <c r="F24" s="233">
        <v>0</v>
      </c>
      <c r="G24" s="233">
        <v>725200.83</v>
      </c>
      <c r="H24" s="233">
        <v>15236553.959999999</v>
      </c>
      <c r="I24" s="233">
        <v>1130527</v>
      </c>
      <c r="J24" s="233">
        <v>1622870.9500000002</v>
      </c>
      <c r="K24" s="233">
        <v>52893.599999999999</v>
      </c>
      <c r="L24" s="233">
        <v>6029016.4100000001</v>
      </c>
      <c r="M24" s="234">
        <f t="shared" si="1"/>
        <v>550595.39</v>
      </c>
      <c r="N24" s="235">
        <v>26647.22</v>
      </c>
      <c r="O24" s="235">
        <v>523948.17000000004</v>
      </c>
      <c r="P24" s="235">
        <v>1392576.62</v>
      </c>
      <c r="Q24" s="218" t="str">
        <f t="shared" si="2"/>
        <v>N/A</v>
      </c>
    </row>
    <row r="25" spans="1:17" x14ac:dyDescent="0.2">
      <c r="A25" s="241" t="s">
        <v>88</v>
      </c>
      <c r="B25" s="236">
        <f t="shared" si="0"/>
        <v>30866238.850000001</v>
      </c>
      <c r="C25" s="233">
        <v>1510555.58</v>
      </c>
      <c r="D25" s="233">
        <v>63466.92</v>
      </c>
      <c r="E25" s="233">
        <v>176570.74</v>
      </c>
      <c r="F25" s="233">
        <v>0</v>
      </c>
      <c r="G25" s="233">
        <v>418481.52</v>
      </c>
      <c r="H25" s="233">
        <v>18403498.879999999</v>
      </c>
      <c r="I25" s="233">
        <v>1476917.09</v>
      </c>
      <c r="J25" s="233">
        <v>2027674.62</v>
      </c>
      <c r="K25" s="233">
        <v>108919.44</v>
      </c>
      <c r="L25" s="233">
        <v>6680154.0599999996</v>
      </c>
      <c r="M25" s="234">
        <f t="shared" si="1"/>
        <v>623883.49</v>
      </c>
      <c r="N25" s="235">
        <v>16678.14</v>
      </c>
      <c r="O25" s="235">
        <v>607205.35</v>
      </c>
      <c r="P25" s="235">
        <v>1302409.57</v>
      </c>
      <c r="Q25" s="218" t="str">
        <f t="shared" si="2"/>
        <v>N/A</v>
      </c>
    </row>
    <row r="26" spans="1:17" x14ac:dyDescent="0.2">
      <c r="A26" s="241" t="s">
        <v>344</v>
      </c>
      <c r="B26" s="236">
        <f t="shared" si="0"/>
        <v>3166066.3999999994</v>
      </c>
      <c r="C26" s="233">
        <v>55824.9</v>
      </c>
      <c r="D26" s="233">
        <v>0</v>
      </c>
      <c r="E26" s="233">
        <v>4750.8</v>
      </c>
      <c r="F26" s="233">
        <v>0</v>
      </c>
      <c r="G26" s="233">
        <v>3325.56</v>
      </c>
      <c r="H26" s="233">
        <v>2706306.54</v>
      </c>
      <c r="I26" s="233">
        <v>130211.82</v>
      </c>
      <c r="J26" s="233">
        <v>196159.28</v>
      </c>
      <c r="K26" s="233">
        <v>0</v>
      </c>
      <c r="L26" s="233">
        <v>69487.5</v>
      </c>
      <c r="M26" s="234">
        <f t="shared" si="1"/>
        <v>498699.64</v>
      </c>
      <c r="N26" s="235">
        <v>0.4</v>
      </c>
      <c r="O26" s="235">
        <v>498699.24</v>
      </c>
      <c r="P26" s="235">
        <v>267718.49</v>
      </c>
      <c r="Q26" s="218" t="str">
        <f t="shared" si="2"/>
        <v>Yes</v>
      </c>
    </row>
    <row r="27" spans="1:17" x14ac:dyDescent="0.2">
      <c r="A27" s="241" t="s">
        <v>89</v>
      </c>
      <c r="B27" s="236">
        <f t="shared" si="0"/>
        <v>10164714.68</v>
      </c>
      <c r="C27" s="233">
        <v>565198.93000000005</v>
      </c>
      <c r="D27" s="233">
        <v>0</v>
      </c>
      <c r="E27" s="233">
        <v>111954.37</v>
      </c>
      <c r="F27" s="233">
        <v>0</v>
      </c>
      <c r="G27" s="233">
        <v>125682.39</v>
      </c>
      <c r="H27" s="233">
        <v>5945003.04</v>
      </c>
      <c r="I27" s="233">
        <v>464824.56</v>
      </c>
      <c r="J27" s="233">
        <v>611659.38</v>
      </c>
      <c r="K27" s="233">
        <v>101230.56</v>
      </c>
      <c r="L27" s="233">
        <v>2239161.4500000002</v>
      </c>
      <c r="M27" s="234">
        <f t="shared" si="1"/>
        <v>224593.72</v>
      </c>
      <c r="N27" s="235">
        <v>21276.44</v>
      </c>
      <c r="O27" s="235">
        <v>203317.28</v>
      </c>
      <c r="P27" s="235">
        <v>457109.65</v>
      </c>
      <c r="Q27" s="218" t="str">
        <f t="shared" si="2"/>
        <v>N/A</v>
      </c>
    </row>
    <row r="28" spans="1:17" x14ac:dyDescent="0.2">
      <c r="A28" s="241" t="s">
        <v>90</v>
      </c>
      <c r="B28" s="236">
        <f t="shared" si="0"/>
        <v>53609104.920000002</v>
      </c>
      <c r="C28" s="233">
        <v>2561181.2400000002</v>
      </c>
      <c r="D28" s="233">
        <v>498984.83</v>
      </c>
      <c r="E28" s="233">
        <v>397741.89</v>
      </c>
      <c r="F28" s="233">
        <v>0</v>
      </c>
      <c r="G28" s="233">
        <v>668041.43000000005</v>
      </c>
      <c r="H28" s="233">
        <v>27770824.449999999</v>
      </c>
      <c r="I28" s="233">
        <v>7259252.2999999998</v>
      </c>
      <c r="J28" s="233">
        <v>3726992.74</v>
      </c>
      <c r="K28" s="233">
        <v>0</v>
      </c>
      <c r="L28" s="233">
        <v>10726086.039999999</v>
      </c>
      <c r="M28" s="234">
        <f t="shared" si="1"/>
        <v>365837.17000000004</v>
      </c>
      <c r="N28" s="235">
        <v>23446.02</v>
      </c>
      <c r="O28" s="235">
        <v>342391.15</v>
      </c>
      <c r="P28" s="235">
        <v>2677988.46</v>
      </c>
      <c r="Q28" s="218" t="str">
        <f t="shared" si="2"/>
        <v>N/A</v>
      </c>
    </row>
    <row r="29" spans="1:17" x14ac:dyDescent="0.2">
      <c r="A29" s="241" t="s">
        <v>91</v>
      </c>
      <c r="B29" s="236">
        <f t="shared" si="0"/>
        <v>18021456.060000002</v>
      </c>
      <c r="C29" s="233">
        <v>1275285.72</v>
      </c>
      <c r="D29" s="233">
        <v>28050</v>
      </c>
      <c r="E29" s="233">
        <v>131126.26</v>
      </c>
      <c r="F29" s="233">
        <v>0</v>
      </c>
      <c r="G29" s="233">
        <v>51125.04</v>
      </c>
      <c r="H29" s="233">
        <v>12646000.700000001</v>
      </c>
      <c r="I29" s="233">
        <v>1065898.3799999999</v>
      </c>
      <c r="J29" s="233">
        <v>1304565.48</v>
      </c>
      <c r="K29" s="233">
        <v>98628.84</v>
      </c>
      <c r="L29" s="233">
        <v>1420775.64</v>
      </c>
      <c r="M29" s="234">
        <f t="shared" si="1"/>
        <v>0</v>
      </c>
      <c r="N29" s="235">
        <v>0</v>
      </c>
      <c r="O29" s="235">
        <v>0</v>
      </c>
      <c r="P29" s="235">
        <v>858480.27999999991</v>
      </c>
      <c r="Q29" s="218" t="str">
        <f t="shared" si="2"/>
        <v>N/A</v>
      </c>
    </row>
    <row r="30" spans="1:17" x14ac:dyDescent="0.2">
      <c r="A30" s="241" t="s">
        <v>92</v>
      </c>
      <c r="B30" s="236">
        <f t="shared" si="0"/>
        <v>24529425.719999999</v>
      </c>
      <c r="C30" s="233">
        <v>2006937</v>
      </c>
      <c r="D30" s="233">
        <v>0</v>
      </c>
      <c r="E30" s="233">
        <v>545126.40000000002</v>
      </c>
      <c r="F30" s="233">
        <v>0</v>
      </c>
      <c r="G30" s="233">
        <v>226969.91</v>
      </c>
      <c r="H30" s="233">
        <v>16491365.459999999</v>
      </c>
      <c r="I30" s="233">
        <v>0</v>
      </c>
      <c r="J30" s="233">
        <v>2742288.4</v>
      </c>
      <c r="K30" s="233">
        <v>0</v>
      </c>
      <c r="L30" s="233">
        <v>2516738.5499999998</v>
      </c>
      <c r="M30" s="234">
        <f t="shared" si="1"/>
        <v>893232.33000000007</v>
      </c>
      <c r="N30" s="235">
        <v>17714.8</v>
      </c>
      <c r="O30" s="235">
        <v>875517.53</v>
      </c>
      <c r="P30" s="235">
        <v>1206308.8400000001</v>
      </c>
      <c r="Q30" s="218" t="str">
        <f t="shared" si="2"/>
        <v>N/A</v>
      </c>
    </row>
    <row r="31" spans="1:17" x14ac:dyDescent="0.2">
      <c r="A31" s="241" t="s">
        <v>93</v>
      </c>
      <c r="B31" s="236">
        <f t="shared" si="0"/>
        <v>76542134.219999999</v>
      </c>
      <c r="C31" s="233">
        <v>6345268</v>
      </c>
      <c r="D31" s="233">
        <v>12391.65</v>
      </c>
      <c r="E31" s="233">
        <v>990093.09</v>
      </c>
      <c r="F31" s="233">
        <v>10389.719999999999</v>
      </c>
      <c r="G31" s="233">
        <v>1259989.68</v>
      </c>
      <c r="H31" s="233">
        <v>49044145.729999997</v>
      </c>
      <c r="I31" s="233">
        <v>280326.65999999997</v>
      </c>
      <c r="J31" s="233">
        <v>5813367.2999999998</v>
      </c>
      <c r="K31" s="233">
        <v>219854.7</v>
      </c>
      <c r="L31" s="233">
        <v>12566307.689999999</v>
      </c>
      <c r="M31" s="234">
        <f t="shared" si="1"/>
        <v>630778.29</v>
      </c>
      <c r="N31" s="235">
        <v>55145.36</v>
      </c>
      <c r="O31" s="235">
        <v>575632.93000000005</v>
      </c>
      <c r="P31" s="235">
        <v>3728711.54</v>
      </c>
      <c r="Q31" s="218" t="str">
        <f t="shared" si="2"/>
        <v>N/A</v>
      </c>
    </row>
    <row r="33" spans="1:9" x14ac:dyDescent="0.2">
      <c r="A33" s="86" t="s">
        <v>54</v>
      </c>
      <c r="B33" s="86" t="s">
        <v>66</v>
      </c>
      <c r="C33" s="86" t="s">
        <v>67</v>
      </c>
      <c r="D33" s="86">
        <v>50000000</v>
      </c>
      <c r="F33" s="86" t="s">
        <v>54</v>
      </c>
      <c r="G33" s="86" t="s">
        <v>144</v>
      </c>
      <c r="H33" s="86" t="s">
        <v>145</v>
      </c>
      <c r="I33" s="86" t="s">
        <v>369</v>
      </c>
    </row>
    <row r="34" spans="1:9" x14ac:dyDescent="0.2">
      <c r="A34" s="223"/>
      <c r="B34" s="223"/>
      <c r="C34" s="223"/>
      <c r="D34" s="223" t="s">
        <v>370</v>
      </c>
      <c r="F34" s="223"/>
      <c r="G34" s="223"/>
      <c r="H34" s="223"/>
      <c r="I34" s="223">
        <v>469</v>
      </c>
    </row>
    <row r="35" spans="1:9" x14ac:dyDescent="0.2">
      <c r="A35" s="241" t="s">
        <v>342</v>
      </c>
      <c r="B35" s="232" t="s">
        <v>65</v>
      </c>
      <c r="C35" s="217"/>
      <c r="D35" s="237">
        <v>919327.7</v>
      </c>
      <c r="E35" s="218"/>
      <c r="F35" s="241" t="s">
        <v>342</v>
      </c>
      <c r="G35" s="239">
        <v>69250</v>
      </c>
      <c r="H35" s="239">
        <v>10000000</v>
      </c>
      <c r="I35" s="238">
        <v>0</v>
      </c>
    </row>
    <row r="36" spans="1:9" x14ac:dyDescent="0.2">
      <c r="A36" s="241" t="s">
        <v>69</v>
      </c>
      <c r="B36" s="232" t="s">
        <v>65</v>
      </c>
      <c r="C36" s="217"/>
      <c r="D36" s="237">
        <v>3656693</v>
      </c>
      <c r="E36" s="218"/>
      <c r="F36" s="241" t="s">
        <v>69</v>
      </c>
      <c r="G36" s="239">
        <v>69250</v>
      </c>
      <c r="H36" s="239">
        <v>10000000</v>
      </c>
      <c r="I36" s="238">
        <v>11201.3</v>
      </c>
    </row>
    <row r="37" spans="1:9" x14ac:dyDescent="0.2">
      <c r="A37" s="241" t="s">
        <v>70</v>
      </c>
      <c r="B37" s="232" t="s">
        <v>65</v>
      </c>
      <c r="C37" s="217"/>
      <c r="D37" s="237">
        <v>193860.48000000001</v>
      </c>
      <c r="E37" s="218"/>
      <c r="F37" s="241" t="s">
        <v>70</v>
      </c>
      <c r="G37" s="240">
        <v>69250</v>
      </c>
      <c r="H37" s="239">
        <v>10000000</v>
      </c>
      <c r="I37" s="238">
        <v>275000</v>
      </c>
    </row>
    <row r="38" spans="1:9" x14ac:dyDescent="0.2">
      <c r="A38" s="241" t="s">
        <v>71</v>
      </c>
      <c r="B38" s="232" t="s">
        <v>65</v>
      </c>
      <c r="C38" s="217"/>
      <c r="D38" s="237">
        <v>730983.32</v>
      </c>
      <c r="E38" s="218"/>
      <c r="F38" s="241" t="s">
        <v>71</v>
      </c>
      <c r="G38" s="239">
        <v>69250</v>
      </c>
      <c r="H38" s="239">
        <v>10000000</v>
      </c>
      <c r="I38" s="238">
        <v>0</v>
      </c>
    </row>
    <row r="39" spans="1:9" x14ac:dyDescent="0.2">
      <c r="A39" s="241" t="s">
        <v>72</v>
      </c>
      <c r="B39" s="232" t="s">
        <v>65</v>
      </c>
      <c r="C39" s="217"/>
      <c r="D39" s="237">
        <v>1368535.58</v>
      </c>
      <c r="E39" s="218"/>
      <c r="F39" s="241" t="s">
        <v>72</v>
      </c>
      <c r="G39" s="239">
        <v>69250</v>
      </c>
      <c r="H39" s="239">
        <v>10000000</v>
      </c>
      <c r="I39" s="238">
        <v>0</v>
      </c>
    </row>
    <row r="40" spans="1:9" x14ac:dyDescent="0.2">
      <c r="A40" s="242" t="s">
        <v>73</v>
      </c>
      <c r="B40" s="232" t="s">
        <v>65</v>
      </c>
      <c r="C40" s="217"/>
      <c r="D40" s="237">
        <v>1241488.4400000002</v>
      </c>
      <c r="E40" s="218"/>
      <c r="F40" s="242" t="s">
        <v>73</v>
      </c>
      <c r="G40" s="239">
        <v>69250</v>
      </c>
      <c r="H40" s="239">
        <v>10000000</v>
      </c>
      <c r="I40" s="238">
        <v>0</v>
      </c>
    </row>
    <row r="41" spans="1:9" x14ac:dyDescent="0.2">
      <c r="A41" s="241" t="s">
        <v>74</v>
      </c>
      <c r="B41" s="232" t="s">
        <v>65</v>
      </c>
      <c r="C41" s="217"/>
      <c r="D41" s="237">
        <v>281447.51</v>
      </c>
      <c r="E41" s="218"/>
      <c r="F41" s="241" t="s">
        <v>74</v>
      </c>
      <c r="G41" s="239">
        <v>69250</v>
      </c>
      <c r="H41" s="239">
        <v>10000000</v>
      </c>
      <c r="I41" s="238">
        <v>0</v>
      </c>
    </row>
    <row r="42" spans="1:9" x14ac:dyDescent="0.2">
      <c r="A42" s="241" t="s">
        <v>75</v>
      </c>
      <c r="B42" s="232" t="s">
        <v>65</v>
      </c>
      <c r="C42" s="217"/>
      <c r="D42" s="237">
        <v>146539.94</v>
      </c>
      <c r="E42" s="218"/>
      <c r="F42" s="241" t="s">
        <v>75</v>
      </c>
      <c r="G42" s="239">
        <v>69250</v>
      </c>
      <c r="H42" s="239">
        <v>10000000</v>
      </c>
      <c r="I42" s="238">
        <v>0</v>
      </c>
    </row>
    <row r="43" spans="1:9" x14ac:dyDescent="0.2">
      <c r="A43" s="241" t="s">
        <v>76</v>
      </c>
      <c r="B43" s="232" t="s">
        <v>65</v>
      </c>
      <c r="C43" s="217"/>
      <c r="D43" s="237">
        <v>2601239.46</v>
      </c>
      <c r="E43" s="218"/>
      <c r="F43" s="241" t="s">
        <v>76</v>
      </c>
      <c r="G43" s="239">
        <v>69250</v>
      </c>
      <c r="H43" s="239">
        <v>10000000</v>
      </c>
      <c r="I43" s="238">
        <v>0</v>
      </c>
    </row>
    <row r="44" spans="1:9" x14ac:dyDescent="0.2">
      <c r="A44" s="241" t="s">
        <v>77</v>
      </c>
      <c r="B44" s="232" t="s">
        <v>65</v>
      </c>
      <c r="C44" s="217"/>
      <c r="D44" s="237">
        <v>538453.43000000005</v>
      </c>
      <c r="E44" s="218"/>
      <c r="F44" s="241" t="s">
        <v>77</v>
      </c>
      <c r="G44" s="239">
        <v>69250</v>
      </c>
      <c r="H44" s="239">
        <v>10000000</v>
      </c>
      <c r="I44" s="238">
        <v>0</v>
      </c>
    </row>
    <row r="45" spans="1:9" x14ac:dyDescent="0.2">
      <c r="A45" s="241" t="s">
        <v>78</v>
      </c>
      <c r="B45" s="232" t="s">
        <v>65</v>
      </c>
      <c r="C45" s="217"/>
      <c r="D45" s="237">
        <v>2423022.79</v>
      </c>
      <c r="E45" s="218"/>
      <c r="F45" s="241" t="s">
        <v>78</v>
      </c>
      <c r="G45" s="239">
        <v>69250</v>
      </c>
      <c r="H45" s="239">
        <v>10000000</v>
      </c>
      <c r="I45" s="238">
        <v>50000</v>
      </c>
    </row>
    <row r="46" spans="1:9" x14ac:dyDescent="0.2">
      <c r="A46" s="241" t="s">
        <v>79</v>
      </c>
      <c r="B46" s="232" t="s">
        <v>65</v>
      </c>
      <c r="C46" s="217"/>
      <c r="D46" s="237">
        <v>1207881.6199999999</v>
      </c>
      <c r="E46" s="218"/>
      <c r="F46" s="241" t="s">
        <v>79</v>
      </c>
      <c r="G46" s="239">
        <v>69250</v>
      </c>
      <c r="H46" s="239">
        <v>10000000</v>
      </c>
      <c r="I46" s="238">
        <v>0</v>
      </c>
    </row>
    <row r="47" spans="1:9" x14ac:dyDescent="0.2">
      <c r="A47" s="241" t="s">
        <v>343</v>
      </c>
      <c r="B47" s="232" t="s">
        <v>65</v>
      </c>
      <c r="C47" s="217"/>
      <c r="D47" s="237">
        <v>393985.53</v>
      </c>
      <c r="E47" s="218"/>
      <c r="F47" s="241" t="s">
        <v>94</v>
      </c>
      <c r="G47" s="239">
        <v>69250</v>
      </c>
      <c r="H47" s="239">
        <v>10000000</v>
      </c>
      <c r="I47" s="238">
        <v>0</v>
      </c>
    </row>
    <row r="48" spans="1:9" x14ac:dyDescent="0.2">
      <c r="A48" s="241" t="s">
        <v>80</v>
      </c>
      <c r="B48" s="232" t="s">
        <v>65</v>
      </c>
      <c r="C48" s="217"/>
      <c r="D48" s="237">
        <v>7047373.5099999998</v>
      </c>
      <c r="E48" s="218"/>
      <c r="F48" s="241" t="s">
        <v>80</v>
      </c>
      <c r="G48" s="239">
        <v>69250</v>
      </c>
      <c r="H48" s="239">
        <v>10000000</v>
      </c>
      <c r="I48" s="238">
        <v>627698.42000000004</v>
      </c>
    </row>
    <row r="49" spans="1:10" x14ac:dyDescent="0.2">
      <c r="A49" s="241" t="s">
        <v>81</v>
      </c>
      <c r="B49" s="232" t="s">
        <v>65</v>
      </c>
      <c r="C49" s="217"/>
      <c r="D49" s="237">
        <v>119695.78</v>
      </c>
      <c r="E49" s="218"/>
      <c r="F49" s="241" t="s">
        <v>81</v>
      </c>
      <c r="G49" s="239">
        <v>69250</v>
      </c>
      <c r="H49" s="239">
        <v>10000000</v>
      </c>
      <c r="I49" s="238">
        <v>0</v>
      </c>
    </row>
    <row r="50" spans="1:10" x14ac:dyDescent="0.2">
      <c r="A50" s="241" t="s">
        <v>82</v>
      </c>
      <c r="B50" s="232" t="s">
        <v>65</v>
      </c>
      <c r="C50" s="217"/>
      <c r="D50" s="237">
        <v>547264.53</v>
      </c>
      <c r="E50" s="218"/>
      <c r="F50" s="241" t="s">
        <v>82</v>
      </c>
      <c r="G50" s="239">
        <v>69250</v>
      </c>
      <c r="H50" s="239">
        <v>10000000</v>
      </c>
      <c r="I50" s="238">
        <v>0</v>
      </c>
    </row>
    <row r="51" spans="1:10" x14ac:dyDescent="0.2">
      <c r="A51" s="241" t="s">
        <v>83</v>
      </c>
      <c r="B51" s="232" t="s">
        <v>65</v>
      </c>
      <c r="C51" s="217"/>
      <c r="D51" s="237">
        <v>2503111.64</v>
      </c>
      <c r="E51" s="218"/>
      <c r="F51" s="241" t="s">
        <v>83</v>
      </c>
      <c r="G51" s="239">
        <v>69250</v>
      </c>
      <c r="H51" s="239">
        <v>10000000</v>
      </c>
      <c r="I51" s="238">
        <v>0</v>
      </c>
    </row>
    <row r="52" spans="1:10" x14ac:dyDescent="0.2">
      <c r="A52" s="241" t="s">
        <v>84</v>
      </c>
      <c r="B52" s="232" t="s">
        <v>65</v>
      </c>
      <c r="C52" s="217"/>
      <c r="D52" s="237">
        <v>795329.77</v>
      </c>
      <c r="E52" s="218"/>
      <c r="F52" s="241" t="s">
        <v>84</v>
      </c>
      <c r="G52" s="239">
        <v>69250</v>
      </c>
      <c r="H52" s="239">
        <v>10000000</v>
      </c>
      <c r="I52" s="238">
        <v>0</v>
      </c>
    </row>
    <row r="53" spans="1:10" x14ac:dyDescent="0.2">
      <c r="A53" s="241" t="s">
        <v>85</v>
      </c>
      <c r="B53" s="232" t="s">
        <v>65</v>
      </c>
      <c r="C53" s="217"/>
      <c r="D53" s="237">
        <v>919851.7</v>
      </c>
      <c r="E53" s="218"/>
      <c r="F53" s="241" t="s">
        <v>85</v>
      </c>
      <c r="G53" s="239">
        <v>69250</v>
      </c>
      <c r="H53" s="239">
        <v>10000000</v>
      </c>
      <c r="I53" s="238">
        <v>0</v>
      </c>
    </row>
    <row r="54" spans="1:10" x14ac:dyDescent="0.2">
      <c r="A54" s="241" t="s">
        <v>86</v>
      </c>
      <c r="B54" s="232" t="s">
        <v>65</v>
      </c>
      <c r="C54" s="217"/>
      <c r="D54" s="237">
        <v>869542.40000000002</v>
      </c>
      <c r="E54" s="218"/>
      <c r="F54" s="241" t="s">
        <v>86</v>
      </c>
      <c r="G54" s="239">
        <v>69250</v>
      </c>
      <c r="H54" s="239">
        <v>10000000</v>
      </c>
      <c r="I54" s="244" t="s">
        <v>393</v>
      </c>
      <c r="J54" s="45" t="s">
        <v>395</v>
      </c>
    </row>
    <row r="55" spans="1:10" x14ac:dyDescent="0.2">
      <c r="A55" s="241" t="s">
        <v>87</v>
      </c>
      <c r="B55" s="232" t="s">
        <v>65</v>
      </c>
      <c r="C55" s="217"/>
      <c r="D55" s="237">
        <v>1392576.62</v>
      </c>
      <c r="E55" s="218"/>
      <c r="F55" s="241" t="s">
        <v>87</v>
      </c>
      <c r="G55" s="239">
        <v>69250</v>
      </c>
      <c r="H55" s="239">
        <v>10000000</v>
      </c>
      <c r="I55" s="238">
        <v>0</v>
      </c>
      <c r="J55" s="245" t="s">
        <v>394</v>
      </c>
    </row>
    <row r="56" spans="1:10" x14ac:dyDescent="0.2">
      <c r="A56" s="241" t="s">
        <v>88</v>
      </c>
      <c r="B56" s="232" t="s">
        <v>65</v>
      </c>
      <c r="C56" s="217"/>
      <c r="D56" s="237">
        <v>1302409.57</v>
      </c>
      <c r="E56" s="218"/>
      <c r="F56" s="241" t="s">
        <v>88</v>
      </c>
      <c r="G56" s="239">
        <v>69250</v>
      </c>
      <c r="H56" s="239">
        <v>10000000</v>
      </c>
      <c r="I56" s="238">
        <v>0</v>
      </c>
    </row>
    <row r="57" spans="1:10" x14ac:dyDescent="0.2">
      <c r="A57" s="241" t="s">
        <v>344</v>
      </c>
      <c r="B57" s="232" t="s">
        <v>65</v>
      </c>
      <c r="C57" s="217"/>
      <c r="D57" s="237">
        <v>267718.49</v>
      </c>
      <c r="E57" s="218"/>
      <c r="F57" s="241" t="s">
        <v>344</v>
      </c>
      <c r="G57" s="239">
        <v>69250</v>
      </c>
      <c r="H57" s="239">
        <v>10000000</v>
      </c>
      <c r="I57" s="238">
        <v>0</v>
      </c>
    </row>
    <row r="58" spans="1:10" x14ac:dyDescent="0.2">
      <c r="A58" s="241" t="s">
        <v>89</v>
      </c>
      <c r="B58" s="232" t="s">
        <v>65</v>
      </c>
      <c r="C58" s="217"/>
      <c r="D58" s="237">
        <v>457109.65</v>
      </c>
      <c r="E58" s="218"/>
      <c r="F58" s="241" t="s">
        <v>89</v>
      </c>
      <c r="G58" s="239">
        <v>69150</v>
      </c>
      <c r="H58" s="239">
        <v>10000000</v>
      </c>
      <c r="I58" s="238">
        <v>0</v>
      </c>
    </row>
    <row r="59" spans="1:10" x14ac:dyDescent="0.2">
      <c r="A59" s="241" t="s">
        <v>90</v>
      </c>
      <c r="B59" s="232" t="s">
        <v>65</v>
      </c>
      <c r="C59" s="217"/>
      <c r="D59" s="237">
        <v>2677988.46</v>
      </c>
      <c r="E59" s="218"/>
      <c r="F59" s="241" t="s">
        <v>90</v>
      </c>
      <c r="G59" s="239">
        <v>69250</v>
      </c>
      <c r="H59" s="239">
        <v>10000000</v>
      </c>
      <c r="I59" s="238">
        <v>0</v>
      </c>
    </row>
    <row r="60" spans="1:10" x14ac:dyDescent="0.2">
      <c r="A60" s="241" t="s">
        <v>91</v>
      </c>
      <c r="B60" s="232" t="s">
        <v>65</v>
      </c>
      <c r="C60" s="217"/>
      <c r="D60" s="237">
        <v>858480.27999999991</v>
      </c>
      <c r="E60" s="218"/>
      <c r="F60" s="241" t="s">
        <v>91</v>
      </c>
      <c r="G60" s="239">
        <v>69250</v>
      </c>
      <c r="H60" s="239">
        <v>10000000</v>
      </c>
      <c r="I60" s="238">
        <v>0</v>
      </c>
    </row>
    <row r="61" spans="1:10" x14ac:dyDescent="0.2">
      <c r="A61" s="241" t="s">
        <v>92</v>
      </c>
      <c r="B61" s="232" t="s">
        <v>65</v>
      </c>
      <c r="C61" s="237">
        <v>-35.5</v>
      </c>
      <c r="D61" s="237">
        <v>1206344.3400000001</v>
      </c>
      <c r="E61" s="218"/>
      <c r="F61" s="241" t="s">
        <v>92</v>
      </c>
      <c r="G61" s="239">
        <v>69250</v>
      </c>
      <c r="H61" s="239">
        <v>10000000</v>
      </c>
      <c r="I61" s="238">
        <v>0</v>
      </c>
    </row>
    <row r="62" spans="1:10" x14ac:dyDescent="0.2">
      <c r="A62" s="241" t="s">
        <v>93</v>
      </c>
      <c r="B62" s="232" t="s">
        <v>65</v>
      </c>
      <c r="C62" s="217"/>
      <c r="D62" s="237">
        <v>3728711.54</v>
      </c>
      <c r="E62" s="218"/>
      <c r="F62" s="241" t="s">
        <v>93</v>
      </c>
      <c r="G62" s="240">
        <v>69250</v>
      </c>
      <c r="H62" s="239">
        <v>10000000</v>
      </c>
      <c r="I62" s="238">
        <v>0</v>
      </c>
    </row>
  </sheetData>
  <sheetProtection algorithmName="SHA-512" hashValue="sag54vYTc/p0+DDnWLDQ1WE/7YXQjlhxjh/KjnHRIBXLlk8Kc5o5gs+mFnU8M3NkB0FHyDKvHNSf3LiDMdYe6w==" saltValue="eMaQIqIgNr3YB+Jv5/kR2w==" spinCount="100000" sheet="1" objects="1" scenarios="1"/>
  <hyperlinks>
    <hyperlink ref="J55" r:id="rId1"/>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30"/>
  <sheetViews>
    <sheetView workbookViewId="0">
      <selection activeCell="D5" sqref="D5"/>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9" x14ac:dyDescent="0.2">
      <c r="A1" s="229" t="s">
        <v>201</v>
      </c>
      <c r="B1" s="230" t="s">
        <v>239</v>
      </c>
      <c r="C1" s="230" t="s">
        <v>348</v>
      </c>
      <c r="D1" s="230" t="s">
        <v>349</v>
      </c>
      <c r="E1" s="345" t="s">
        <v>235</v>
      </c>
      <c r="F1" s="346"/>
      <c r="G1" s="346"/>
      <c r="H1" s="346"/>
    </row>
    <row r="2" spans="1:9" x14ac:dyDescent="0.2">
      <c r="A2" s="224" t="s">
        <v>342</v>
      </c>
      <c r="B2" s="226">
        <v>0</v>
      </c>
      <c r="C2" s="219">
        <v>0</v>
      </c>
      <c r="D2" s="219">
        <v>0</v>
      </c>
      <c r="E2" s="346"/>
      <c r="F2" s="346"/>
      <c r="G2" s="346"/>
      <c r="H2" s="346"/>
    </row>
    <row r="3" spans="1:9" x14ac:dyDescent="0.2">
      <c r="A3" s="224" t="s">
        <v>69</v>
      </c>
      <c r="B3" s="226">
        <v>856985.78</v>
      </c>
      <c r="C3" s="219">
        <v>1018511.34</v>
      </c>
      <c r="D3" s="219">
        <v>55836.52</v>
      </c>
      <c r="E3" s="346"/>
      <c r="F3" s="346"/>
      <c r="G3" s="346"/>
      <c r="H3" s="346"/>
    </row>
    <row r="4" spans="1:9" x14ac:dyDescent="0.2">
      <c r="A4" s="224" t="s">
        <v>70</v>
      </c>
      <c r="B4" s="226">
        <v>62927.03</v>
      </c>
      <c r="C4" s="219">
        <v>40452.11</v>
      </c>
      <c r="D4" s="219">
        <v>8675.66</v>
      </c>
      <c r="E4" s="346"/>
      <c r="F4" s="346"/>
      <c r="G4" s="346"/>
      <c r="H4" s="346"/>
    </row>
    <row r="5" spans="1:9" x14ac:dyDescent="0.2">
      <c r="A5" s="224" t="s">
        <v>71</v>
      </c>
      <c r="B5" s="226">
        <v>45491.25</v>
      </c>
      <c r="C5" s="219">
        <v>-175143.74</v>
      </c>
      <c r="D5" s="219">
        <v>-9600.86</v>
      </c>
      <c r="E5" s="346"/>
      <c r="F5" s="346"/>
      <c r="G5" s="346"/>
      <c r="H5" s="346"/>
    </row>
    <row r="6" spans="1:9" x14ac:dyDescent="0.2">
      <c r="A6" s="224" t="s">
        <v>72</v>
      </c>
      <c r="B6" s="226">
        <v>-57120.93</v>
      </c>
      <c r="C6" s="219">
        <v>2677.8</v>
      </c>
      <c r="D6" s="219">
        <v>32002.91</v>
      </c>
    </row>
    <row r="7" spans="1:9" x14ac:dyDescent="0.2">
      <c r="A7" s="224" t="s">
        <v>73</v>
      </c>
      <c r="B7" s="226">
        <v>626083.29</v>
      </c>
      <c r="C7" s="219">
        <v>430104.06</v>
      </c>
      <c r="D7" s="219">
        <v>32366.57</v>
      </c>
    </row>
    <row r="8" spans="1:9" x14ac:dyDescent="0.2">
      <c r="A8" s="224" t="s">
        <v>74</v>
      </c>
      <c r="B8" s="226">
        <v>98154.880000000005</v>
      </c>
      <c r="C8" s="219">
        <v>98202.2</v>
      </c>
      <c r="D8" s="219">
        <v>22302.41</v>
      </c>
    </row>
    <row r="9" spans="1:9" x14ac:dyDescent="0.2">
      <c r="A9" s="224" t="s">
        <v>75</v>
      </c>
      <c r="B9" s="226">
        <v>68031.22</v>
      </c>
      <c r="C9" s="219">
        <v>12969.65</v>
      </c>
      <c r="D9" s="219">
        <v>25287.83</v>
      </c>
    </row>
    <row r="10" spans="1:9" x14ac:dyDescent="0.2">
      <c r="A10" s="224" t="s">
        <v>76</v>
      </c>
      <c r="B10" s="226">
        <v>0</v>
      </c>
      <c r="C10" s="219">
        <v>91020.65</v>
      </c>
      <c r="D10" s="219">
        <v>27461.85</v>
      </c>
    </row>
    <row r="11" spans="1:9" x14ac:dyDescent="0.2">
      <c r="A11" s="224" t="s">
        <v>77</v>
      </c>
      <c r="B11" s="226">
        <v>0</v>
      </c>
      <c r="C11" s="219">
        <v>8957.2900000000009</v>
      </c>
      <c r="D11" s="219">
        <v>47986.400000000001</v>
      </c>
    </row>
    <row r="12" spans="1:9" x14ac:dyDescent="0.2">
      <c r="A12" s="224" t="s">
        <v>78</v>
      </c>
      <c r="B12" s="226">
        <v>1450405.65</v>
      </c>
      <c r="C12" s="219">
        <v>4139.92</v>
      </c>
      <c r="D12" s="219">
        <v>0</v>
      </c>
    </row>
    <row r="13" spans="1:9" x14ac:dyDescent="0.2">
      <c r="A13" s="224" t="s">
        <v>79</v>
      </c>
      <c r="B13" s="226">
        <v>0</v>
      </c>
      <c r="C13" s="219">
        <v>0</v>
      </c>
      <c r="D13" s="219">
        <v>0</v>
      </c>
    </row>
    <row r="14" spans="1:9" x14ac:dyDescent="0.2">
      <c r="A14" s="224" t="s">
        <v>343</v>
      </c>
      <c r="B14" s="226">
        <v>49592.67</v>
      </c>
      <c r="C14" s="219">
        <v>53397.67</v>
      </c>
      <c r="D14" s="219">
        <v>307.2</v>
      </c>
    </row>
    <row r="15" spans="1:9" x14ac:dyDescent="0.2">
      <c r="A15" s="224" t="s">
        <v>80</v>
      </c>
      <c r="B15" s="226">
        <v>1320707.42</v>
      </c>
      <c r="C15" s="219">
        <v>1707967.99</v>
      </c>
      <c r="D15" s="219">
        <v>430641.13</v>
      </c>
    </row>
    <row r="16" spans="1:9" x14ac:dyDescent="0.2">
      <c r="A16" s="224" t="s">
        <v>81</v>
      </c>
      <c r="B16" s="226">
        <v>2322.2600000000002</v>
      </c>
      <c r="C16" s="219">
        <v>405.61</v>
      </c>
      <c r="D16" s="219">
        <v>5299.47</v>
      </c>
    </row>
    <row r="17" spans="1:4" x14ac:dyDescent="0.2">
      <c r="A17" s="224" t="s">
        <v>82</v>
      </c>
      <c r="B17" s="226">
        <v>44888.21</v>
      </c>
      <c r="C17" s="219">
        <v>0</v>
      </c>
      <c r="D17" s="219">
        <v>0</v>
      </c>
    </row>
    <row r="18" spans="1:4" x14ac:dyDescent="0.2">
      <c r="A18" s="224" t="s">
        <v>83</v>
      </c>
      <c r="B18" s="226">
        <v>1494650.65</v>
      </c>
      <c r="C18" s="219">
        <v>947778.9</v>
      </c>
      <c r="D18" s="219">
        <v>0</v>
      </c>
    </row>
    <row r="19" spans="1:4" x14ac:dyDescent="0.2">
      <c r="A19" s="224" t="s">
        <v>84</v>
      </c>
      <c r="B19" s="226">
        <v>216761.24</v>
      </c>
      <c r="C19" s="219">
        <v>265319.77</v>
      </c>
      <c r="D19" s="219">
        <v>80614.47</v>
      </c>
    </row>
    <row r="20" spans="1:4" x14ac:dyDescent="0.2">
      <c r="A20" s="224" t="s">
        <v>85</v>
      </c>
      <c r="B20" s="226">
        <v>253756.9</v>
      </c>
      <c r="C20" s="219">
        <v>243399.11</v>
      </c>
      <c r="D20" s="219">
        <v>83933.53</v>
      </c>
    </row>
    <row r="21" spans="1:4" x14ac:dyDescent="0.2">
      <c r="A21" s="224" t="s">
        <v>86</v>
      </c>
      <c r="B21" s="226">
        <v>225358.2</v>
      </c>
      <c r="C21" s="219">
        <v>231224.14</v>
      </c>
      <c r="D21" s="219">
        <v>0</v>
      </c>
    </row>
    <row r="22" spans="1:4" x14ac:dyDescent="0.2">
      <c r="A22" s="224" t="s">
        <v>87</v>
      </c>
      <c r="B22" s="226">
        <v>39390.44</v>
      </c>
      <c r="C22" s="219">
        <v>12408.39</v>
      </c>
      <c r="D22" s="219">
        <v>0</v>
      </c>
    </row>
    <row r="23" spans="1:4" x14ac:dyDescent="0.2">
      <c r="A23" s="224" t="s">
        <v>88</v>
      </c>
      <c r="B23" s="226">
        <v>783634.72</v>
      </c>
      <c r="C23" s="219">
        <v>391676.55</v>
      </c>
      <c r="D23" s="219">
        <v>169672.45</v>
      </c>
    </row>
    <row r="24" spans="1:4" x14ac:dyDescent="0.2">
      <c r="A24" s="224" t="s">
        <v>344</v>
      </c>
      <c r="B24" s="226">
        <v>35809.230000000003</v>
      </c>
      <c r="C24" s="219">
        <v>64676.639999999999</v>
      </c>
      <c r="D24" s="219">
        <v>89605.67</v>
      </c>
    </row>
    <row r="25" spans="1:4" x14ac:dyDescent="0.2">
      <c r="A25" s="224" t="s">
        <v>89</v>
      </c>
      <c r="B25" s="226">
        <v>155528.07999999999</v>
      </c>
      <c r="C25" s="219">
        <v>153289.07999999999</v>
      </c>
      <c r="D25" s="219">
        <v>1830.94</v>
      </c>
    </row>
    <row r="26" spans="1:4" x14ac:dyDescent="0.2">
      <c r="A26" s="224" t="s">
        <v>90</v>
      </c>
      <c r="B26" s="226">
        <v>84178.6</v>
      </c>
      <c r="C26" s="219">
        <v>55181.71</v>
      </c>
      <c r="D26" s="219">
        <v>0</v>
      </c>
    </row>
    <row r="27" spans="1:4" x14ac:dyDescent="0.2">
      <c r="A27" s="224" t="s">
        <v>91</v>
      </c>
      <c r="B27" s="226">
        <v>256651.06</v>
      </c>
      <c r="C27" s="219">
        <v>278713.33</v>
      </c>
      <c r="D27" s="219">
        <v>0</v>
      </c>
    </row>
    <row r="28" spans="1:4" x14ac:dyDescent="0.2">
      <c r="A28" s="224" t="s">
        <v>92</v>
      </c>
      <c r="B28" s="226">
        <v>615502.46</v>
      </c>
      <c r="C28" s="219">
        <v>823026.42</v>
      </c>
      <c r="D28" s="219">
        <v>26423.05</v>
      </c>
    </row>
    <row r="29" spans="1:4" x14ac:dyDescent="0.2">
      <c r="A29" s="224" t="s">
        <v>93</v>
      </c>
      <c r="B29" s="226">
        <v>429852.04</v>
      </c>
      <c r="C29" s="219">
        <v>717681.72</v>
      </c>
      <c r="D29" s="219">
        <v>0</v>
      </c>
    </row>
    <row r="30" spans="1:4" x14ac:dyDescent="0.2">
      <c r="A30" s="227" t="s">
        <v>140</v>
      </c>
      <c r="B30" s="228">
        <v>9159542.3499999978</v>
      </c>
      <c r="C30" s="228">
        <f>SUM(C2:C29)</f>
        <v>7478038.3099999977</v>
      </c>
      <c r="D30" s="228">
        <f>SUM(D2:D29)</f>
        <v>1130647.2</v>
      </c>
    </row>
  </sheetData>
  <sheetProtection algorithmName="SHA-512" hashValue="UHTMopN22m0BfVP3L3SDVALMu4muwwWQFrvmH8E/skHJBagZkPtQXpUSypXzkKWtHZQWjLqCg2w99bP5T8f2sQ==" saltValue="s6lN+cs0wYitaylk2MhnoA==" spinCount="100000" sheet="1" objects="1" scenarios="1"/>
  <mergeCells count="1">
    <mergeCell ref="E1:H5"/>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0"/>
  <sheetViews>
    <sheetView workbookViewId="0">
      <selection sqref="A1:XFD1048576"/>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10" x14ac:dyDescent="0.2">
      <c r="A1" s="229" t="s">
        <v>201</v>
      </c>
      <c r="B1" s="230" t="s">
        <v>396</v>
      </c>
      <c r="C1" s="230" t="s">
        <v>416</v>
      </c>
      <c r="D1" s="230" t="s">
        <v>417</v>
      </c>
      <c r="E1" s="345" t="s">
        <v>235</v>
      </c>
      <c r="F1" s="346"/>
      <c r="G1" s="346"/>
      <c r="H1" s="346"/>
    </row>
    <row r="2" spans="1:10" x14ac:dyDescent="0.2">
      <c r="A2" s="224" t="s">
        <v>342</v>
      </c>
      <c r="B2" s="226">
        <v>0</v>
      </c>
      <c r="C2" s="226">
        <v>0</v>
      </c>
      <c r="D2" s="226">
        <v>0</v>
      </c>
      <c r="E2" s="346"/>
      <c r="F2" s="346"/>
      <c r="G2" s="346"/>
      <c r="H2" s="346"/>
    </row>
    <row r="3" spans="1:10" x14ac:dyDescent="0.2">
      <c r="A3" s="224" t="s">
        <v>69</v>
      </c>
      <c r="B3" s="226">
        <v>1324861.21</v>
      </c>
      <c r="C3" s="226">
        <v>1914595.84</v>
      </c>
      <c r="D3" s="226">
        <v>218135.03</v>
      </c>
      <c r="E3" s="346"/>
      <c r="F3" s="346"/>
      <c r="G3" s="346"/>
      <c r="H3" s="346"/>
    </row>
    <row r="4" spans="1:10" x14ac:dyDescent="0.2">
      <c r="A4" s="224" t="s">
        <v>70</v>
      </c>
      <c r="B4" s="226">
        <v>0</v>
      </c>
      <c r="C4" s="226">
        <v>0</v>
      </c>
      <c r="D4" s="226">
        <v>23572.13</v>
      </c>
      <c r="E4" s="346"/>
      <c r="F4" s="346"/>
      <c r="G4" s="346"/>
      <c r="H4" s="346"/>
    </row>
    <row r="5" spans="1:10" x14ac:dyDescent="0.2">
      <c r="A5" s="224" t="s">
        <v>71</v>
      </c>
      <c r="B5" s="226">
        <v>8793.9699999999993</v>
      </c>
      <c r="C5" s="226">
        <v>-137344.38</v>
      </c>
      <c r="D5" s="226">
        <v>35053.67</v>
      </c>
      <c r="E5" s="346"/>
      <c r="F5" s="346"/>
      <c r="G5" s="346"/>
      <c r="H5" s="346"/>
    </row>
    <row r="6" spans="1:10" x14ac:dyDescent="0.2">
      <c r="A6" s="224" t="s">
        <v>72</v>
      </c>
      <c r="B6" s="226">
        <v>123449.87</v>
      </c>
      <c r="C6" s="226">
        <v>83248.84</v>
      </c>
      <c r="D6" s="226">
        <v>34405.629999999997</v>
      </c>
    </row>
    <row r="7" spans="1:10" x14ac:dyDescent="0.2">
      <c r="A7" s="224" t="s">
        <v>372</v>
      </c>
      <c r="B7" s="226">
        <v>154798.10999999999</v>
      </c>
      <c r="C7" s="226">
        <v>325406.37</v>
      </c>
      <c r="D7" s="226">
        <v>48426.36</v>
      </c>
      <c r="E7" s="347" t="s">
        <v>418</v>
      </c>
      <c r="F7" s="348"/>
      <c r="G7" s="348"/>
      <c r="H7" s="348"/>
      <c r="I7" s="348"/>
      <c r="J7" s="348"/>
    </row>
    <row r="8" spans="1:10" x14ac:dyDescent="0.2">
      <c r="A8" s="224" t="s">
        <v>74</v>
      </c>
      <c r="B8" s="226">
        <v>76433.91</v>
      </c>
      <c r="C8" s="226">
        <v>43927.44</v>
      </c>
      <c r="D8" s="226">
        <v>34228.410000000003</v>
      </c>
    </row>
    <row r="9" spans="1:10" x14ac:dyDescent="0.2">
      <c r="A9" s="224" t="s">
        <v>75</v>
      </c>
      <c r="B9" s="226">
        <v>17486.53</v>
      </c>
      <c r="C9" s="226">
        <v>20776.77</v>
      </c>
      <c r="D9" s="226">
        <v>9841.61</v>
      </c>
    </row>
    <row r="10" spans="1:10" x14ac:dyDescent="0.2">
      <c r="A10" s="224" t="s">
        <v>76</v>
      </c>
      <c r="B10" s="226">
        <v>84096.05</v>
      </c>
      <c r="C10" s="226">
        <v>235145.71</v>
      </c>
      <c r="D10" s="226">
        <v>247000.3</v>
      </c>
    </row>
    <row r="11" spans="1:10" x14ac:dyDescent="0.2">
      <c r="A11" s="224" t="s">
        <v>77</v>
      </c>
      <c r="B11" s="226">
        <v>0</v>
      </c>
      <c r="C11" s="226">
        <v>0</v>
      </c>
      <c r="D11" s="226">
        <v>0</v>
      </c>
    </row>
    <row r="12" spans="1:10" x14ac:dyDescent="0.2">
      <c r="A12" s="224" t="s">
        <v>78</v>
      </c>
      <c r="B12" s="226">
        <v>552092.47</v>
      </c>
      <c r="C12" s="226">
        <v>501576.92</v>
      </c>
      <c r="D12" s="226">
        <v>0</v>
      </c>
    </row>
    <row r="13" spans="1:10" x14ac:dyDescent="0.2">
      <c r="A13" s="224" t="s">
        <v>79</v>
      </c>
      <c r="B13" s="226">
        <v>0</v>
      </c>
      <c r="C13" s="226">
        <v>0</v>
      </c>
      <c r="D13" s="226">
        <v>0</v>
      </c>
    </row>
    <row r="14" spans="1:10" x14ac:dyDescent="0.2">
      <c r="A14" s="224" t="s">
        <v>343</v>
      </c>
      <c r="B14" s="226">
        <v>46157</v>
      </c>
      <c r="C14" s="226">
        <v>43141.58</v>
      </c>
      <c r="D14" s="226">
        <v>307.2</v>
      </c>
    </row>
    <row r="15" spans="1:10" x14ac:dyDescent="0.2">
      <c r="A15" s="224" t="s">
        <v>80</v>
      </c>
      <c r="B15" s="226">
        <v>1616059.1</v>
      </c>
      <c r="C15" s="226">
        <v>978148.88</v>
      </c>
      <c r="D15" s="226">
        <v>544930.43999999994</v>
      </c>
    </row>
    <row r="16" spans="1:10" x14ac:dyDescent="0.2">
      <c r="A16" s="224" t="s">
        <v>81</v>
      </c>
      <c r="B16" s="226">
        <v>0</v>
      </c>
      <c r="C16" s="226">
        <v>461.78</v>
      </c>
      <c r="D16" s="226">
        <v>88.91</v>
      </c>
    </row>
    <row r="17" spans="1:4" x14ac:dyDescent="0.2">
      <c r="A17" s="224" t="s">
        <v>82</v>
      </c>
      <c r="B17" s="226">
        <v>0</v>
      </c>
      <c r="C17" s="226">
        <v>0</v>
      </c>
      <c r="D17" s="226">
        <v>34178.19</v>
      </c>
    </row>
    <row r="18" spans="1:4" x14ac:dyDescent="0.2">
      <c r="A18" s="224" t="s">
        <v>83</v>
      </c>
      <c r="B18" s="226">
        <v>707737.99</v>
      </c>
      <c r="C18" s="226">
        <v>1136056.6499999999</v>
      </c>
      <c r="D18" s="226">
        <v>103212.85</v>
      </c>
    </row>
    <row r="19" spans="1:4" x14ac:dyDescent="0.2">
      <c r="A19" s="224" t="s">
        <v>392</v>
      </c>
      <c r="B19" s="226">
        <v>312479.21999999997</v>
      </c>
      <c r="C19" s="226">
        <v>216082.28</v>
      </c>
      <c r="D19" s="226">
        <v>76875.83</v>
      </c>
    </row>
    <row r="20" spans="1:4" x14ac:dyDescent="0.2">
      <c r="A20" s="224" t="s">
        <v>85</v>
      </c>
      <c r="B20" s="226">
        <v>297429.87</v>
      </c>
      <c r="C20" s="226">
        <v>201116.6</v>
      </c>
      <c r="D20" s="226">
        <v>68644.929999999993</v>
      </c>
    </row>
    <row r="21" spans="1:4" x14ac:dyDescent="0.2">
      <c r="A21" s="224" t="s">
        <v>86</v>
      </c>
      <c r="B21" s="226">
        <v>119774.55</v>
      </c>
      <c r="C21" s="226">
        <v>155182.65</v>
      </c>
      <c r="D21" s="226">
        <v>0</v>
      </c>
    </row>
    <row r="22" spans="1:4" x14ac:dyDescent="0.2">
      <c r="A22" s="224" t="s">
        <v>87</v>
      </c>
      <c r="B22" s="226">
        <v>0</v>
      </c>
      <c r="C22" s="226">
        <v>0</v>
      </c>
      <c r="D22" s="226">
        <v>0</v>
      </c>
    </row>
    <row r="23" spans="1:4" x14ac:dyDescent="0.2">
      <c r="A23" s="224" t="s">
        <v>88</v>
      </c>
      <c r="B23" s="226">
        <v>455975.36</v>
      </c>
      <c r="C23" s="226">
        <v>458117.02</v>
      </c>
      <c r="D23" s="226">
        <v>247550.67</v>
      </c>
    </row>
    <row r="24" spans="1:4" x14ac:dyDescent="0.2">
      <c r="A24" s="224" t="s">
        <v>344</v>
      </c>
      <c r="B24" s="226">
        <v>89355.22</v>
      </c>
      <c r="C24" s="226">
        <v>86744.61</v>
      </c>
      <c r="D24" s="226">
        <v>10776.45</v>
      </c>
    </row>
    <row r="25" spans="1:4" x14ac:dyDescent="0.2">
      <c r="A25" s="224" t="s">
        <v>89</v>
      </c>
      <c r="B25" s="226">
        <v>155451.44</v>
      </c>
      <c r="C25" s="226">
        <v>139203.51</v>
      </c>
      <c r="D25" s="226">
        <v>7296.63</v>
      </c>
    </row>
    <row r="26" spans="1:4" x14ac:dyDescent="0.2">
      <c r="A26" s="224" t="s">
        <v>90</v>
      </c>
      <c r="B26" s="226">
        <v>68190.2</v>
      </c>
      <c r="C26" s="226">
        <v>75115.850000000006</v>
      </c>
      <c r="D26" s="226">
        <v>0</v>
      </c>
    </row>
    <row r="27" spans="1:4" x14ac:dyDescent="0.2">
      <c r="A27" s="224" t="s">
        <v>91</v>
      </c>
      <c r="B27" s="226">
        <v>243954.21</v>
      </c>
      <c r="C27" s="226">
        <v>493075.41</v>
      </c>
      <c r="D27" s="226">
        <v>0</v>
      </c>
    </row>
    <row r="28" spans="1:4" x14ac:dyDescent="0.2">
      <c r="A28" s="224" t="s">
        <v>92</v>
      </c>
      <c r="B28" s="226">
        <v>717423.64</v>
      </c>
      <c r="C28" s="226">
        <v>430485.93</v>
      </c>
      <c r="D28" s="226">
        <v>117237.01</v>
      </c>
    </row>
    <row r="29" spans="1:4" x14ac:dyDescent="0.2">
      <c r="A29" s="224" t="s">
        <v>93</v>
      </c>
      <c r="B29" s="226">
        <v>998797.69</v>
      </c>
      <c r="C29" s="226">
        <v>1144196.3</v>
      </c>
      <c r="D29" s="226">
        <v>0</v>
      </c>
    </row>
    <row r="30" spans="1:4" x14ac:dyDescent="0.2">
      <c r="A30" s="227" t="s">
        <v>140</v>
      </c>
      <c r="B30" s="228">
        <f>SUM(B2:B29)</f>
        <v>8170797.6099999994</v>
      </c>
      <c r="C30" s="228">
        <f>SUM(C2:C29)</f>
        <v>8544462.5599999987</v>
      </c>
      <c r="D30" s="228">
        <f>SUM(D2:D29)</f>
        <v>1861762.2499999995</v>
      </c>
    </row>
  </sheetData>
  <sheetProtection algorithmName="SHA-512" hashValue="Vt5/hsGMewTUnBEVrJWh9HI32SOet3QsmUgMPGzcjjtiYZgTrQry5V7uV8F1CLRIN+/EMUmXo5Mo/weA5qxmtQ==" saltValue="27wPmhJn2SnTQ4WysWuXeA==" spinCount="100000" sheet="1" objects="1" scenarios="1"/>
  <mergeCells count="2">
    <mergeCell ref="E1:H5"/>
    <mergeCell ref="E7:J7"/>
  </mergeCells>
  <pageMargins left="0.7" right="0.7" top="0.75" bottom="0.75" header="0.3" footer="0.3"/>
  <pageSetup scale="84" fitToHeight="0"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30"/>
  <sheetViews>
    <sheetView workbookViewId="0">
      <selection activeCell="D10" sqref="D10"/>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9" x14ac:dyDescent="0.2">
      <c r="A1" s="229" t="s">
        <v>201</v>
      </c>
      <c r="B1" s="230" t="s">
        <v>379</v>
      </c>
      <c r="C1" s="230" t="s">
        <v>396</v>
      </c>
      <c r="D1" s="230" t="s">
        <v>397</v>
      </c>
      <c r="E1" s="345" t="s">
        <v>235</v>
      </c>
      <c r="F1" s="346"/>
      <c r="G1" s="346"/>
      <c r="H1" s="346"/>
    </row>
    <row r="2" spans="1:9" x14ac:dyDescent="0.2">
      <c r="A2" s="224" t="s">
        <v>342</v>
      </c>
      <c r="B2" s="226">
        <v>0</v>
      </c>
      <c r="C2" s="226">
        <v>0</v>
      </c>
      <c r="D2" s="226">
        <v>0</v>
      </c>
      <c r="E2" s="346"/>
      <c r="F2" s="346"/>
      <c r="G2" s="346"/>
      <c r="H2" s="346"/>
    </row>
    <row r="3" spans="1:9" x14ac:dyDescent="0.2">
      <c r="A3" s="224" t="s">
        <v>69</v>
      </c>
      <c r="B3" s="226">
        <v>933034.41</v>
      </c>
      <c r="C3" s="226">
        <v>1324861.21</v>
      </c>
      <c r="D3" s="226">
        <v>161745.15</v>
      </c>
      <c r="E3" s="346"/>
      <c r="F3" s="346"/>
      <c r="G3" s="346"/>
      <c r="H3" s="346"/>
    </row>
    <row r="4" spans="1:9" x14ac:dyDescent="0.2">
      <c r="A4" s="224" t="s">
        <v>70</v>
      </c>
      <c r="B4" s="226">
        <v>7187.31</v>
      </c>
      <c r="C4" s="226">
        <v>0</v>
      </c>
      <c r="D4" s="226">
        <v>14698.51</v>
      </c>
      <c r="E4" s="346"/>
      <c r="F4" s="346"/>
      <c r="G4" s="346"/>
      <c r="H4" s="346"/>
    </row>
    <row r="5" spans="1:9" x14ac:dyDescent="0.2">
      <c r="A5" s="224" t="s">
        <v>71</v>
      </c>
      <c r="B5" s="226">
        <v>159292.87</v>
      </c>
      <c r="C5" s="226">
        <v>8793.9699999999993</v>
      </c>
      <c r="D5" s="226">
        <v>15170.11</v>
      </c>
      <c r="E5" s="346"/>
      <c r="F5" s="346"/>
      <c r="G5" s="346"/>
      <c r="H5" s="346"/>
    </row>
    <row r="6" spans="1:9" x14ac:dyDescent="0.2">
      <c r="A6" s="224" t="s">
        <v>72</v>
      </c>
      <c r="B6" s="226">
        <v>228369.91</v>
      </c>
      <c r="C6" s="226">
        <v>123449.87</v>
      </c>
      <c r="D6" s="226">
        <v>47935.32</v>
      </c>
    </row>
    <row r="7" spans="1:9" x14ac:dyDescent="0.2">
      <c r="A7" s="224" t="s">
        <v>372</v>
      </c>
      <c r="B7" s="226">
        <v>725771.51</v>
      </c>
      <c r="C7" s="226">
        <v>154798.10999999999</v>
      </c>
      <c r="D7" s="226">
        <v>41809.06</v>
      </c>
    </row>
    <row r="8" spans="1:9" x14ac:dyDescent="0.2">
      <c r="A8" s="224" t="s">
        <v>74</v>
      </c>
      <c r="B8" s="226">
        <v>42787.27</v>
      </c>
      <c r="C8" s="226">
        <v>76433.91</v>
      </c>
      <c r="D8" s="226">
        <v>35404.29</v>
      </c>
    </row>
    <row r="9" spans="1:9" x14ac:dyDescent="0.2">
      <c r="A9" s="224" t="s">
        <v>75</v>
      </c>
      <c r="B9" s="226">
        <v>0</v>
      </c>
      <c r="C9" s="226">
        <v>17486.53</v>
      </c>
      <c r="D9" s="226">
        <v>67.849999999999994</v>
      </c>
    </row>
    <row r="10" spans="1:9" x14ac:dyDescent="0.2">
      <c r="A10" s="224" t="s">
        <v>76</v>
      </c>
      <c r="B10" s="226">
        <v>93456.47</v>
      </c>
      <c r="C10" s="226">
        <v>84096.05</v>
      </c>
      <c r="D10" s="226">
        <v>263672.24</v>
      </c>
    </row>
    <row r="11" spans="1:9" x14ac:dyDescent="0.2">
      <c r="A11" s="224" t="s">
        <v>77</v>
      </c>
      <c r="B11" s="226">
        <v>0</v>
      </c>
      <c r="C11" s="226">
        <v>0</v>
      </c>
      <c r="D11" s="226">
        <v>0</v>
      </c>
    </row>
    <row r="12" spans="1:9" x14ac:dyDescent="0.2">
      <c r="A12" s="224" t="s">
        <v>78</v>
      </c>
      <c r="B12" s="226">
        <v>643624.06000000006</v>
      </c>
      <c r="C12" s="226">
        <v>552092.47</v>
      </c>
      <c r="D12" s="226">
        <v>0</v>
      </c>
    </row>
    <row r="13" spans="1:9" x14ac:dyDescent="0.2">
      <c r="A13" s="224" t="s">
        <v>79</v>
      </c>
      <c r="B13" s="226">
        <v>0</v>
      </c>
      <c r="C13" s="226">
        <v>0</v>
      </c>
      <c r="D13" s="226">
        <v>0</v>
      </c>
    </row>
    <row r="14" spans="1:9" x14ac:dyDescent="0.2">
      <c r="A14" s="224" t="s">
        <v>343</v>
      </c>
      <c r="B14" s="226">
        <v>32152.080000000002</v>
      </c>
      <c r="C14" s="226">
        <v>46157</v>
      </c>
      <c r="D14" s="226">
        <v>307</v>
      </c>
    </row>
    <row r="15" spans="1:9" x14ac:dyDescent="0.2">
      <c r="A15" s="224" t="s">
        <v>80</v>
      </c>
      <c r="B15" s="226">
        <v>2429377.5299999998</v>
      </c>
      <c r="C15" s="226">
        <v>1616059.1</v>
      </c>
      <c r="D15" s="226">
        <v>483394.69</v>
      </c>
    </row>
    <row r="16" spans="1:9" x14ac:dyDescent="0.2">
      <c r="A16" s="224" t="s">
        <v>81</v>
      </c>
      <c r="B16" s="226">
        <v>0</v>
      </c>
      <c r="C16" s="226">
        <v>0</v>
      </c>
      <c r="D16" s="226">
        <v>0</v>
      </c>
    </row>
    <row r="17" spans="1:4" x14ac:dyDescent="0.2">
      <c r="A17" s="224" t="s">
        <v>82</v>
      </c>
      <c r="B17" s="226">
        <v>0</v>
      </c>
      <c r="C17" s="226">
        <v>0</v>
      </c>
      <c r="D17" s="226">
        <v>0</v>
      </c>
    </row>
    <row r="18" spans="1:4" x14ac:dyDescent="0.2">
      <c r="A18" s="224" t="s">
        <v>83</v>
      </c>
      <c r="B18" s="226">
        <v>777823.68</v>
      </c>
      <c r="C18" s="226">
        <v>707737.99</v>
      </c>
      <c r="D18" s="226">
        <v>79671.850000000006</v>
      </c>
    </row>
    <row r="19" spans="1:4" x14ac:dyDescent="0.2">
      <c r="A19" s="224" t="s">
        <v>392</v>
      </c>
      <c r="B19" s="226">
        <v>285282.37</v>
      </c>
      <c r="C19" s="226">
        <v>312479.21999999997</v>
      </c>
      <c r="D19" s="226">
        <v>76195.070000000007</v>
      </c>
    </row>
    <row r="20" spans="1:4" x14ac:dyDescent="0.2">
      <c r="A20" s="224" t="s">
        <v>85</v>
      </c>
      <c r="B20" s="226">
        <v>0</v>
      </c>
      <c r="C20" s="226">
        <v>297429.87</v>
      </c>
      <c r="D20" s="226">
        <v>33624.51</v>
      </c>
    </row>
    <row r="21" spans="1:4" x14ac:dyDescent="0.2">
      <c r="A21" s="224" t="s">
        <v>86</v>
      </c>
      <c r="B21" s="226">
        <f>311066.81-45773</f>
        <v>265293.81</v>
      </c>
      <c r="C21" s="226">
        <v>119774.55</v>
      </c>
      <c r="D21" s="226">
        <v>0</v>
      </c>
    </row>
    <row r="22" spans="1:4" x14ac:dyDescent="0.2">
      <c r="A22" s="224" t="s">
        <v>87</v>
      </c>
      <c r="B22" s="226">
        <v>-179794.78</v>
      </c>
      <c r="C22" s="226">
        <v>0</v>
      </c>
      <c r="D22" s="226">
        <v>0</v>
      </c>
    </row>
    <row r="23" spans="1:4" x14ac:dyDescent="0.2">
      <c r="A23" s="224" t="s">
        <v>88</v>
      </c>
      <c r="B23" s="226">
        <v>400178.37</v>
      </c>
      <c r="C23" s="226">
        <v>455975.36</v>
      </c>
      <c r="D23" s="226">
        <v>206303.91</v>
      </c>
    </row>
    <row r="24" spans="1:4" x14ac:dyDescent="0.2">
      <c r="A24" s="224" t="s">
        <v>344</v>
      </c>
      <c r="B24" s="226">
        <v>100481.09</v>
      </c>
      <c r="C24" s="226">
        <v>89355.22</v>
      </c>
      <c r="D24" s="226">
        <v>37415.86</v>
      </c>
    </row>
    <row r="25" spans="1:4" x14ac:dyDescent="0.2">
      <c r="A25" s="224" t="s">
        <v>89</v>
      </c>
      <c r="B25" s="226">
        <v>170858.6</v>
      </c>
      <c r="C25" s="226">
        <v>155451.44</v>
      </c>
      <c r="D25" s="226">
        <v>1860.32</v>
      </c>
    </row>
    <row r="26" spans="1:4" x14ac:dyDescent="0.2">
      <c r="A26" s="224" t="s">
        <v>90</v>
      </c>
      <c r="B26" s="226">
        <v>114790.73</v>
      </c>
      <c r="C26" s="226">
        <v>68190.2</v>
      </c>
      <c r="D26" s="226">
        <v>0</v>
      </c>
    </row>
    <row r="27" spans="1:4" x14ac:dyDescent="0.2">
      <c r="A27" s="224" t="s">
        <v>91</v>
      </c>
      <c r="B27" s="226">
        <v>257663.23</v>
      </c>
      <c r="C27" s="226">
        <v>243954.21</v>
      </c>
      <c r="D27" s="226">
        <v>0</v>
      </c>
    </row>
    <row r="28" spans="1:4" x14ac:dyDescent="0.2">
      <c r="A28" s="224" t="s">
        <v>92</v>
      </c>
      <c r="B28" s="226">
        <v>908095.1</v>
      </c>
      <c r="C28" s="226">
        <v>717423.64</v>
      </c>
      <c r="D28" s="226">
        <v>83206.67</v>
      </c>
    </row>
    <row r="29" spans="1:4" x14ac:dyDescent="0.2">
      <c r="A29" s="224" t="s">
        <v>93</v>
      </c>
      <c r="B29" s="226">
        <v>436402.69</v>
      </c>
      <c r="C29" s="226">
        <v>998797.69</v>
      </c>
      <c r="D29" s="226">
        <v>0</v>
      </c>
    </row>
    <row r="30" spans="1:4" x14ac:dyDescent="0.2">
      <c r="A30" s="227" t="s">
        <v>140</v>
      </c>
      <c r="B30" s="228">
        <f>SUM(B2:B29)</f>
        <v>8832128.3099999987</v>
      </c>
      <c r="C30" s="228">
        <f>SUM(C2:C29)</f>
        <v>8170797.6099999994</v>
      </c>
      <c r="D30" s="228">
        <f>SUM(D2:D29)</f>
        <v>1582482.4100000001</v>
      </c>
    </row>
  </sheetData>
  <sheetProtection algorithmName="SHA-512" hashValue="52t1T3Uxoq8ukUbHwoaSCz58QxadlwUxXLcWmWVcJsOBUNeLG2wat3BvYpg/VoFm1CxbZ0Ajnu2LcbvRgxx0Pg==" saltValue="qiDS1XIe+GmXOGTMnx71MA==" spinCount="100000" sheet="1" objects="1" scenarios="1"/>
  <mergeCells count="1">
    <mergeCell ref="E1:H5"/>
  </mergeCells>
  <pageMargins left="0.7" right="0.7" top="0.75" bottom="0.75" header="0.3" footer="0.3"/>
  <pageSetup scale="84" fitToHeight="0"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30"/>
  <sheetViews>
    <sheetView workbookViewId="0">
      <selection activeCell="C17" sqref="C17"/>
    </sheetView>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9" x14ac:dyDescent="0.2">
      <c r="A1" s="229" t="s">
        <v>201</v>
      </c>
      <c r="B1" s="230" t="s">
        <v>348</v>
      </c>
      <c r="C1" s="230" t="s">
        <v>379</v>
      </c>
      <c r="D1" s="230" t="s">
        <v>380</v>
      </c>
      <c r="E1" s="345" t="s">
        <v>235</v>
      </c>
      <c r="F1" s="346"/>
      <c r="G1" s="346"/>
      <c r="H1" s="346"/>
    </row>
    <row r="2" spans="1:9" x14ac:dyDescent="0.2">
      <c r="A2" s="224" t="s">
        <v>342</v>
      </c>
      <c r="B2" s="226">
        <v>0</v>
      </c>
      <c r="C2" s="226">
        <v>0</v>
      </c>
      <c r="D2" s="226">
        <v>0</v>
      </c>
      <c r="E2" s="346"/>
      <c r="F2" s="346"/>
      <c r="G2" s="346"/>
      <c r="H2" s="346"/>
    </row>
    <row r="3" spans="1:9" x14ac:dyDescent="0.2">
      <c r="A3" s="224" t="s">
        <v>69</v>
      </c>
      <c r="B3" s="226">
        <v>1018511.34</v>
      </c>
      <c r="C3" s="226">
        <v>933034.41</v>
      </c>
      <c r="D3" s="226">
        <v>105447.87</v>
      </c>
      <c r="E3" s="346"/>
      <c r="F3" s="346"/>
      <c r="G3" s="346"/>
      <c r="H3" s="346"/>
    </row>
    <row r="4" spans="1:9" x14ac:dyDescent="0.2">
      <c r="A4" s="224" t="s">
        <v>70</v>
      </c>
      <c r="B4" s="226">
        <v>40452.11</v>
      </c>
      <c r="C4" s="226">
        <v>7187.31</v>
      </c>
      <c r="D4" s="226">
        <v>9076.44</v>
      </c>
      <c r="E4" s="346"/>
      <c r="F4" s="346"/>
      <c r="G4" s="346"/>
      <c r="H4" s="346"/>
    </row>
    <row r="5" spans="1:9" x14ac:dyDescent="0.2">
      <c r="A5" s="224" t="s">
        <v>71</v>
      </c>
      <c r="B5" s="226">
        <v>-175143.74</v>
      </c>
      <c r="C5" s="226">
        <v>159292.87</v>
      </c>
      <c r="D5" s="226">
        <v>13982.11</v>
      </c>
      <c r="E5" s="346"/>
      <c r="F5" s="346"/>
      <c r="G5" s="346"/>
      <c r="H5" s="346"/>
    </row>
    <row r="6" spans="1:9" x14ac:dyDescent="0.2">
      <c r="A6" s="224" t="s">
        <v>72</v>
      </c>
      <c r="B6" s="226">
        <v>2677.8</v>
      </c>
      <c r="C6" s="226">
        <v>228369.91</v>
      </c>
      <c r="D6" s="226">
        <v>70346.3</v>
      </c>
    </row>
    <row r="7" spans="1:9" x14ac:dyDescent="0.2">
      <c r="A7" s="224" t="s">
        <v>372</v>
      </c>
      <c r="B7" s="226">
        <v>430104.06</v>
      </c>
      <c r="C7" s="226">
        <v>725771.51</v>
      </c>
      <c r="D7" s="226">
        <v>37483.82</v>
      </c>
    </row>
    <row r="8" spans="1:9" x14ac:dyDescent="0.2">
      <c r="A8" s="224" t="s">
        <v>74</v>
      </c>
      <c r="B8" s="226">
        <v>98202.2</v>
      </c>
      <c r="C8" s="226">
        <v>42787.27</v>
      </c>
      <c r="D8" s="226">
        <v>69473.47</v>
      </c>
    </row>
    <row r="9" spans="1:9" x14ac:dyDescent="0.2">
      <c r="A9" s="224" t="s">
        <v>75</v>
      </c>
      <c r="B9" s="226">
        <v>12969.65</v>
      </c>
      <c r="C9" s="226">
        <v>0</v>
      </c>
      <c r="D9" s="226">
        <v>11667.27</v>
      </c>
    </row>
    <row r="10" spans="1:9" x14ac:dyDescent="0.2">
      <c r="A10" s="224" t="s">
        <v>76</v>
      </c>
      <c r="B10" s="226">
        <v>91020.65</v>
      </c>
      <c r="C10" s="226">
        <v>93456.47</v>
      </c>
      <c r="D10" s="226">
        <v>70751.179999999993</v>
      </c>
    </row>
    <row r="11" spans="1:9" x14ac:dyDescent="0.2">
      <c r="A11" s="224" t="s">
        <v>77</v>
      </c>
      <c r="B11" s="226">
        <v>8957.2900000000009</v>
      </c>
      <c r="C11" s="226">
        <v>0</v>
      </c>
      <c r="D11" s="226">
        <v>0</v>
      </c>
    </row>
    <row r="12" spans="1:9" x14ac:dyDescent="0.2">
      <c r="A12" s="224" t="s">
        <v>78</v>
      </c>
      <c r="B12" s="226">
        <v>4139.92</v>
      </c>
      <c r="C12" s="226">
        <v>643624.06000000006</v>
      </c>
      <c r="D12" s="226">
        <v>0</v>
      </c>
    </row>
    <row r="13" spans="1:9" x14ac:dyDescent="0.2">
      <c r="A13" s="224" t="s">
        <v>79</v>
      </c>
      <c r="B13" s="226">
        <v>0</v>
      </c>
      <c r="C13" s="226">
        <v>0</v>
      </c>
      <c r="D13" s="226">
        <v>0</v>
      </c>
    </row>
    <row r="14" spans="1:9" x14ac:dyDescent="0.2">
      <c r="A14" s="224" t="s">
        <v>343</v>
      </c>
      <c r="B14" s="226">
        <v>53397.67</v>
      </c>
      <c r="C14" s="226">
        <v>32152.080000000002</v>
      </c>
      <c r="D14" s="226">
        <v>307.2</v>
      </c>
    </row>
    <row r="15" spans="1:9" x14ac:dyDescent="0.2">
      <c r="A15" s="224" t="s">
        <v>80</v>
      </c>
      <c r="B15" s="226">
        <v>1707967.99</v>
      </c>
      <c r="C15" s="226">
        <v>2429377.5299999998</v>
      </c>
      <c r="D15" s="226">
        <v>459223.77</v>
      </c>
    </row>
    <row r="16" spans="1:9" x14ac:dyDescent="0.2">
      <c r="A16" s="224" t="s">
        <v>81</v>
      </c>
      <c r="B16" s="226">
        <v>405.61</v>
      </c>
      <c r="C16" s="226">
        <v>0</v>
      </c>
      <c r="D16" s="226">
        <v>8480.7099999999991</v>
      </c>
    </row>
    <row r="17" spans="1:4" x14ac:dyDescent="0.2">
      <c r="A17" s="224" t="s">
        <v>82</v>
      </c>
      <c r="B17" s="226">
        <v>0</v>
      </c>
      <c r="C17" s="226">
        <v>0</v>
      </c>
      <c r="D17" s="226">
        <v>0</v>
      </c>
    </row>
    <row r="18" spans="1:4" x14ac:dyDescent="0.2">
      <c r="A18" s="224" t="s">
        <v>83</v>
      </c>
      <c r="B18" s="226">
        <v>947778.9</v>
      </c>
      <c r="C18" s="226">
        <v>777823.68</v>
      </c>
      <c r="D18" s="226">
        <v>32232.21</v>
      </c>
    </row>
    <row r="19" spans="1:4" x14ac:dyDescent="0.2">
      <c r="A19" s="224" t="s">
        <v>84</v>
      </c>
      <c r="B19" s="226">
        <v>265319.77</v>
      </c>
      <c r="C19" s="226">
        <v>285282.37</v>
      </c>
      <c r="D19" s="226">
        <v>74575.990000000005</v>
      </c>
    </row>
    <row r="20" spans="1:4" x14ac:dyDescent="0.2">
      <c r="A20" s="224" t="s">
        <v>85</v>
      </c>
      <c r="B20" s="226">
        <v>243399.11</v>
      </c>
      <c r="C20" s="226">
        <v>0</v>
      </c>
      <c r="D20" s="226">
        <v>23717.31</v>
      </c>
    </row>
    <row r="21" spans="1:4" x14ac:dyDescent="0.2">
      <c r="A21" s="224" t="s">
        <v>86</v>
      </c>
      <c r="B21" s="226">
        <v>231224.14</v>
      </c>
      <c r="C21" s="226">
        <f>311066.81-45773</f>
        <v>265293.81</v>
      </c>
      <c r="D21" s="226">
        <v>0</v>
      </c>
    </row>
    <row r="22" spans="1:4" x14ac:dyDescent="0.2">
      <c r="A22" s="224" t="s">
        <v>87</v>
      </c>
      <c r="B22" s="226">
        <v>12408.39</v>
      </c>
      <c r="C22" s="226">
        <v>-179794.78</v>
      </c>
      <c r="D22" s="226">
        <v>0</v>
      </c>
    </row>
    <row r="23" spans="1:4" x14ac:dyDescent="0.2">
      <c r="A23" s="224" t="s">
        <v>88</v>
      </c>
      <c r="B23" s="226">
        <v>391676.55</v>
      </c>
      <c r="C23" s="226">
        <v>400178.37</v>
      </c>
      <c r="D23" s="226">
        <v>157908.37</v>
      </c>
    </row>
    <row r="24" spans="1:4" x14ac:dyDescent="0.2">
      <c r="A24" s="224" t="s">
        <v>344</v>
      </c>
      <c r="B24" s="226">
        <v>64676.639999999999</v>
      </c>
      <c r="C24" s="226">
        <v>100481.09</v>
      </c>
      <c r="D24" s="226">
        <v>95429.51</v>
      </c>
    </row>
    <row r="25" spans="1:4" x14ac:dyDescent="0.2">
      <c r="A25" s="224" t="s">
        <v>89</v>
      </c>
      <c r="B25" s="226">
        <v>153289.07999999999</v>
      </c>
      <c r="C25" s="226">
        <v>170858.6</v>
      </c>
      <c r="D25" s="226">
        <v>2495.37</v>
      </c>
    </row>
    <row r="26" spans="1:4" x14ac:dyDescent="0.2">
      <c r="A26" s="224" t="s">
        <v>90</v>
      </c>
      <c r="B26" s="226">
        <v>55181.71</v>
      </c>
      <c r="C26" s="226">
        <v>114790.73</v>
      </c>
      <c r="D26" s="226">
        <v>0</v>
      </c>
    </row>
    <row r="27" spans="1:4" x14ac:dyDescent="0.2">
      <c r="A27" s="224" t="s">
        <v>91</v>
      </c>
      <c r="B27" s="226">
        <v>278713.33</v>
      </c>
      <c r="C27" s="226">
        <v>257663.23</v>
      </c>
      <c r="D27" s="226">
        <v>0</v>
      </c>
    </row>
    <row r="28" spans="1:4" x14ac:dyDescent="0.2">
      <c r="A28" s="224" t="s">
        <v>92</v>
      </c>
      <c r="B28" s="226">
        <v>823026.42</v>
      </c>
      <c r="C28" s="226">
        <v>908095.1</v>
      </c>
      <c r="D28" s="226">
        <v>54196.08</v>
      </c>
    </row>
    <row r="29" spans="1:4" x14ac:dyDescent="0.2">
      <c r="A29" s="224" t="s">
        <v>93</v>
      </c>
      <c r="B29" s="226">
        <v>717681.72</v>
      </c>
      <c r="C29" s="226">
        <v>436402.69</v>
      </c>
      <c r="D29" s="226">
        <v>0</v>
      </c>
    </row>
    <row r="30" spans="1:4" x14ac:dyDescent="0.2">
      <c r="A30" s="227" t="s">
        <v>140</v>
      </c>
      <c r="B30" s="228">
        <f>SUM(B2:B29)</f>
        <v>7478038.3099999977</v>
      </c>
      <c r="C30" s="228">
        <f>SUM(C2:C29)</f>
        <v>8832128.3099999987</v>
      </c>
      <c r="D30" s="228">
        <f>SUM(D2:D29)</f>
        <v>1296794.9800000002</v>
      </c>
    </row>
  </sheetData>
  <sheetProtection algorithmName="SHA-512" hashValue="tY3A/7IIMnlhZbFbnIR4bwzo/7CdEtICiqp5g6JXdZPQ9tlYD1kw5VD0J4I0+3lZrr4o68dVQ5hl93cJEpotpQ==" saltValue="4Y3bq0tbtFcWVFFMUy8mGQ==" spinCount="100000" sheet="1" objects="1" scenarios="1"/>
  <mergeCells count="1">
    <mergeCell ref="E1:H5"/>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2"/>
  <sheetViews>
    <sheetView workbookViewId="0"/>
  </sheetViews>
  <sheetFormatPr defaultColWidth="9.140625" defaultRowHeight="11.25" x14ac:dyDescent="0.2"/>
  <cols>
    <col min="1" max="1" width="14" style="201" bestFit="1" customWidth="1"/>
    <col min="2" max="2" width="6.28515625" style="201" bestFit="1" customWidth="1"/>
    <col min="3" max="3" width="3.5703125" style="201" customWidth="1"/>
    <col min="4" max="4" width="32.5703125" style="201" customWidth="1"/>
    <col min="5" max="5" width="11.28515625" style="201" bestFit="1" customWidth="1"/>
    <col min="6" max="16384" width="9.140625" style="201"/>
  </cols>
  <sheetData>
    <row r="1" spans="1:5" x14ac:dyDescent="0.2">
      <c r="A1" s="201" t="s">
        <v>54</v>
      </c>
      <c r="B1" s="349" t="s">
        <v>259</v>
      </c>
      <c r="C1" s="349"/>
      <c r="D1" s="201" t="s">
        <v>260</v>
      </c>
      <c r="E1" s="201" t="s">
        <v>254</v>
      </c>
    </row>
    <row r="2" spans="1:5" x14ac:dyDescent="0.2">
      <c r="A2" s="201">
        <f>'Check Sheet'!$A$2:$E$2</f>
        <v>0</v>
      </c>
      <c r="B2" s="201" t="s">
        <v>261</v>
      </c>
      <c r="C2" s="201" t="s">
        <v>146</v>
      </c>
      <c r="D2" s="201" t="s">
        <v>263</v>
      </c>
      <c r="E2" s="202">
        <f>VLOOKUP($C2,'I. and II. FA Fees Collected'!$A$18:$D$26,3,FALSE)</f>
        <v>0</v>
      </c>
    </row>
    <row r="3" spans="1:5" x14ac:dyDescent="0.2">
      <c r="A3" s="201">
        <f>'Check Sheet'!$A$2:$E$2</f>
        <v>0</v>
      </c>
      <c r="B3" s="201" t="s">
        <v>261</v>
      </c>
      <c r="C3" s="201" t="s">
        <v>147</v>
      </c>
      <c r="D3" s="201" t="s">
        <v>264</v>
      </c>
      <c r="E3" s="202">
        <f>VLOOKUP($C3,'I. and II. FA Fees Collected'!$A$18:$D$26,3,FALSE)</f>
        <v>0</v>
      </c>
    </row>
    <row r="4" spans="1:5" x14ac:dyDescent="0.2">
      <c r="A4" s="201">
        <f>'Check Sheet'!$A$2:$E$2</f>
        <v>0</v>
      </c>
      <c r="B4" s="201" t="s">
        <v>261</v>
      </c>
      <c r="C4" s="201" t="s">
        <v>148</v>
      </c>
      <c r="D4" s="201" t="s">
        <v>265</v>
      </c>
      <c r="E4" s="202" t="e">
        <f>VLOOKUP($C4,'I. and II. FA Fees Collected'!$A$18:$D$26,3,FALSE)</f>
        <v>#N/A</v>
      </c>
    </row>
    <row r="5" spans="1:5" x14ac:dyDescent="0.2">
      <c r="A5" s="201">
        <f>'Check Sheet'!$A$2:$E$2</f>
        <v>0</v>
      </c>
      <c r="B5" s="201" t="s">
        <v>261</v>
      </c>
      <c r="C5" s="201" t="s">
        <v>149</v>
      </c>
      <c r="D5" s="201" t="s">
        <v>266</v>
      </c>
      <c r="E5" s="202" t="e">
        <f>VLOOKUP($C5,'I. and II. FA Fees Collected'!$A$18:$D$26,4,FALSE)</f>
        <v>#N/A</v>
      </c>
    </row>
    <row r="6" spans="1:5" x14ac:dyDescent="0.2">
      <c r="A6" s="201">
        <f>'Check Sheet'!$A$2:$E$2</f>
        <v>0</v>
      </c>
      <c r="B6" s="201" t="s">
        <v>261</v>
      </c>
      <c r="C6" s="201" t="s">
        <v>150</v>
      </c>
      <c r="D6" s="201" t="s">
        <v>267</v>
      </c>
      <c r="E6" s="202">
        <f>VLOOKUP($C6,'I. and II. FA Fees Collected'!$A$18:$D$26,4,FALSE)</f>
        <v>0</v>
      </c>
    </row>
    <row r="7" spans="1:5" x14ac:dyDescent="0.2">
      <c r="A7" s="201">
        <f>'Check Sheet'!$A$2:$E$2</f>
        <v>0</v>
      </c>
      <c r="B7" s="201" t="s">
        <v>261</v>
      </c>
      <c r="C7" s="201" t="s">
        <v>151</v>
      </c>
      <c r="D7" s="201" t="s">
        <v>268</v>
      </c>
      <c r="E7" s="202" t="e">
        <f>VLOOKUP($C7,'I. and II. FA Fees Collected'!$A$18:$D$26,4,FALSE)</f>
        <v>#N/A</v>
      </c>
    </row>
    <row r="8" spans="1:5" x14ac:dyDescent="0.2">
      <c r="A8" s="201">
        <f>'Check Sheet'!$A$2:$E$2</f>
        <v>0</v>
      </c>
      <c r="B8" s="201" t="s">
        <v>262</v>
      </c>
      <c r="C8" s="201" t="s">
        <v>146</v>
      </c>
      <c r="D8" s="201" t="s">
        <v>269</v>
      </c>
      <c r="E8" s="202">
        <f>VLOOKUP($C8,'I. and II. FA Fees Collected'!$A$30:$D$42,3,FALSE)</f>
        <v>0</v>
      </c>
    </row>
    <row r="9" spans="1:5" x14ac:dyDescent="0.2">
      <c r="A9" s="201">
        <f>'Check Sheet'!$A$2:$E$2</f>
        <v>0</v>
      </c>
      <c r="B9" s="201" t="s">
        <v>262</v>
      </c>
      <c r="C9" s="201" t="s">
        <v>147</v>
      </c>
      <c r="D9" s="201" t="s">
        <v>270</v>
      </c>
      <c r="E9" s="202">
        <f>VLOOKUP($C9,'I. and II. FA Fees Collected'!$A$30:$D$42,3,FALSE)</f>
        <v>0</v>
      </c>
    </row>
    <row r="10" spans="1:5" x14ac:dyDescent="0.2">
      <c r="A10" s="201">
        <f>'Check Sheet'!$A$2:$E$2</f>
        <v>0</v>
      </c>
      <c r="B10" s="201" t="s">
        <v>262</v>
      </c>
      <c r="C10" s="201" t="s">
        <v>148</v>
      </c>
      <c r="D10" s="201" t="s">
        <v>271</v>
      </c>
      <c r="E10" s="202" t="e">
        <f>VLOOKUP($C10,'I. and II. FA Fees Collected'!$A$30:$D$42,3,FALSE)</f>
        <v>#N/A</v>
      </c>
    </row>
    <row r="11" spans="1:5" x14ac:dyDescent="0.2">
      <c r="A11" s="201">
        <f>'Check Sheet'!$A$2:$E$2</f>
        <v>0</v>
      </c>
      <c r="B11" s="201" t="s">
        <v>262</v>
      </c>
      <c r="C11" s="201" t="s">
        <v>149</v>
      </c>
      <c r="D11" s="201" t="s">
        <v>272</v>
      </c>
      <c r="E11" s="202" t="e">
        <f>VLOOKUP($C11,'I. and II. FA Fees Collected'!$A$30:$D$42,3,FALSE)</f>
        <v>#N/A</v>
      </c>
    </row>
    <row r="12" spans="1:5" x14ac:dyDescent="0.2">
      <c r="A12" s="201">
        <f>'Check Sheet'!$A$2:$E$2</f>
        <v>0</v>
      </c>
      <c r="B12" s="201" t="s">
        <v>262</v>
      </c>
      <c r="C12" s="201" t="s">
        <v>150</v>
      </c>
      <c r="D12" s="201" t="s">
        <v>273</v>
      </c>
      <c r="E12" s="202">
        <f>VLOOKUP($C12,'I. and II. FA Fees Collected'!$A$30:$D$42,3,FALSE)</f>
        <v>0</v>
      </c>
    </row>
    <row r="13" spans="1:5" x14ac:dyDescent="0.2">
      <c r="A13" s="201">
        <f>'Check Sheet'!$A$2:$E$2</f>
        <v>0</v>
      </c>
      <c r="B13" s="201" t="s">
        <v>262</v>
      </c>
      <c r="C13" s="201" t="s">
        <v>151</v>
      </c>
      <c r="D13" s="201" t="s">
        <v>274</v>
      </c>
      <c r="E13" s="202">
        <f>VLOOKUP($C13,'I. and II. FA Fees Collected'!$A$30:$D$42,3,FALSE)</f>
        <v>0</v>
      </c>
    </row>
    <row r="14" spans="1:5" x14ac:dyDescent="0.2">
      <c r="A14" s="201">
        <f>'Check Sheet'!$A$2:$E$2</f>
        <v>0</v>
      </c>
      <c r="B14" s="201" t="s">
        <v>262</v>
      </c>
      <c r="C14" s="201" t="s">
        <v>152</v>
      </c>
      <c r="D14" s="201" t="s">
        <v>275</v>
      </c>
      <c r="E14" s="202" t="e">
        <f>VLOOKUP($C14,'I. and II. FA Fees Collected'!$A$30:$D$42,4,FALSE)</f>
        <v>#N/A</v>
      </c>
    </row>
    <row r="15" spans="1:5" x14ac:dyDescent="0.2">
      <c r="A15" s="201">
        <f>'Check Sheet'!$A$2:$E$2</f>
        <v>0</v>
      </c>
      <c r="B15" s="201" t="s">
        <v>262</v>
      </c>
      <c r="C15" s="201" t="s">
        <v>153</v>
      </c>
      <c r="D15" s="201" t="s">
        <v>276</v>
      </c>
      <c r="E15" s="202">
        <f>VLOOKUP($C15,'I. and II. FA Fees Collected'!$A$30:$D$42,4,FALSE)</f>
        <v>0</v>
      </c>
    </row>
    <row r="16" spans="1:5" x14ac:dyDescent="0.2">
      <c r="A16" s="201">
        <f>'Check Sheet'!$A$2:$E$2</f>
        <v>0</v>
      </c>
      <c r="B16" s="201" t="s">
        <v>262</v>
      </c>
      <c r="C16" s="201" t="s">
        <v>154</v>
      </c>
      <c r="D16" s="201" t="s">
        <v>277</v>
      </c>
      <c r="E16" s="202" t="e">
        <f>VLOOKUP($C16,'I. and II. FA Fees Collected'!$A$30:$D$42,4,FALSE)</f>
        <v>#N/A</v>
      </c>
    </row>
    <row r="17" spans="1:5" x14ac:dyDescent="0.2">
      <c r="A17" s="201">
        <f>'Check Sheet'!$A$2:$E$2</f>
        <v>0</v>
      </c>
      <c r="B17" s="201" t="s">
        <v>279</v>
      </c>
      <c r="C17" s="201" t="s">
        <v>197</v>
      </c>
      <c r="D17" s="201" t="s">
        <v>287</v>
      </c>
      <c r="E17" s="202">
        <f>VLOOKUP($C17,'III. Summary of Awards Made'!$A$21:$H$28,5,FALSE)</f>
        <v>0</v>
      </c>
    </row>
    <row r="18" spans="1:5" x14ac:dyDescent="0.2">
      <c r="A18" s="201">
        <f>'Check Sheet'!$A$2:$E$2</f>
        <v>0</v>
      </c>
      <c r="B18" s="201" t="s">
        <v>279</v>
      </c>
      <c r="C18" s="201" t="s">
        <v>198</v>
      </c>
      <c r="D18" s="201" t="s">
        <v>288</v>
      </c>
      <c r="E18" s="202">
        <f>VLOOKUP($C18,'III. Summary of Awards Made'!$A$21:$H$28,5,FALSE)</f>
        <v>0</v>
      </c>
    </row>
    <row r="19" spans="1:5" x14ac:dyDescent="0.2">
      <c r="A19" s="201">
        <f>'Check Sheet'!$A$2:$E$2</f>
        <v>0</v>
      </c>
      <c r="B19" s="201" t="s">
        <v>279</v>
      </c>
      <c r="C19" s="201" t="s">
        <v>199</v>
      </c>
      <c r="D19" s="201" t="s">
        <v>289</v>
      </c>
      <c r="E19" s="202">
        <f>VLOOKUP($C19,'III. Summary of Awards Made'!$A$21:$H$28,5,FALSE)</f>
        <v>0</v>
      </c>
    </row>
    <row r="20" spans="1:5" x14ac:dyDescent="0.2">
      <c r="A20" s="201">
        <f>'Check Sheet'!$A$2:$E$2</f>
        <v>0</v>
      </c>
      <c r="B20" s="201" t="s">
        <v>279</v>
      </c>
      <c r="C20" s="201" t="s">
        <v>187</v>
      </c>
      <c r="D20" s="201" t="s">
        <v>290</v>
      </c>
      <c r="E20" s="202">
        <f>VLOOKUP($C20,'III. Summary of Awards Made'!$A$21:$H$28,5,FALSE)</f>
        <v>0</v>
      </c>
    </row>
    <row r="21" spans="1:5" x14ac:dyDescent="0.2">
      <c r="A21" s="201">
        <f>'Check Sheet'!$A$2:$E$2</f>
        <v>0</v>
      </c>
      <c r="B21" s="201" t="s">
        <v>279</v>
      </c>
      <c r="C21" s="201" t="s">
        <v>190</v>
      </c>
      <c r="D21" s="201" t="s">
        <v>291</v>
      </c>
      <c r="E21" s="202">
        <f>VLOOKUP($C21,'III. Summary of Awards Made'!$A$21:$H$28,5,FALSE)</f>
        <v>0</v>
      </c>
    </row>
    <row r="22" spans="1:5" x14ac:dyDescent="0.2">
      <c r="A22" s="201">
        <f>'Check Sheet'!$A$2:$E$2</f>
        <v>0</v>
      </c>
      <c r="B22" s="201" t="s">
        <v>279</v>
      </c>
      <c r="C22" s="201" t="s">
        <v>191</v>
      </c>
      <c r="D22" s="201" t="s">
        <v>292</v>
      </c>
      <c r="E22" s="202">
        <f>VLOOKUP($C22,'III. Summary of Awards Made'!$A$21:$H$28,5,FALSE)</f>
        <v>0</v>
      </c>
    </row>
    <row r="23" spans="1:5" x14ac:dyDescent="0.2">
      <c r="A23" s="201">
        <f>'Check Sheet'!$A$2:$E$2</f>
        <v>0</v>
      </c>
      <c r="B23" s="201" t="s">
        <v>279</v>
      </c>
      <c r="C23" s="201" t="s">
        <v>192</v>
      </c>
      <c r="D23" s="201" t="s">
        <v>293</v>
      </c>
      <c r="E23" s="202">
        <f>VLOOKUP($C23,'III. Summary of Awards Made'!$A$21:$H$28,5,FALSE)</f>
        <v>0</v>
      </c>
    </row>
    <row r="24" spans="1:5" x14ac:dyDescent="0.2">
      <c r="A24" s="201">
        <f>'Check Sheet'!$A$2:$E$2</f>
        <v>0</v>
      </c>
      <c r="B24" s="201" t="s">
        <v>279</v>
      </c>
      <c r="C24" s="201" t="s">
        <v>197</v>
      </c>
      <c r="D24" s="201" t="s">
        <v>285</v>
      </c>
      <c r="E24" s="202">
        <f>VLOOKUP($C24,'III. Summary of Awards Made'!$A$21:$H$28,6,FALSE)</f>
        <v>0</v>
      </c>
    </row>
    <row r="25" spans="1:5" x14ac:dyDescent="0.2">
      <c r="A25" s="201">
        <f>'Check Sheet'!$A$2:$E$2</f>
        <v>0</v>
      </c>
      <c r="B25" s="201" t="s">
        <v>279</v>
      </c>
      <c r="C25" s="201" t="s">
        <v>198</v>
      </c>
      <c r="D25" s="201" t="s">
        <v>286</v>
      </c>
      <c r="E25" s="202">
        <f>VLOOKUP($C25,'III. Summary of Awards Made'!$A$21:$H$28,6,FALSE)</f>
        <v>0</v>
      </c>
    </row>
    <row r="26" spans="1:5" x14ac:dyDescent="0.2">
      <c r="A26" s="201">
        <f>'Check Sheet'!$A$2:$E$2</f>
        <v>0</v>
      </c>
      <c r="B26" s="201" t="s">
        <v>279</v>
      </c>
      <c r="C26" s="201" t="s">
        <v>199</v>
      </c>
      <c r="D26" s="201" t="s">
        <v>280</v>
      </c>
      <c r="E26" s="202">
        <f>VLOOKUP($C26,'III. Summary of Awards Made'!$A$21:$H$28,6,FALSE)</f>
        <v>0</v>
      </c>
    </row>
    <row r="27" spans="1:5" x14ac:dyDescent="0.2">
      <c r="A27" s="201">
        <f>'Check Sheet'!$A$2:$E$2</f>
        <v>0</v>
      </c>
      <c r="B27" s="201" t="s">
        <v>279</v>
      </c>
      <c r="C27" s="201" t="s">
        <v>187</v>
      </c>
      <c r="D27" s="201" t="s">
        <v>281</v>
      </c>
      <c r="E27" s="202">
        <f>VLOOKUP($C27,'III. Summary of Awards Made'!$A$21:$H$28,6,FALSE)</f>
        <v>0</v>
      </c>
    </row>
    <row r="28" spans="1:5" x14ac:dyDescent="0.2">
      <c r="A28" s="201">
        <f>'Check Sheet'!$A$2:$E$2</f>
        <v>0</v>
      </c>
      <c r="B28" s="201" t="s">
        <v>279</v>
      </c>
      <c r="C28" s="201" t="s">
        <v>190</v>
      </c>
      <c r="D28" s="201" t="s">
        <v>282</v>
      </c>
      <c r="E28" s="202">
        <f>VLOOKUP($C28,'III. Summary of Awards Made'!$A$21:$H$28,6,FALSE)</f>
        <v>0</v>
      </c>
    </row>
    <row r="29" spans="1:5" x14ac:dyDescent="0.2">
      <c r="A29" s="201">
        <f>'Check Sheet'!$A$2:$E$2</f>
        <v>0</v>
      </c>
      <c r="B29" s="201" t="s">
        <v>279</v>
      </c>
      <c r="C29" s="201" t="s">
        <v>191</v>
      </c>
      <c r="D29" s="201" t="s">
        <v>284</v>
      </c>
      <c r="E29" s="202">
        <f>VLOOKUP($C29,'III. Summary of Awards Made'!$A$21:$H$28,6,FALSE)</f>
        <v>0</v>
      </c>
    </row>
    <row r="30" spans="1:5" x14ac:dyDescent="0.2">
      <c r="A30" s="201">
        <f>'Check Sheet'!$A$2:$E$2</f>
        <v>0</v>
      </c>
      <c r="B30" s="201" t="s">
        <v>279</v>
      </c>
      <c r="C30" s="201" t="s">
        <v>192</v>
      </c>
      <c r="D30" s="201" t="s">
        <v>283</v>
      </c>
      <c r="E30" s="202">
        <f>VLOOKUP($C30,'III. Summary of Awards Made'!$A$21:$H$28,6,FALSE)</f>
        <v>0</v>
      </c>
    </row>
    <row r="31" spans="1:5" x14ac:dyDescent="0.2">
      <c r="A31" s="201">
        <f>'Check Sheet'!$A$2:$E$2</f>
        <v>0</v>
      </c>
      <c r="B31" s="201" t="s">
        <v>279</v>
      </c>
      <c r="C31" s="201" t="s">
        <v>197</v>
      </c>
      <c r="D31" s="201" t="s">
        <v>294</v>
      </c>
      <c r="E31" s="202">
        <f>VLOOKUP($C31,'III. Summary of Awards Made'!$A$21:$H$28,7,FALSE)</f>
        <v>0</v>
      </c>
    </row>
    <row r="32" spans="1:5" x14ac:dyDescent="0.2">
      <c r="A32" s="201">
        <f>'Check Sheet'!$A$2:$E$2</f>
        <v>0</v>
      </c>
      <c r="B32" s="201" t="s">
        <v>279</v>
      </c>
      <c r="C32" s="201" t="s">
        <v>198</v>
      </c>
      <c r="D32" s="201" t="s">
        <v>295</v>
      </c>
      <c r="E32" s="202">
        <f>VLOOKUP($C32,'III. Summary of Awards Made'!$A$21:$H$28,7,FALSE)</f>
        <v>0</v>
      </c>
    </row>
    <row r="33" spans="1:5" x14ac:dyDescent="0.2">
      <c r="A33" s="201">
        <f>'Check Sheet'!$A$2:$E$2</f>
        <v>0</v>
      </c>
      <c r="B33" s="201" t="s">
        <v>279</v>
      </c>
      <c r="C33" s="201" t="s">
        <v>199</v>
      </c>
      <c r="D33" s="201" t="s">
        <v>296</v>
      </c>
      <c r="E33" s="202">
        <f>VLOOKUP($C33,'III. Summary of Awards Made'!$A$21:$H$28,7,FALSE)</f>
        <v>0</v>
      </c>
    </row>
    <row r="34" spans="1:5" x14ac:dyDescent="0.2">
      <c r="A34" s="201">
        <f>'Check Sheet'!$A$2:$E$2</f>
        <v>0</v>
      </c>
      <c r="B34" s="201" t="s">
        <v>279</v>
      </c>
      <c r="C34" s="201" t="s">
        <v>187</v>
      </c>
      <c r="D34" s="201" t="s">
        <v>297</v>
      </c>
      <c r="E34" s="202">
        <f>VLOOKUP($C34,'III. Summary of Awards Made'!$A$21:$H$28,7,FALSE)</f>
        <v>0</v>
      </c>
    </row>
    <row r="35" spans="1:5" x14ac:dyDescent="0.2">
      <c r="A35" s="201">
        <f>'Check Sheet'!$A$2:$E$2</f>
        <v>0</v>
      </c>
      <c r="B35" s="201" t="s">
        <v>279</v>
      </c>
      <c r="C35" s="201" t="s">
        <v>190</v>
      </c>
      <c r="D35" s="201" t="s">
        <v>298</v>
      </c>
      <c r="E35" s="202">
        <f>VLOOKUP($C35,'III. Summary of Awards Made'!$A$21:$H$28,7,FALSE)</f>
        <v>0</v>
      </c>
    </row>
    <row r="36" spans="1:5" x14ac:dyDescent="0.2">
      <c r="A36" s="201">
        <f>'Check Sheet'!$A$2:$E$2</f>
        <v>0</v>
      </c>
      <c r="B36" s="201" t="s">
        <v>279</v>
      </c>
      <c r="C36" s="201" t="s">
        <v>191</v>
      </c>
      <c r="D36" s="201" t="s">
        <v>299</v>
      </c>
      <c r="E36" s="202">
        <f>VLOOKUP($C36,'III. Summary of Awards Made'!$A$21:$H$28,7,FALSE)</f>
        <v>0</v>
      </c>
    </row>
    <row r="37" spans="1:5" x14ac:dyDescent="0.2">
      <c r="A37" s="201">
        <f>'Check Sheet'!$A$2:$E$2</f>
        <v>0</v>
      </c>
      <c r="B37" s="201" t="s">
        <v>279</v>
      </c>
      <c r="C37" s="201" t="s">
        <v>192</v>
      </c>
      <c r="D37" s="201" t="s">
        <v>300</v>
      </c>
      <c r="E37" s="202">
        <f>VLOOKUP($C37,'III. Summary of Awards Made'!$A$21:$H$28,7,FALSE)</f>
        <v>0</v>
      </c>
    </row>
    <row r="38" spans="1:5" x14ac:dyDescent="0.2">
      <c r="A38" s="201">
        <f>'Check Sheet'!$A$2:$E$2</f>
        <v>0</v>
      </c>
      <c r="B38" s="201" t="s">
        <v>279</v>
      </c>
      <c r="C38" s="201" t="s">
        <v>197</v>
      </c>
      <c r="D38" s="201" t="s">
        <v>301</v>
      </c>
      <c r="E38" s="202">
        <f>VLOOKUP($C38,'III. Summary of Awards Made'!$A$21:$H$28,8,FALSE)</f>
        <v>0</v>
      </c>
    </row>
    <row r="39" spans="1:5" x14ac:dyDescent="0.2">
      <c r="A39" s="201">
        <f>'Check Sheet'!$A$2:$E$2</f>
        <v>0</v>
      </c>
      <c r="B39" s="201" t="s">
        <v>279</v>
      </c>
      <c r="C39" s="201" t="s">
        <v>198</v>
      </c>
      <c r="D39" s="201" t="s">
        <v>302</v>
      </c>
      <c r="E39" s="202">
        <f>VLOOKUP($C39,'III. Summary of Awards Made'!$A$21:$H$28,8,FALSE)</f>
        <v>0</v>
      </c>
    </row>
    <row r="40" spans="1:5" x14ac:dyDescent="0.2">
      <c r="A40" s="201">
        <f>'Check Sheet'!$A$2:$E$2</f>
        <v>0</v>
      </c>
      <c r="B40" s="201" t="s">
        <v>279</v>
      </c>
      <c r="C40" s="201" t="s">
        <v>199</v>
      </c>
      <c r="D40" s="201" t="s">
        <v>303</v>
      </c>
      <c r="E40" s="202">
        <f>VLOOKUP($C40,'III. Summary of Awards Made'!$A$21:$H$28,8,FALSE)</f>
        <v>0</v>
      </c>
    </row>
    <row r="41" spans="1:5" x14ac:dyDescent="0.2">
      <c r="A41" s="201">
        <f>'Check Sheet'!$A$2:$E$2</f>
        <v>0</v>
      </c>
      <c r="B41" s="201" t="s">
        <v>279</v>
      </c>
      <c r="C41" s="201" t="s">
        <v>187</v>
      </c>
      <c r="D41" s="201" t="s">
        <v>304</v>
      </c>
      <c r="E41" s="202">
        <f>VLOOKUP($C41,'III. Summary of Awards Made'!$A$21:$H$28,8,FALSE)</f>
        <v>0</v>
      </c>
    </row>
    <row r="42" spans="1:5" x14ac:dyDescent="0.2">
      <c r="A42" s="201">
        <f>'Check Sheet'!$A$2:$E$2</f>
        <v>0</v>
      </c>
      <c r="B42" s="201" t="s">
        <v>279</v>
      </c>
      <c r="C42" s="201" t="s">
        <v>190</v>
      </c>
      <c r="D42" s="201" t="s">
        <v>305</v>
      </c>
      <c r="E42" s="202">
        <f>VLOOKUP($C42,'III. Summary of Awards Made'!$A$21:$H$28,8,FALSE)</f>
        <v>0</v>
      </c>
    </row>
    <row r="43" spans="1:5" x14ac:dyDescent="0.2">
      <c r="A43" s="201">
        <f>'Check Sheet'!$A$2:$E$2</f>
        <v>0</v>
      </c>
      <c r="B43" s="201" t="s">
        <v>279</v>
      </c>
      <c r="C43" s="201" t="s">
        <v>191</v>
      </c>
      <c r="D43" s="201" t="s">
        <v>306</v>
      </c>
      <c r="E43" s="202">
        <f>VLOOKUP($C43,'III. Summary of Awards Made'!$A$21:$H$28,8,FALSE)</f>
        <v>0</v>
      </c>
    </row>
    <row r="44" spans="1:5" x14ac:dyDescent="0.2">
      <c r="A44" s="201">
        <f>'Check Sheet'!$A$2:$E$2</f>
        <v>0</v>
      </c>
      <c r="B44" s="201" t="s">
        <v>279</v>
      </c>
      <c r="C44" s="201" t="s">
        <v>192</v>
      </c>
      <c r="D44" s="201" t="s">
        <v>307</v>
      </c>
      <c r="E44" s="202">
        <f>VLOOKUP($C44,'III. Summary of Awards Made'!$A$21:$H$28,8,FALSE)</f>
        <v>0</v>
      </c>
    </row>
    <row r="45" spans="1:5" x14ac:dyDescent="0.2">
      <c r="A45" s="201">
        <f>'Check Sheet'!$A$2:$E$2</f>
        <v>0</v>
      </c>
      <c r="B45" s="201" t="s">
        <v>279</v>
      </c>
      <c r="C45" s="201" t="s">
        <v>309</v>
      </c>
      <c r="D45" s="201" t="s">
        <v>319</v>
      </c>
      <c r="E45" s="202">
        <f>VLOOKUP($C45,'III. Summary of Awards Made'!$E$40:$H$42,3,FALSE)</f>
        <v>0</v>
      </c>
    </row>
    <row r="46" spans="1:5" x14ac:dyDescent="0.2">
      <c r="A46" s="201">
        <f>'Check Sheet'!$A$2:$E$2</f>
        <v>0</v>
      </c>
      <c r="B46" s="201" t="s">
        <v>279</v>
      </c>
      <c r="C46" s="201" t="s">
        <v>310</v>
      </c>
      <c r="D46" s="201" t="s">
        <v>320</v>
      </c>
      <c r="E46" s="202">
        <f>VLOOKUP($C46,'III. Summary of Awards Made'!$E$40:$H$42,3,FALSE)</f>
        <v>0</v>
      </c>
    </row>
    <row r="47" spans="1:5" x14ac:dyDescent="0.2">
      <c r="A47" s="201">
        <f>'Check Sheet'!$A$2:$E$2</f>
        <v>0</v>
      </c>
      <c r="B47" s="201" t="s">
        <v>279</v>
      </c>
      <c r="C47" s="201" t="s">
        <v>311</v>
      </c>
      <c r="D47" s="201" t="s">
        <v>321</v>
      </c>
      <c r="E47" s="202">
        <f>VLOOKUP($C47,'III. Summary of Awards Made'!$E$40:$H$42,3,FALSE)</f>
        <v>0</v>
      </c>
    </row>
    <row r="48" spans="1:5" x14ac:dyDescent="0.2">
      <c r="A48" s="201">
        <f>'Check Sheet'!$A$2:$E$2</f>
        <v>0</v>
      </c>
      <c r="B48" s="201" t="s">
        <v>279</v>
      </c>
      <c r="C48" s="201" t="s">
        <v>309</v>
      </c>
      <c r="D48" s="201" t="s">
        <v>322</v>
      </c>
      <c r="E48" s="202">
        <f>VLOOKUP($C48,'III. Summary of Awards Made'!$E$40:$H$42,4,FALSE)</f>
        <v>0</v>
      </c>
    </row>
    <row r="49" spans="1:5" x14ac:dyDescent="0.2">
      <c r="A49" s="201">
        <f>'Check Sheet'!$A$2:$E$2</f>
        <v>0</v>
      </c>
      <c r="B49" s="201" t="s">
        <v>279</v>
      </c>
      <c r="C49" s="201" t="s">
        <v>310</v>
      </c>
      <c r="D49" s="201" t="s">
        <v>323</v>
      </c>
      <c r="E49" s="202">
        <f>VLOOKUP($C49,'III. Summary of Awards Made'!$E$40:$H$42,4,FALSE)</f>
        <v>0</v>
      </c>
    </row>
    <row r="50" spans="1:5" x14ac:dyDescent="0.2">
      <c r="A50" s="201">
        <f>'Check Sheet'!$A$2:$E$2</f>
        <v>0</v>
      </c>
      <c r="B50" s="201" t="s">
        <v>279</v>
      </c>
      <c r="C50" s="201" t="s">
        <v>311</v>
      </c>
      <c r="D50" s="201" t="s">
        <v>324</v>
      </c>
      <c r="E50" s="202">
        <f>VLOOKUP($C50,'III. Summary of Awards Made'!$E$40:$H$42,4,FALSE)</f>
        <v>0</v>
      </c>
    </row>
    <row r="51" spans="1:5" x14ac:dyDescent="0.2">
      <c r="A51" s="201">
        <f>'Check Sheet'!$A$2:$E$2</f>
        <v>0</v>
      </c>
      <c r="B51" s="201" t="s">
        <v>279</v>
      </c>
      <c r="C51" s="201" t="s">
        <v>314</v>
      </c>
      <c r="D51" s="201" t="s">
        <v>326</v>
      </c>
      <c r="E51" s="202">
        <f>VLOOKUP($C51,'III. Summary of Awards Made'!$C$50:$H$54,3,FALSE)</f>
        <v>0</v>
      </c>
    </row>
    <row r="52" spans="1:5" x14ac:dyDescent="0.2">
      <c r="A52" s="201">
        <f>'Check Sheet'!$A$2:$E$2</f>
        <v>0</v>
      </c>
      <c r="B52" s="201" t="s">
        <v>279</v>
      </c>
      <c r="C52" s="201" t="s">
        <v>317</v>
      </c>
      <c r="D52" s="201" t="s">
        <v>327</v>
      </c>
      <c r="E52" s="202">
        <f>VLOOKUP($C52,'III. Summary of Awards Made'!$C$50:$H$54,3,FALSE)</f>
        <v>0</v>
      </c>
    </row>
    <row r="53" spans="1:5" x14ac:dyDescent="0.2">
      <c r="A53" s="201">
        <f>'Check Sheet'!$A$2:$E$2</f>
        <v>0</v>
      </c>
      <c r="B53" s="201" t="s">
        <v>279</v>
      </c>
      <c r="C53" s="201" t="s">
        <v>325</v>
      </c>
      <c r="D53" s="201" t="s">
        <v>328</v>
      </c>
      <c r="E53" s="202">
        <f>VLOOKUP($C53,'III. Summary of Awards Made'!$C$50:$H$54,3,FALSE)</f>
        <v>0</v>
      </c>
    </row>
    <row r="54" spans="1:5" x14ac:dyDescent="0.2">
      <c r="A54" s="201">
        <f>'Check Sheet'!$A$2:$E$2</f>
        <v>0</v>
      </c>
      <c r="B54" s="201" t="s">
        <v>279</v>
      </c>
      <c r="C54" s="201" t="s">
        <v>314</v>
      </c>
      <c r="D54" s="201" t="s">
        <v>329</v>
      </c>
      <c r="E54" s="202">
        <f>VLOOKUP($C54,'III. Summary of Awards Made'!$C$50:$H$54,4,FALSE)</f>
        <v>0</v>
      </c>
    </row>
    <row r="55" spans="1:5" x14ac:dyDescent="0.2">
      <c r="A55" s="201">
        <f>'Check Sheet'!$A$2:$E$2</f>
        <v>0</v>
      </c>
      <c r="B55" s="201" t="s">
        <v>279</v>
      </c>
      <c r="C55" s="201" t="s">
        <v>317</v>
      </c>
      <c r="D55" s="201" t="s">
        <v>330</v>
      </c>
      <c r="E55" s="202">
        <f>VLOOKUP($C55,'III. Summary of Awards Made'!$C$50:$H$54,4,FALSE)</f>
        <v>0</v>
      </c>
    </row>
    <row r="56" spans="1:5" x14ac:dyDescent="0.2">
      <c r="A56" s="201">
        <f>'Check Sheet'!$A$2:$E$2</f>
        <v>0</v>
      </c>
      <c r="B56" s="201" t="s">
        <v>279</v>
      </c>
      <c r="C56" s="201" t="s">
        <v>325</v>
      </c>
      <c r="D56" s="201" t="s">
        <v>331</v>
      </c>
      <c r="E56" s="202">
        <f>VLOOKUP($C56,'III. Summary of Awards Made'!$C$50:$H$54,4,FALSE)</f>
        <v>0</v>
      </c>
    </row>
    <row r="57" spans="1:5" x14ac:dyDescent="0.2">
      <c r="A57" s="201">
        <f>'Check Sheet'!$A$2:$E$2</f>
        <v>0</v>
      </c>
      <c r="B57" s="201" t="s">
        <v>279</v>
      </c>
      <c r="C57" s="201" t="s">
        <v>314</v>
      </c>
      <c r="D57" s="201" t="s">
        <v>332</v>
      </c>
      <c r="E57" s="202">
        <f>VLOOKUP($C57,'III. Summary of Awards Made'!$C$50:$H$54,5,FALSE)</f>
        <v>0</v>
      </c>
    </row>
    <row r="58" spans="1:5" x14ac:dyDescent="0.2">
      <c r="A58" s="201">
        <f>'Check Sheet'!$A$2:$E$2</f>
        <v>0</v>
      </c>
      <c r="B58" s="201" t="s">
        <v>279</v>
      </c>
      <c r="C58" s="201" t="s">
        <v>317</v>
      </c>
      <c r="D58" s="201" t="s">
        <v>333</v>
      </c>
      <c r="E58" s="202">
        <f>VLOOKUP($C58,'III. Summary of Awards Made'!$C$50:$H$54,5,FALSE)</f>
        <v>0</v>
      </c>
    </row>
    <row r="59" spans="1:5" x14ac:dyDescent="0.2">
      <c r="A59" s="201">
        <f>'Check Sheet'!$A$2:$E$2</f>
        <v>0</v>
      </c>
      <c r="B59" s="201" t="s">
        <v>279</v>
      </c>
      <c r="C59" s="201" t="s">
        <v>325</v>
      </c>
      <c r="D59" s="201" t="s">
        <v>334</v>
      </c>
      <c r="E59" s="202">
        <f>VLOOKUP($C59,'III. Summary of Awards Made'!$C$50:$H$54,5,FALSE)</f>
        <v>0</v>
      </c>
    </row>
    <row r="60" spans="1:5" x14ac:dyDescent="0.2">
      <c r="A60" s="201">
        <f>'Check Sheet'!$A$2:$E$2</f>
        <v>0</v>
      </c>
      <c r="B60" s="201" t="s">
        <v>279</v>
      </c>
      <c r="C60" s="201" t="s">
        <v>314</v>
      </c>
      <c r="D60" s="201" t="s">
        <v>335</v>
      </c>
      <c r="E60" s="202">
        <f>VLOOKUP($C60,'III. Summary of Awards Made'!$C$50:$H$54,6,FALSE)</f>
        <v>0</v>
      </c>
    </row>
    <row r="61" spans="1:5" x14ac:dyDescent="0.2">
      <c r="A61" s="201">
        <f>'Check Sheet'!$A$2:$E$2</f>
        <v>0</v>
      </c>
      <c r="B61" s="201" t="s">
        <v>279</v>
      </c>
      <c r="C61" s="201" t="s">
        <v>317</v>
      </c>
      <c r="D61" s="201" t="s">
        <v>336</v>
      </c>
      <c r="E61" s="202">
        <f>VLOOKUP($C61,'III. Summary of Awards Made'!$C$50:$H$54,6,FALSE)</f>
        <v>0</v>
      </c>
    </row>
    <row r="62" spans="1:5" x14ac:dyDescent="0.2">
      <c r="A62" s="201">
        <f>'Check Sheet'!$A$2:$E$2</f>
        <v>0</v>
      </c>
      <c r="B62" s="201" t="s">
        <v>279</v>
      </c>
      <c r="C62" s="201" t="s">
        <v>325</v>
      </c>
      <c r="D62" s="201" t="s">
        <v>337</v>
      </c>
      <c r="E62" s="202">
        <f>VLOOKUP($C62,'III. Summary of Awards Made'!$C$50:$H$54,6,FALSE)</f>
        <v>0</v>
      </c>
    </row>
  </sheetData>
  <sheetProtection algorithmName="SHA-512" hashValue="/t4U9YJUPUvLt2IGJ60vTvIi8tg440OqRUo1MxGDA3MpEhRScbzcYdWTa3EiET5OiiNHR09QPXIlbB6Ur96yUw==" saltValue="8A5V/6WMQ0JxziiMVYXlUQ==" spinCount="100000" sheet="1" objects="1" scenarios="1"/>
  <mergeCells count="1">
    <mergeCell ref="B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72"/>
  <sheetViews>
    <sheetView zoomScale="90" zoomScaleNormal="90" workbookViewId="0">
      <selection activeCell="B1" sqref="B1"/>
    </sheetView>
  </sheetViews>
  <sheetFormatPr defaultColWidth="9.140625" defaultRowHeight="12.75" x14ac:dyDescent="0.2"/>
  <cols>
    <col min="1" max="1" width="5.140625" style="46" customWidth="1"/>
    <col min="2" max="2" width="98.42578125" style="46" customWidth="1"/>
    <col min="3" max="3" width="24.85546875" style="46" customWidth="1"/>
    <col min="4" max="4" width="26.7109375" style="46" customWidth="1"/>
    <col min="5" max="5" width="25.28515625" style="46" customWidth="1"/>
    <col min="6" max="6" width="14.85546875" style="46" customWidth="1"/>
    <col min="7" max="7" width="17.140625" style="46" customWidth="1"/>
    <col min="8" max="8" width="16.7109375" style="46" customWidth="1"/>
    <col min="9" max="9" width="18" style="46" customWidth="1"/>
    <col min="10" max="10" width="17.7109375" style="46" customWidth="1"/>
    <col min="11" max="16384" width="9.140625" style="46"/>
  </cols>
  <sheetData>
    <row r="1" spans="1:10" s="3" customFormat="1" ht="15" x14ac:dyDescent="0.2">
      <c r="C1" s="294" t="s">
        <v>102</v>
      </c>
      <c r="D1" s="300"/>
      <c r="E1" s="300"/>
      <c r="F1" s="300"/>
      <c r="G1" s="300"/>
      <c r="H1" s="301"/>
      <c r="I1" s="20"/>
      <c r="J1" s="20"/>
    </row>
    <row r="2" spans="1:10" s="3" customFormat="1" ht="15" x14ac:dyDescent="0.2">
      <c r="C2" s="340" t="str">
        <f>'Check Sheet'!B2</f>
        <v>Select College Name</v>
      </c>
      <c r="D2" s="302"/>
      <c r="E2" s="302"/>
      <c r="F2" s="302"/>
      <c r="G2" s="302"/>
      <c r="H2" s="301"/>
      <c r="I2" s="20"/>
      <c r="J2" s="20"/>
    </row>
    <row r="3" spans="1:10" s="3" customFormat="1" ht="15" x14ac:dyDescent="0.2">
      <c r="C3" s="294" t="s">
        <v>175</v>
      </c>
      <c r="D3" s="300"/>
      <c r="E3" s="300"/>
      <c r="F3" s="300"/>
      <c r="G3" s="300"/>
      <c r="H3" s="301"/>
      <c r="I3" s="20"/>
      <c r="J3" s="20"/>
    </row>
    <row r="4" spans="1:10" s="3" customFormat="1" ht="15" x14ac:dyDescent="0.2">
      <c r="C4" s="294" t="str">
        <f>'Check Sheet'!B4</f>
        <v>For the 2019-2020 Fiscal Year</v>
      </c>
      <c r="D4" s="300"/>
      <c r="E4" s="300"/>
      <c r="F4" s="300"/>
      <c r="G4" s="300"/>
      <c r="H4" s="301"/>
      <c r="I4" s="20"/>
      <c r="J4" s="20"/>
    </row>
    <row r="5" spans="1:10" s="3" customFormat="1" x14ac:dyDescent="0.2">
      <c r="A5" s="42"/>
      <c r="B5" s="42"/>
      <c r="C5" s="42"/>
      <c r="D5" s="42"/>
      <c r="E5" s="42"/>
      <c r="F5" s="42"/>
      <c r="G5" s="42"/>
      <c r="H5" s="301"/>
      <c r="I5" s="20"/>
      <c r="J5" s="20"/>
    </row>
    <row r="6" spans="1:10" s="3" customFormat="1" ht="18" x14ac:dyDescent="0.2">
      <c r="A6" s="303" t="s">
        <v>143</v>
      </c>
      <c r="B6" s="303"/>
      <c r="C6" s="303"/>
      <c r="D6" s="303"/>
      <c r="E6" s="303"/>
      <c r="F6" s="303"/>
      <c r="G6" s="303"/>
      <c r="H6" s="301"/>
      <c r="I6" s="20"/>
      <c r="J6" s="20"/>
    </row>
    <row r="7" spans="1:10" s="3" customFormat="1" ht="18" x14ac:dyDescent="0.2">
      <c r="A7" s="303" t="s">
        <v>236</v>
      </c>
      <c r="B7" s="303"/>
      <c r="C7" s="303"/>
      <c r="D7" s="303"/>
      <c r="E7" s="303"/>
      <c r="F7" s="303"/>
      <c r="G7" s="303"/>
      <c r="H7" s="301"/>
      <c r="I7" s="20"/>
      <c r="J7" s="20"/>
    </row>
    <row r="8" spans="1:10" s="3" customFormat="1" ht="5.25" customHeight="1" thickBot="1" x14ac:dyDescent="0.25">
      <c r="A8" s="42"/>
      <c r="B8" s="42"/>
      <c r="C8" s="42"/>
      <c r="D8" s="42"/>
      <c r="E8" s="42"/>
      <c r="F8" s="42"/>
      <c r="G8" s="42"/>
      <c r="H8" s="301"/>
      <c r="I8" s="20"/>
      <c r="J8" s="20"/>
    </row>
    <row r="9" spans="1:10" s="12" customFormat="1" ht="15.75" thickBot="1" x14ac:dyDescent="0.25">
      <c r="A9" s="294"/>
      <c r="B9" s="294"/>
      <c r="C9" s="67" t="s">
        <v>130</v>
      </c>
      <c r="D9" s="68" t="s">
        <v>131</v>
      </c>
      <c r="E9" s="69" t="s">
        <v>138</v>
      </c>
      <c r="F9" s="294"/>
      <c r="G9" s="294"/>
      <c r="H9" s="304"/>
      <c r="I9" s="11"/>
      <c r="J9" s="11"/>
    </row>
    <row r="10" spans="1:10" s="55" customFormat="1" ht="42" x14ac:dyDescent="0.15">
      <c r="A10" s="54"/>
      <c r="C10" s="64" t="s">
        <v>163</v>
      </c>
      <c r="D10" s="65" t="s">
        <v>411</v>
      </c>
      <c r="E10" s="66"/>
      <c r="F10" s="54"/>
      <c r="G10" s="54"/>
      <c r="H10" s="56"/>
      <c r="I10" s="57"/>
      <c r="J10" s="57"/>
    </row>
    <row r="11" spans="1:10" s="55" customFormat="1" ht="5.25" customHeight="1" x14ac:dyDescent="0.15">
      <c r="A11" s="54"/>
      <c r="C11" s="60"/>
      <c r="D11" s="54"/>
      <c r="E11" s="61"/>
      <c r="F11" s="54"/>
      <c r="G11" s="54"/>
      <c r="H11" s="56"/>
      <c r="I11" s="57"/>
      <c r="J11" s="57"/>
    </row>
    <row r="12" spans="1:10" s="3" customFormat="1" ht="15" x14ac:dyDescent="0.2">
      <c r="A12" s="42"/>
      <c r="B12" s="58" t="s">
        <v>129</v>
      </c>
      <c r="C12" s="62">
        <f>VLOOKUP($C$2,'2020 AFR Data'!$A$3:$V$31,18,FALSE)</f>
        <v>0</v>
      </c>
      <c r="D12" s="59">
        <f>VLOOKUP($C$2,'2020 AFR Data'!$A$3:$V$31,2,FALSE)</f>
        <v>0</v>
      </c>
      <c r="E12" s="63">
        <f>C12+D12</f>
        <v>0</v>
      </c>
      <c r="F12" s="42"/>
      <c r="G12" s="42"/>
      <c r="H12" s="301"/>
      <c r="I12" s="20"/>
      <c r="J12" s="20"/>
    </row>
    <row r="13" spans="1:10" s="3" customFormat="1" ht="15.75" thickBot="1" x14ac:dyDescent="0.25">
      <c r="A13" s="42"/>
      <c r="B13" s="58" t="s">
        <v>137</v>
      </c>
      <c r="C13" s="70">
        <v>0.1</v>
      </c>
      <c r="D13" s="71">
        <v>0.05</v>
      </c>
      <c r="E13" s="72"/>
      <c r="F13" s="42"/>
      <c r="G13" s="42"/>
      <c r="H13" s="301"/>
      <c r="I13" s="20"/>
      <c r="J13" s="20"/>
    </row>
    <row r="14" spans="1:10" s="3" customFormat="1" ht="15.75" thickBot="1" x14ac:dyDescent="0.25">
      <c r="A14" s="42"/>
      <c r="B14" s="58" t="s">
        <v>139</v>
      </c>
      <c r="C14" s="100">
        <f>C12*C13</f>
        <v>0</v>
      </c>
      <c r="D14" s="101">
        <f>D12*D13</f>
        <v>0</v>
      </c>
      <c r="E14" s="102">
        <f>C14+D14</f>
        <v>0</v>
      </c>
      <c r="F14" s="42"/>
      <c r="G14" s="42"/>
      <c r="H14" s="301"/>
      <c r="I14" s="20"/>
      <c r="J14" s="20"/>
    </row>
    <row r="15" spans="1:10" s="3" customFormat="1" ht="5.25" customHeight="1" x14ac:dyDescent="0.2">
      <c r="A15" s="42"/>
      <c r="B15" s="42"/>
      <c r="C15" s="42"/>
      <c r="D15" s="42"/>
      <c r="E15" s="42"/>
      <c r="F15" s="42"/>
      <c r="G15" s="42"/>
      <c r="H15" s="301"/>
      <c r="I15" s="20"/>
      <c r="J15" s="20"/>
    </row>
    <row r="16" spans="1:10" s="3" customFormat="1" ht="15" x14ac:dyDescent="0.2">
      <c r="A16" s="105" t="s">
        <v>367</v>
      </c>
      <c r="B16" s="4"/>
      <c r="C16" s="5"/>
      <c r="D16" s="5"/>
      <c r="E16" s="5"/>
      <c r="F16" s="6"/>
      <c r="G16" s="5"/>
      <c r="H16" s="5"/>
      <c r="I16" s="20"/>
      <c r="J16" s="20"/>
    </row>
    <row r="17" spans="1:10" s="3" customFormat="1" ht="5.25" customHeight="1" x14ac:dyDescent="0.2">
      <c r="A17" s="5"/>
      <c r="B17" s="4"/>
      <c r="C17" s="5"/>
      <c r="D17" s="5"/>
      <c r="E17" s="5"/>
      <c r="F17" s="6"/>
      <c r="G17" s="5"/>
      <c r="H17" s="5"/>
      <c r="I17" s="20"/>
      <c r="J17" s="20"/>
    </row>
    <row r="18" spans="1:10" s="44" customFormat="1" ht="14.25" x14ac:dyDescent="0.2">
      <c r="A18" s="107" t="s">
        <v>146</v>
      </c>
      <c r="B18" s="89" t="s">
        <v>391</v>
      </c>
      <c r="C18" s="246">
        <v>0</v>
      </c>
      <c r="D18" s="90" t="s">
        <v>0</v>
      </c>
      <c r="E18" s="251"/>
      <c r="F18" s="251"/>
      <c r="G18" s="251"/>
      <c r="H18" s="251"/>
      <c r="I18" s="251"/>
      <c r="J18" s="251"/>
    </row>
    <row r="19" spans="1:10" s="18" customFormat="1" ht="14.25" x14ac:dyDescent="0.2">
      <c r="A19" s="108"/>
      <c r="B19" s="99" t="s">
        <v>165</v>
      </c>
      <c r="C19" s="104"/>
      <c r="D19" s="19"/>
      <c r="E19" s="252"/>
      <c r="F19" s="252"/>
      <c r="G19" s="252"/>
      <c r="H19" s="252"/>
      <c r="I19" s="252"/>
      <c r="J19" s="252"/>
    </row>
    <row r="20" spans="1:10" s="44" customFormat="1" ht="14.25" x14ac:dyDescent="0.2">
      <c r="A20" s="107" t="s">
        <v>147</v>
      </c>
      <c r="B20" s="89" t="s">
        <v>166</v>
      </c>
      <c r="C20" s="247">
        <v>0</v>
      </c>
      <c r="D20" s="91"/>
      <c r="E20" s="251"/>
      <c r="F20" s="251"/>
      <c r="G20" s="251"/>
      <c r="H20" s="251"/>
      <c r="I20" s="251"/>
      <c r="J20" s="251"/>
    </row>
    <row r="21" spans="1:10" s="44" customFormat="1" ht="16.5" customHeight="1" x14ac:dyDescent="0.2">
      <c r="A21" s="107" t="s">
        <v>148</v>
      </c>
      <c r="B21" s="89" t="s">
        <v>409</v>
      </c>
      <c r="C21" s="96" t="e">
        <f>VLOOKUP($C$2,'2019 AFAFR Data'!$A$2:$D$31,4,FALSE)</f>
        <v>#N/A</v>
      </c>
      <c r="D21" s="91"/>
      <c r="E21" s="251"/>
      <c r="F21" s="251"/>
      <c r="G21" s="251"/>
      <c r="H21" s="251"/>
      <c r="I21" s="251"/>
      <c r="J21" s="251"/>
    </row>
    <row r="22" spans="1:10" s="44" customFormat="1" ht="14.25" x14ac:dyDescent="0.2">
      <c r="A22" s="107" t="s">
        <v>149</v>
      </c>
      <c r="B22" s="89" t="s">
        <v>167</v>
      </c>
      <c r="C22" s="92"/>
      <c r="D22" s="95" t="e">
        <f>SUM(C18:C21)</f>
        <v>#N/A</v>
      </c>
      <c r="E22" s="251"/>
      <c r="F22" s="251"/>
      <c r="G22" s="251"/>
      <c r="H22" s="251"/>
      <c r="I22" s="251"/>
      <c r="J22" s="251"/>
    </row>
    <row r="23" spans="1:10" s="44" customFormat="1" ht="5.25" customHeight="1" x14ac:dyDescent="0.2">
      <c r="A23" s="107"/>
      <c r="B23" s="89"/>
      <c r="C23" s="92"/>
      <c r="D23" s="91"/>
      <c r="E23" s="251"/>
      <c r="F23" s="251"/>
      <c r="G23" s="251"/>
      <c r="H23" s="251"/>
      <c r="I23" s="251"/>
      <c r="J23" s="251"/>
    </row>
    <row r="24" spans="1:10" s="44" customFormat="1" ht="14.25" x14ac:dyDescent="0.2">
      <c r="A24" s="107" t="s">
        <v>150</v>
      </c>
      <c r="B24" s="89" t="s">
        <v>433</v>
      </c>
      <c r="C24" s="92"/>
      <c r="D24" s="248">
        <v>0</v>
      </c>
      <c r="E24" s="251"/>
      <c r="F24" s="251"/>
      <c r="G24" s="251"/>
      <c r="H24" s="251"/>
      <c r="I24" s="251"/>
      <c r="J24" s="251"/>
    </row>
    <row r="25" spans="1:10" s="44" customFormat="1" ht="5.25" customHeight="1" x14ac:dyDescent="0.2">
      <c r="A25" s="107"/>
      <c r="B25" s="89"/>
      <c r="C25" s="89"/>
      <c r="D25" s="90"/>
      <c r="E25" s="251"/>
      <c r="F25" s="251"/>
      <c r="G25" s="251"/>
      <c r="H25" s="251"/>
      <c r="I25" s="251"/>
      <c r="J25" s="251"/>
    </row>
    <row r="26" spans="1:10" s="44" customFormat="1" ht="15" thickBot="1" x14ac:dyDescent="0.25">
      <c r="A26" s="107" t="s">
        <v>151</v>
      </c>
      <c r="B26" s="15" t="s">
        <v>168</v>
      </c>
      <c r="C26" s="89"/>
      <c r="D26" s="97" t="e">
        <f>D22-D24</f>
        <v>#N/A</v>
      </c>
      <c r="E26" s="251"/>
      <c r="F26" s="251"/>
      <c r="G26" s="251"/>
      <c r="H26" s="251"/>
      <c r="I26" s="251"/>
      <c r="J26" s="251"/>
    </row>
    <row r="27" spans="1:10" s="44" customFormat="1" ht="5.25" customHeight="1" thickTop="1" x14ac:dyDescent="0.2">
      <c r="B27" s="89"/>
      <c r="C27" s="89"/>
      <c r="D27" s="93"/>
      <c r="E27" s="251"/>
      <c r="F27" s="251"/>
      <c r="G27" s="251"/>
      <c r="H27" s="251"/>
      <c r="I27" s="251"/>
      <c r="J27" s="251"/>
    </row>
    <row r="28" spans="1:10" ht="15" x14ac:dyDescent="0.2">
      <c r="A28" s="105" t="s">
        <v>368</v>
      </c>
      <c r="C28" s="73"/>
      <c r="D28" s="74"/>
      <c r="E28" s="250"/>
      <c r="F28" s="250"/>
      <c r="G28" s="250"/>
      <c r="H28" s="250"/>
      <c r="I28" s="250"/>
      <c r="J28" s="250"/>
    </row>
    <row r="29" spans="1:10" ht="5.25" customHeight="1" x14ac:dyDescent="0.2">
      <c r="B29" s="73" t="s">
        <v>0</v>
      </c>
      <c r="C29" s="73"/>
      <c r="D29" s="74"/>
      <c r="E29" s="250"/>
      <c r="F29" s="250"/>
      <c r="G29" s="250"/>
      <c r="H29" s="250"/>
      <c r="I29" s="250"/>
      <c r="J29" s="250"/>
    </row>
    <row r="30" spans="1:10" s="44" customFormat="1" ht="14.25" x14ac:dyDescent="0.2">
      <c r="A30" s="107" t="s">
        <v>146</v>
      </c>
      <c r="B30" s="89" t="s">
        <v>155</v>
      </c>
      <c r="C30" s="246">
        <v>0</v>
      </c>
      <c r="D30" s="90"/>
      <c r="E30" s="251"/>
      <c r="F30" s="251"/>
      <c r="G30" s="251"/>
      <c r="H30" s="251"/>
      <c r="I30" s="251"/>
      <c r="J30" s="251"/>
    </row>
    <row r="31" spans="1:10" s="44" customFormat="1" ht="14.25" x14ac:dyDescent="0.2">
      <c r="A31" s="107"/>
      <c r="B31" s="199" t="s">
        <v>164</v>
      </c>
      <c r="D31" s="90"/>
      <c r="E31" s="251"/>
      <c r="F31" s="251"/>
      <c r="G31" s="251"/>
      <c r="H31" s="251"/>
      <c r="I31" s="251"/>
      <c r="J31" s="251"/>
    </row>
    <row r="32" spans="1:10" s="44" customFormat="1" ht="14.25" x14ac:dyDescent="0.2">
      <c r="A32" s="107" t="s">
        <v>147</v>
      </c>
      <c r="B32" s="89" t="s">
        <v>156</v>
      </c>
      <c r="C32" s="249">
        <v>0</v>
      </c>
      <c r="D32" s="90"/>
      <c r="E32" s="251"/>
      <c r="F32" s="251"/>
      <c r="G32" s="251"/>
      <c r="H32" s="251"/>
      <c r="I32" s="251"/>
      <c r="J32" s="251"/>
    </row>
    <row r="33" spans="1:10" s="44" customFormat="1" ht="14.25" x14ac:dyDescent="0.2">
      <c r="A33" s="107"/>
      <c r="B33" s="200" t="s">
        <v>278</v>
      </c>
      <c r="D33" s="90"/>
      <c r="E33" s="251"/>
      <c r="F33" s="251"/>
      <c r="G33" s="251"/>
      <c r="H33" s="251"/>
      <c r="I33" s="251"/>
      <c r="J33" s="251"/>
    </row>
    <row r="34" spans="1:10" s="44" customFormat="1" ht="14.25" x14ac:dyDescent="0.2">
      <c r="A34" s="107" t="s">
        <v>148</v>
      </c>
      <c r="B34" s="89" t="s">
        <v>157</v>
      </c>
      <c r="C34" s="98" t="e">
        <f>VLOOKUP(C2,'2019 AFR Data'!F35:I62,4,FALSE)</f>
        <v>#N/A</v>
      </c>
      <c r="D34" s="90"/>
      <c r="E34" s="251"/>
      <c r="F34" s="251"/>
      <c r="G34" s="251"/>
      <c r="H34" s="251"/>
      <c r="I34" s="251"/>
      <c r="J34" s="251"/>
    </row>
    <row r="35" spans="1:10" s="44" customFormat="1" ht="14.25" x14ac:dyDescent="0.2">
      <c r="A35" s="107" t="s">
        <v>149</v>
      </c>
      <c r="B35" s="89" t="s">
        <v>158</v>
      </c>
      <c r="C35" s="98" t="e">
        <f>VLOOKUP($C$2,'2019 AFAFR Data'!$A$2:$D$31,3,FALSE)</f>
        <v>#N/A</v>
      </c>
      <c r="D35" s="90"/>
      <c r="E35" s="251"/>
      <c r="F35" s="251"/>
      <c r="G35" s="251"/>
      <c r="H35" s="251"/>
      <c r="I35" s="251"/>
      <c r="J35" s="251"/>
    </row>
    <row r="36" spans="1:10" s="44" customFormat="1" ht="14.25" x14ac:dyDescent="0.2">
      <c r="A36" s="107" t="s">
        <v>150</v>
      </c>
      <c r="B36" s="89" t="s">
        <v>159</v>
      </c>
      <c r="C36" s="249">
        <v>0</v>
      </c>
      <c r="D36" s="90"/>
      <c r="E36" s="251"/>
      <c r="F36" s="251"/>
      <c r="G36" s="251"/>
      <c r="H36" s="251"/>
      <c r="I36" s="251"/>
      <c r="J36" s="251"/>
    </row>
    <row r="37" spans="1:10" s="44" customFormat="1" ht="14.25" x14ac:dyDescent="0.2">
      <c r="A37" s="107" t="s">
        <v>151</v>
      </c>
      <c r="B37" s="89" t="s">
        <v>410</v>
      </c>
      <c r="C37" s="248">
        <v>0</v>
      </c>
      <c r="D37" s="90"/>
      <c r="E37" s="251"/>
      <c r="F37" s="251"/>
      <c r="G37" s="251"/>
      <c r="H37" s="251"/>
      <c r="I37" s="251"/>
      <c r="J37" s="251"/>
    </row>
    <row r="38" spans="1:10" s="44" customFormat="1" ht="14.25" x14ac:dyDescent="0.2">
      <c r="A38" s="107" t="s">
        <v>152</v>
      </c>
      <c r="B38" s="89" t="s">
        <v>160</v>
      </c>
      <c r="C38" s="89"/>
      <c r="D38" s="95" t="e">
        <f>SUM(C30:C37)</f>
        <v>#N/A</v>
      </c>
      <c r="E38" s="253"/>
      <c r="F38" s="253"/>
      <c r="G38" s="251"/>
      <c r="H38" s="251"/>
      <c r="I38" s="251"/>
      <c r="J38" s="251"/>
    </row>
    <row r="39" spans="1:10" s="44" customFormat="1" ht="5.25" customHeight="1" x14ac:dyDescent="0.2">
      <c r="A39" s="107"/>
      <c r="B39" s="89"/>
      <c r="C39" s="89"/>
      <c r="D39" s="95"/>
      <c r="E39" s="253"/>
      <c r="F39" s="253"/>
      <c r="G39" s="251"/>
      <c r="H39" s="251"/>
      <c r="I39" s="251"/>
      <c r="J39" s="251"/>
    </row>
    <row r="40" spans="1:10" s="44" customFormat="1" ht="14.25" x14ac:dyDescent="0.2">
      <c r="A40" s="107" t="s">
        <v>153</v>
      </c>
      <c r="B40" s="89" t="s">
        <v>433</v>
      </c>
      <c r="C40" s="89"/>
      <c r="D40" s="249">
        <v>0</v>
      </c>
      <c r="E40" s="253"/>
      <c r="F40" s="253"/>
      <c r="G40" s="251"/>
      <c r="H40" s="251"/>
      <c r="I40" s="251"/>
      <c r="J40" s="251"/>
    </row>
    <row r="41" spans="1:10" s="18" customFormat="1" ht="5.25" customHeight="1" x14ac:dyDescent="0.2">
      <c r="A41" s="108"/>
      <c r="B41" s="15"/>
      <c r="C41" s="15"/>
      <c r="D41" s="106"/>
      <c r="E41" s="254"/>
      <c r="F41" s="254"/>
      <c r="G41" s="252"/>
      <c r="H41" s="252"/>
      <c r="I41" s="252"/>
      <c r="J41" s="252"/>
    </row>
    <row r="42" spans="1:10" s="44" customFormat="1" ht="15" thickBot="1" x14ac:dyDescent="0.25">
      <c r="A42" s="107" t="s">
        <v>154</v>
      </c>
      <c r="B42" s="15" t="s">
        <v>162</v>
      </c>
      <c r="C42" s="89"/>
      <c r="D42" s="103" t="e">
        <f>D38-D40</f>
        <v>#N/A</v>
      </c>
      <c r="E42" s="253"/>
      <c r="F42" s="253"/>
      <c r="G42" s="251"/>
      <c r="H42" s="251"/>
      <c r="I42" s="251"/>
      <c r="J42" s="251"/>
    </row>
    <row r="43" spans="1:10" s="44" customFormat="1" ht="15" thickTop="1" x14ac:dyDescent="0.2">
      <c r="A43" s="107"/>
      <c r="B43" s="15" t="s">
        <v>161</v>
      </c>
      <c r="C43" s="89"/>
      <c r="D43" s="90"/>
      <c r="E43" s="75"/>
      <c r="F43" s="75"/>
    </row>
    <row r="44" spans="1:10" ht="4.5" customHeight="1" x14ac:dyDescent="0.2"/>
    <row r="45" spans="1:10" ht="13.5" thickBot="1" x14ac:dyDescent="0.25">
      <c r="C45" s="112" t="s">
        <v>169</v>
      </c>
    </row>
    <row r="46" spans="1:10" x14ac:dyDescent="0.2">
      <c r="B46" s="110" t="s">
        <v>242</v>
      </c>
      <c r="C46" s="165"/>
    </row>
    <row r="47" spans="1:10" x14ac:dyDescent="0.2">
      <c r="B47" s="110" t="s">
        <v>241</v>
      </c>
      <c r="C47" s="109">
        <f>C14</f>
        <v>0</v>
      </c>
    </row>
    <row r="48" spans="1:10" x14ac:dyDescent="0.2">
      <c r="B48" s="110" t="s">
        <v>174</v>
      </c>
      <c r="C48" s="111">
        <f>C18</f>
        <v>0</v>
      </c>
    </row>
    <row r="49" spans="2:10" ht="13.5" thickBot="1" x14ac:dyDescent="0.25">
      <c r="B49" s="110" t="s">
        <v>170</v>
      </c>
      <c r="C49" s="169">
        <f>C47-C48</f>
        <v>0</v>
      </c>
      <c r="D49" s="46" t="s">
        <v>237</v>
      </c>
    </row>
    <row r="50" spans="2:10" s="3" customFormat="1" ht="4.5" customHeight="1" thickTop="1" x14ac:dyDescent="0.2">
      <c r="B50" s="166"/>
      <c r="C50" s="167"/>
    </row>
    <row r="51" spans="2:10" x14ac:dyDescent="0.2">
      <c r="B51" s="110" t="s">
        <v>240</v>
      </c>
      <c r="C51" s="165"/>
      <c r="D51" s="250"/>
      <c r="E51" s="250"/>
      <c r="F51" s="250"/>
      <c r="G51" s="250"/>
      <c r="H51" s="250"/>
      <c r="I51" s="250"/>
      <c r="J51" s="250"/>
    </row>
    <row r="52" spans="2:10" x14ac:dyDescent="0.2">
      <c r="B52" s="110" t="s">
        <v>173</v>
      </c>
      <c r="C52" s="109">
        <f>D14</f>
        <v>0</v>
      </c>
      <c r="D52" s="250"/>
      <c r="E52" s="250"/>
      <c r="F52" s="250"/>
      <c r="G52" s="250"/>
      <c r="H52" s="250"/>
      <c r="I52" s="250"/>
      <c r="J52" s="250"/>
    </row>
    <row r="53" spans="2:10" x14ac:dyDescent="0.2">
      <c r="B53" s="110" t="s">
        <v>174</v>
      </c>
      <c r="C53" s="111">
        <f>C30</f>
        <v>0</v>
      </c>
      <c r="D53" s="250"/>
      <c r="E53" s="250"/>
      <c r="F53" s="250"/>
      <c r="G53" s="250"/>
      <c r="H53" s="250"/>
      <c r="I53" s="250"/>
      <c r="J53" s="250"/>
    </row>
    <row r="54" spans="2:10" ht="13.5" thickBot="1" x14ac:dyDescent="0.25">
      <c r="B54" s="110" t="s">
        <v>170</v>
      </c>
      <c r="C54" s="169">
        <f>C52-C53</f>
        <v>0</v>
      </c>
      <c r="D54" s="46" t="s">
        <v>237</v>
      </c>
    </row>
    <row r="55" spans="2:10" ht="4.5" customHeight="1" thickTop="1" x14ac:dyDescent="0.2">
      <c r="B55" s="110"/>
      <c r="C55" s="170"/>
    </row>
    <row r="56" spans="2:10" x14ac:dyDescent="0.2">
      <c r="B56" s="110" t="s">
        <v>256</v>
      </c>
      <c r="D56" s="250"/>
      <c r="E56" s="250"/>
      <c r="F56" s="250"/>
      <c r="G56" s="250"/>
      <c r="H56" s="250"/>
      <c r="I56" s="250"/>
      <c r="J56" s="250"/>
    </row>
    <row r="57" spans="2:10" x14ac:dyDescent="0.2">
      <c r="B57" s="110" t="s">
        <v>172</v>
      </c>
      <c r="C57" s="109">
        <f>0.4*(C30+C32)</f>
        <v>0</v>
      </c>
      <c r="D57" s="250"/>
      <c r="E57" s="250"/>
      <c r="F57" s="250"/>
      <c r="G57" s="250"/>
      <c r="H57" s="250"/>
      <c r="I57" s="250"/>
      <c r="J57" s="250"/>
    </row>
    <row r="58" spans="2:10" x14ac:dyDescent="0.2">
      <c r="B58" s="110" t="s">
        <v>171</v>
      </c>
      <c r="C58" s="111" t="e">
        <f>D42</f>
        <v>#N/A</v>
      </c>
      <c r="D58" s="250"/>
      <c r="E58" s="250"/>
      <c r="F58" s="250"/>
      <c r="G58" s="250"/>
      <c r="H58" s="250"/>
      <c r="I58" s="250"/>
      <c r="J58" s="250"/>
    </row>
    <row r="59" spans="2:10" ht="13.5" thickBot="1" x14ac:dyDescent="0.25">
      <c r="B59" s="110" t="s">
        <v>170</v>
      </c>
      <c r="C59" s="169" t="e">
        <f>C57-C58</f>
        <v>#N/A</v>
      </c>
      <c r="D59" s="46" t="s">
        <v>237</v>
      </c>
    </row>
    <row r="60" spans="2:10" s="3" customFormat="1" ht="4.5" customHeight="1" thickTop="1" x14ac:dyDescent="0.2">
      <c r="B60" s="166"/>
      <c r="C60" s="167"/>
    </row>
    <row r="61" spans="2:10" x14ac:dyDescent="0.2">
      <c r="B61" s="110" t="s">
        <v>257</v>
      </c>
      <c r="D61" s="250"/>
      <c r="E61" s="250"/>
      <c r="F61" s="250"/>
      <c r="G61" s="250"/>
      <c r="H61" s="250"/>
      <c r="I61" s="250"/>
      <c r="J61" s="250"/>
    </row>
    <row r="62" spans="2:10" x14ac:dyDescent="0.2">
      <c r="B62" s="110" t="s">
        <v>229</v>
      </c>
      <c r="C62" s="109">
        <f>C18</f>
        <v>0</v>
      </c>
      <c r="D62" s="250"/>
      <c r="E62" s="250"/>
      <c r="F62" s="250"/>
      <c r="G62" s="250"/>
      <c r="H62" s="250"/>
      <c r="I62" s="250"/>
      <c r="J62" s="250"/>
    </row>
    <row r="63" spans="2:10" x14ac:dyDescent="0.2">
      <c r="B63" s="110" t="s">
        <v>230</v>
      </c>
      <c r="C63" s="111">
        <f>C30</f>
        <v>0</v>
      </c>
      <c r="D63" s="250"/>
      <c r="E63" s="250"/>
      <c r="F63" s="250"/>
      <c r="G63" s="250"/>
      <c r="H63" s="250"/>
      <c r="I63" s="250"/>
      <c r="J63" s="250"/>
    </row>
    <row r="64" spans="2:10" x14ac:dyDescent="0.2">
      <c r="B64" s="110" t="s">
        <v>231</v>
      </c>
      <c r="C64" s="111">
        <f>C32</f>
        <v>0</v>
      </c>
      <c r="D64" s="250"/>
      <c r="E64" s="250"/>
      <c r="F64" s="250"/>
      <c r="G64" s="250"/>
      <c r="H64" s="250"/>
      <c r="I64" s="250"/>
      <c r="J64" s="250"/>
    </row>
    <row r="65" spans="2:10" ht="14.25" x14ac:dyDescent="0.2">
      <c r="B65" s="110" t="s">
        <v>138</v>
      </c>
      <c r="C65" s="163">
        <f>SUM(C62:C64)</f>
        <v>0</v>
      </c>
      <c r="D65" s="305"/>
      <c r="E65" s="305"/>
      <c r="F65" s="305"/>
      <c r="G65" s="305"/>
      <c r="H65" s="305"/>
      <c r="I65" s="250"/>
      <c r="J65" s="250"/>
    </row>
    <row r="66" spans="2:10" x14ac:dyDescent="0.2">
      <c r="B66" s="110" t="s">
        <v>424</v>
      </c>
      <c r="C66" s="164">
        <f>VLOOKUP($C$2,'2019 AFR Data'!$A$3:$V$31,21,FALSE)</f>
        <v>0</v>
      </c>
      <c r="D66" s="250"/>
      <c r="E66" s="250"/>
      <c r="F66" s="250"/>
      <c r="G66" s="250"/>
      <c r="H66" s="250"/>
      <c r="I66" s="250"/>
      <c r="J66" s="250"/>
    </row>
    <row r="67" spans="2:10" ht="13.5" thickBot="1" x14ac:dyDescent="0.25">
      <c r="B67" s="110" t="s">
        <v>170</v>
      </c>
      <c r="C67" s="169">
        <f>C65-C66</f>
        <v>0</v>
      </c>
      <c r="D67" s="46" t="s">
        <v>238</v>
      </c>
    </row>
    <row r="68" spans="2:10" ht="13.5" thickTop="1" x14ac:dyDescent="0.2">
      <c r="D68" s="250"/>
      <c r="E68" s="250"/>
      <c r="F68" s="250"/>
      <c r="G68" s="250"/>
      <c r="H68" s="250"/>
      <c r="I68" s="250"/>
      <c r="J68" s="250"/>
    </row>
    <row r="69" spans="2:10" x14ac:dyDescent="0.2">
      <c r="D69" s="250"/>
      <c r="E69" s="250"/>
      <c r="F69" s="250"/>
      <c r="G69" s="250"/>
      <c r="H69" s="250"/>
      <c r="I69" s="250"/>
      <c r="J69" s="250"/>
    </row>
    <row r="70" spans="2:10" x14ac:dyDescent="0.2">
      <c r="D70" s="250"/>
      <c r="E70" s="250"/>
      <c r="F70" s="250"/>
      <c r="G70" s="250"/>
      <c r="H70" s="250"/>
      <c r="I70" s="250"/>
      <c r="J70" s="250"/>
    </row>
    <row r="71" spans="2:10" x14ac:dyDescent="0.2">
      <c r="D71" s="250"/>
      <c r="E71" s="250"/>
      <c r="F71" s="250"/>
      <c r="G71" s="250"/>
      <c r="H71" s="250"/>
      <c r="I71" s="250"/>
      <c r="J71" s="250"/>
    </row>
    <row r="72" spans="2:10" x14ac:dyDescent="0.2">
      <c r="D72" s="250"/>
      <c r="E72" s="250"/>
      <c r="F72" s="250"/>
      <c r="G72" s="250"/>
      <c r="H72" s="250"/>
      <c r="I72" s="250"/>
      <c r="J72" s="250"/>
    </row>
  </sheetData>
  <sheetProtection algorithmName="SHA-512" hashValue="OXA2SwwABZINDCzMMiFzQnaXmIbJ7ISXv1eujiLxfxXP9HxFnYYAKQUHa+OlRhw3O8zMDJKuLxr+NWDjRO0C8g==" saltValue="sFgKyDQjJ9JIrzfsOsjWKQ==" spinCount="100000" sheet="1" objects="1" scenarios="1"/>
  <phoneticPr fontId="0" type="noConversion"/>
  <conditionalFormatting sqref="C59 C49">
    <cfRule type="cellIs" dxfId="26" priority="5" operator="lessThan">
      <formula>0</formula>
    </cfRule>
    <cfRule type="cellIs" dxfId="25" priority="6" operator="greaterThanOrEqual">
      <formula>0</formula>
    </cfRule>
  </conditionalFormatting>
  <conditionalFormatting sqref="C67">
    <cfRule type="cellIs" dxfId="24" priority="3" operator="notBetween">
      <formula>-100</formula>
      <formula>100</formula>
    </cfRule>
    <cfRule type="cellIs" dxfId="23" priority="4" operator="between">
      <formula>-100</formula>
      <formula>100</formula>
    </cfRule>
  </conditionalFormatting>
  <conditionalFormatting sqref="C54">
    <cfRule type="cellIs" dxfId="22" priority="1" operator="lessThan">
      <formula>0</formula>
    </cfRule>
    <cfRule type="cellIs" dxfId="21" priority="2" operator="greaterThanOrEqual">
      <formula>0</formula>
    </cfRule>
  </conditionalFormatting>
  <pageMargins left="0.25" right="0.25" top="0.25" bottom="0.25" header="0.25" footer="0.25"/>
  <pageSetup scale="59" orientation="landscape" r:id="rId1"/>
  <headerFooter alignWithMargins="0">
    <oddFooter>&amp;L&amp;F&amp;R&amp;D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63"/>
  <sheetViews>
    <sheetView zoomScale="90" zoomScaleNormal="90" workbookViewId="0">
      <selection activeCell="B1" sqref="B1"/>
    </sheetView>
  </sheetViews>
  <sheetFormatPr defaultColWidth="9.140625" defaultRowHeight="14.25" x14ac:dyDescent="0.2"/>
  <cols>
    <col min="1" max="1" width="5.28515625" style="43" customWidth="1"/>
    <col min="2" max="2" width="40.42578125" style="43" customWidth="1"/>
    <col min="3" max="3" width="22.42578125" style="43" customWidth="1"/>
    <col min="4" max="4" width="23.85546875" style="43" customWidth="1"/>
    <col min="5" max="5" width="18.7109375" style="43" customWidth="1"/>
    <col min="6" max="6" width="25.85546875" style="43" customWidth="1"/>
    <col min="7" max="7" width="29.85546875" style="43" customWidth="1"/>
    <col min="8" max="8" width="26" style="43" customWidth="1"/>
    <col min="9" max="9" width="18" style="43" customWidth="1"/>
    <col min="10" max="10" width="17.7109375" style="43" customWidth="1"/>
    <col min="11" max="16384" width="9.140625" style="43"/>
  </cols>
  <sheetData>
    <row r="1" spans="1:11" s="3" customFormat="1" ht="15" x14ac:dyDescent="0.2">
      <c r="B1" s="300"/>
      <c r="C1" s="300"/>
      <c r="E1" s="294" t="s">
        <v>102</v>
      </c>
      <c r="F1" s="300"/>
      <c r="G1" s="300"/>
      <c r="H1" s="300"/>
      <c r="I1" s="301"/>
      <c r="J1" s="20"/>
      <c r="K1" s="20"/>
    </row>
    <row r="2" spans="1:11" s="3" customFormat="1" ht="15" x14ac:dyDescent="0.2">
      <c r="B2" s="302"/>
      <c r="C2" s="302"/>
      <c r="E2" s="340" t="str">
        <f>'Check Sheet'!B2</f>
        <v>Select College Name</v>
      </c>
      <c r="F2" s="302"/>
      <c r="G2" s="302"/>
      <c r="H2" s="302"/>
      <c r="I2" s="301"/>
      <c r="J2" s="20"/>
      <c r="K2" s="20"/>
    </row>
    <row r="3" spans="1:11" s="3" customFormat="1" ht="15" x14ac:dyDescent="0.2">
      <c r="B3" s="300"/>
      <c r="C3" s="300"/>
      <c r="E3" s="294" t="s">
        <v>101</v>
      </c>
      <c r="F3" s="300"/>
      <c r="G3" s="300"/>
      <c r="H3" s="300"/>
      <c r="I3" s="301"/>
      <c r="J3" s="20"/>
      <c r="K3" s="20"/>
    </row>
    <row r="4" spans="1:11" s="3" customFormat="1" ht="15" x14ac:dyDescent="0.2">
      <c r="B4" s="300"/>
      <c r="C4" s="300"/>
      <c r="E4" s="294" t="str">
        <f>'Check Sheet'!B4</f>
        <v>For the 2019-2020 Fiscal Year</v>
      </c>
      <c r="F4" s="300"/>
      <c r="G4" s="300"/>
      <c r="H4" s="300"/>
      <c r="I4" s="301"/>
      <c r="J4" s="20"/>
      <c r="K4" s="20"/>
    </row>
    <row r="5" spans="1:11" s="3" customFormat="1" ht="4.5" customHeight="1" x14ac:dyDescent="0.2">
      <c r="A5" s="18"/>
      <c r="B5" s="294"/>
      <c r="C5" s="294"/>
      <c r="D5" s="294"/>
      <c r="E5" s="294"/>
      <c r="F5" s="294"/>
      <c r="G5" s="294"/>
      <c r="H5" s="294"/>
      <c r="I5" s="301"/>
      <c r="J5" s="20"/>
      <c r="K5" s="20"/>
    </row>
    <row r="6" spans="1:11" s="3" customFormat="1" ht="15" x14ac:dyDescent="0.2">
      <c r="A6" s="114" t="s">
        <v>243</v>
      </c>
      <c r="C6" s="294"/>
      <c r="D6" s="294"/>
      <c r="E6" s="294"/>
      <c r="F6" s="294"/>
      <c r="G6" s="294"/>
      <c r="H6" s="294"/>
      <c r="I6" s="301"/>
      <c r="J6" s="20"/>
      <c r="K6" s="20"/>
    </row>
    <row r="7" spans="1:11" s="3" customFormat="1" ht="4.5" customHeight="1" x14ac:dyDescent="0.2">
      <c r="A7" s="18"/>
      <c r="B7" s="114"/>
      <c r="C7" s="294"/>
      <c r="D7" s="294"/>
      <c r="E7" s="294"/>
      <c r="F7" s="294"/>
      <c r="G7" s="294"/>
      <c r="H7" s="294"/>
      <c r="I7" s="301"/>
      <c r="J7" s="20"/>
      <c r="K7" s="20"/>
    </row>
    <row r="8" spans="1:11" s="3" customFormat="1" ht="14.25" customHeight="1" x14ac:dyDescent="0.2">
      <c r="A8" s="125" t="s">
        <v>182</v>
      </c>
      <c r="B8" s="306" t="s">
        <v>244</v>
      </c>
      <c r="C8" s="306"/>
      <c r="D8" s="306"/>
      <c r="E8" s="306"/>
      <c r="F8" s="306"/>
      <c r="G8" s="306"/>
      <c r="H8" s="306"/>
      <c r="I8" s="301"/>
      <c r="J8" s="20"/>
      <c r="K8" s="20"/>
    </row>
    <row r="9" spans="1:11" s="3" customFormat="1" x14ac:dyDescent="0.2">
      <c r="A9" s="18"/>
      <c r="B9" s="306"/>
      <c r="C9" s="306"/>
      <c r="D9" s="306"/>
      <c r="E9" s="306"/>
      <c r="F9" s="306"/>
      <c r="G9" s="306"/>
      <c r="H9" s="306"/>
      <c r="I9" s="301"/>
      <c r="J9" s="20"/>
      <c r="K9" s="20"/>
    </row>
    <row r="10" spans="1:11" ht="4.5" customHeight="1" thickBot="1" x14ac:dyDescent="0.25">
      <c r="B10" s="94"/>
      <c r="C10" s="94" t="s">
        <v>0</v>
      </c>
      <c r="D10" s="94" t="s">
        <v>0</v>
      </c>
      <c r="E10" s="94"/>
      <c r="F10" s="77" t="s">
        <v>0</v>
      </c>
      <c r="G10" s="15"/>
      <c r="H10" s="15"/>
      <c r="I10" s="76"/>
    </row>
    <row r="11" spans="1:11" x14ac:dyDescent="0.2">
      <c r="B11" s="307" t="s">
        <v>338</v>
      </c>
      <c r="C11" s="159"/>
      <c r="D11" s="153" t="s">
        <v>183</v>
      </c>
      <c r="E11" s="159"/>
      <c r="F11" s="160" t="s">
        <v>188</v>
      </c>
      <c r="G11" s="15"/>
      <c r="H11" s="2"/>
    </row>
    <row r="12" spans="1:11" s="113" customFormat="1" x14ac:dyDescent="0.2">
      <c r="B12" s="308"/>
      <c r="C12" s="127"/>
      <c r="D12" s="154" t="s">
        <v>339</v>
      </c>
      <c r="E12" s="127"/>
      <c r="F12" s="161" t="s">
        <v>189</v>
      </c>
      <c r="G12" s="19"/>
      <c r="H12" s="126"/>
    </row>
    <row r="13" spans="1:11" ht="15" thickBot="1" x14ac:dyDescent="0.25">
      <c r="B13" s="136">
        <f>'I. and II. FA Fees Collected'!C30+'I. and II. FA Fees Collected'!C32</f>
        <v>0</v>
      </c>
      <c r="C13" s="137">
        <v>0.25</v>
      </c>
      <c r="D13" s="138">
        <f>C13*B13</f>
        <v>0</v>
      </c>
      <c r="E13" s="138">
        <v>600000</v>
      </c>
      <c r="F13" s="158">
        <f>MAX(E13,D13)</f>
        <v>600000</v>
      </c>
      <c r="G13" s="15"/>
      <c r="H13" s="2"/>
    </row>
    <row r="14" spans="1:11" ht="6" customHeight="1" x14ac:dyDescent="0.2">
      <c r="C14" s="115"/>
      <c r="D14" s="115"/>
      <c r="E14" s="115"/>
      <c r="F14" s="115"/>
      <c r="G14" s="115"/>
      <c r="H14" s="15"/>
      <c r="I14" s="76"/>
    </row>
    <row r="15" spans="1:11" ht="14.25" customHeight="1" x14ac:dyDescent="0.2">
      <c r="A15" s="208" t="s">
        <v>255</v>
      </c>
      <c r="B15" s="309"/>
      <c r="C15" s="309"/>
      <c r="D15" s="309"/>
      <c r="E15" s="309"/>
      <c r="F15" s="309"/>
      <c r="G15" s="309"/>
      <c r="H15" s="309"/>
      <c r="I15" s="76"/>
    </row>
    <row r="16" spans="1:11" x14ac:dyDescent="0.2">
      <c r="A16" s="309"/>
      <c r="B16" s="309"/>
      <c r="C16" s="309"/>
      <c r="D16" s="309"/>
      <c r="E16" s="309"/>
      <c r="F16" s="309"/>
      <c r="G16" s="309"/>
      <c r="H16" s="309"/>
      <c r="I16" s="76"/>
    </row>
    <row r="17" spans="1:9" ht="4.5" customHeight="1" thickBot="1" x14ac:dyDescent="0.25">
      <c r="C17" s="115"/>
      <c r="D17" s="115"/>
      <c r="E17" s="115"/>
      <c r="F17" s="115"/>
      <c r="G17" s="115"/>
      <c r="H17" s="15"/>
      <c r="I17" s="76"/>
    </row>
    <row r="18" spans="1:9" ht="15" thickBot="1" x14ac:dyDescent="0.25">
      <c r="A18" s="140"/>
      <c r="B18" s="151" t="s">
        <v>13</v>
      </c>
      <c r="C18" s="310" t="s">
        <v>1</v>
      </c>
      <c r="D18" s="311"/>
      <c r="E18" s="312"/>
      <c r="F18" s="130" t="s">
        <v>2</v>
      </c>
      <c r="G18" s="130" t="s">
        <v>3</v>
      </c>
      <c r="H18" s="130" t="s">
        <v>9</v>
      </c>
      <c r="I18" s="76"/>
    </row>
    <row r="19" spans="1:9" x14ac:dyDescent="0.2">
      <c r="A19" s="143"/>
      <c r="B19" s="133" t="s">
        <v>0</v>
      </c>
      <c r="C19" s="313" t="s">
        <v>177</v>
      </c>
      <c r="D19" s="314"/>
      <c r="E19" s="315"/>
      <c r="F19" s="129" t="s">
        <v>178</v>
      </c>
      <c r="G19" s="129" t="s">
        <v>252</v>
      </c>
      <c r="H19" s="129" t="s">
        <v>252</v>
      </c>
      <c r="I19" s="76"/>
    </row>
    <row r="20" spans="1:9" ht="15" thickBot="1" x14ac:dyDescent="0.25">
      <c r="A20" s="143"/>
      <c r="B20" s="133" t="s">
        <v>0</v>
      </c>
      <c r="C20" s="131" t="s">
        <v>181</v>
      </c>
      <c r="D20" s="117" t="s">
        <v>180</v>
      </c>
      <c r="E20" s="132" t="s">
        <v>138</v>
      </c>
      <c r="F20" s="124" t="s">
        <v>179</v>
      </c>
      <c r="G20" s="124" t="s">
        <v>253</v>
      </c>
      <c r="H20" s="124" t="s">
        <v>254</v>
      </c>
      <c r="I20" s="76"/>
    </row>
    <row r="21" spans="1:9" x14ac:dyDescent="0.2">
      <c r="A21" s="143" t="s">
        <v>197</v>
      </c>
      <c r="B21" s="134" t="s">
        <v>366</v>
      </c>
      <c r="C21" s="255">
        <v>0</v>
      </c>
      <c r="D21" s="256">
        <v>0</v>
      </c>
      <c r="E21" s="118">
        <f>D21+C21</f>
        <v>0</v>
      </c>
      <c r="F21" s="260">
        <v>0</v>
      </c>
      <c r="G21" s="261">
        <v>0</v>
      </c>
      <c r="H21" s="260">
        <v>0</v>
      </c>
      <c r="I21" s="76"/>
    </row>
    <row r="22" spans="1:9" x14ac:dyDescent="0.2">
      <c r="A22" s="143" t="s">
        <v>198</v>
      </c>
      <c r="B22" s="134" t="s">
        <v>184</v>
      </c>
      <c r="C22" s="257">
        <v>0</v>
      </c>
      <c r="D22" s="258">
        <v>0</v>
      </c>
      <c r="E22" s="119">
        <f t="shared" ref="E22:E26" si="0">D22+C22</f>
        <v>0</v>
      </c>
      <c r="F22" s="262">
        <v>0</v>
      </c>
      <c r="G22" s="263">
        <v>0</v>
      </c>
      <c r="H22" s="262">
        <v>0</v>
      </c>
      <c r="I22" s="76"/>
    </row>
    <row r="23" spans="1:9" x14ac:dyDescent="0.2">
      <c r="A23" s="143" t="s">
        <v>199</v>
      </c>
      <c r="B23" s="134" t="s">
        <v>185</v>
      </c>
      <c r="C23" s="257">
        <v>0</v>
      </c>
      <c r="D23" s="258">
        <v>0</v>
      </c>
      <c r="E23" s="119">
        <f t="shared" si="0"/>
        <v>0</v>
      </c>
      <c r="F23" s="262">
        <v>0</v>
      </c>
      <c r="G23" s="263">
        <v>0</v>
      </c>
      <c r="H23" s="262">
        <v>0</v>
      </c>
      <c r="I23" s="76"/>
    </row>
    <row r="24" spans="1:9" x14ac:dyDescent="0.2">
      <c r="A24" s="143" t="s">
        <v>187</v>
      </c>
      <c r="B24" s="134" t="s">
        <v>186</v>
      </c>
      <c r="C24" s="257">
        <v>0</v>
      </c>
      <c r="D24" s="258">
        <v>0</v>
      </c>
      <c r="E24" s="119">
        <f t="shared" si="0"/>
        <v>0</v>
      </c>
      <c r="F24" s="262">
        <v>0</v>
      </c>
      <c r="G24" s="263">
        <v>0</v>
      </c>
      <c r="H24" s="262">
        <v>0</v>
      </c>
      <c r="I24" s="76"/>
    </row>
    <row r="25" spans="1:9" x14ac:dyDescent="0.2">
      <c r="A25" s="143" t="s">
        <v>190</v>
      </c>
      <c r="B25" s="134" t="s">
        <v>193</v>
      </c>
      <c r="C25" s="257">
        <v>0</v>
      </c>
      <c r="D25" s="258">
        <v>0</v>
      </c>
      <c r="E25" s="119">
        <f t="shared" si="0"/>
        <v>0</v>
      </c>
      <c r="F25" s="262">
        <v>0</v>
      </c>
      <c r="G25" s="263">
        <v>0</v>
      </c>
      <c r="H25" s="262">
        <v>0</v>
      </c>
      <c r="I25" s="76"/>
    </row>
    <row r="26" spans="1:9" s="208" customFormat="1" x14ac:dyDescent="0.2">
      <c r="A26" s="143" t="s">
        <v>191</v>
      </c>
      <c r="B26" s="134" t="s">
        <v>308</v>
      </c>
      <c r="C26" s="259">
        <v>0</v>
      </c>
      <c r="D26" s="258">
        <v>0</v>
      </c>
      <c r="E26" s="119">
        <f t="shared" si="0"/>
        <v>0</v>
      </c>
      <c r="F26" s="262">
        <v>0</v>
      </c>
      <c r="G26" s="263">
        <v>0</v>
      </c>
      <c r="H26" s="262">
        <v>0</v>
      </c>
      <c r="I26" s="76"/>
    </row>
    <row r="27" spans="1:9" ht="4.5" customHeight="1" thickBot="1" x14ac:dyDescent="0.25">
      <c r="A27" s="143"/>
      <c r="B27" s="152"/>
      <c r="C27" s="203"/>
      <c r="D27" s="204"/>
      <c r="E27" s="205"/>
      <c r="F27" s="206"/>
      <c r="G27" s="207"/>
      <c r="H27" s="207"/>
      <c r="I27" s="76"/>
    </row>
    <row r="28" spans="1:9" ht="15" thickBot="1" x14ac:dyDescent="0.25">
      <c r="A28" s="144" t="s">
        <v>192</v>
      </c>
      <c r="B28" s="135" t="s">
        <v>234</v>
      </c>
      <c r="C28" s="120">
        <f t="shared" ref="C28:H28" si="1">SUM(C21:C27)</f>
        <v>0</v>
      </c>
      <c r="D28" s="121">
        <f t="shared" si="1"/>
        <v>0</v>
      </c>
      <c r="E28" s="122">
        <f t="shared" si="1"/>
        <v>0</v>
      </c>
      <c r="F28" s="172">
        <f t="shared" si="1"/>
        <v>0</v>
      </c>
      <c r="G28" s="197">
        <f t="shared" si="1"/>
        <v>0</v>
      </c>
      <c r="H28" s="128">
        <f t="shared" si="1"/>
        <v>0</v>
      </c>
      <c r="I28" s="76"/>
    </row>
    <row r="29" spans="1:9" ht="15" thickBot="1" x14ac:dyDescent="0.25">
      <c r="A29" s="18"/>
      <c r="B29" s="13"/>
      <c r="C29" s="141"/>
      <c r="D29" s="141"/>
      <c r="E29" s="174" t="s">
        <v>246</v>
      </c>
      <c r="F29" s="173">
        <f>F13-F28</f>
        <v>600000</v>
      </c>
      <c r="G29" s="141"/>
      <c r="H29" s="104"/>
      <c r="I29" s="76"/>
    </row>
    <row r="30" spans="1:9" ht="4.5" customHeight="1" thickTop="1" x14ac:dyDescent="0.2">
      <c r="A30" s="18"/>
      <c r="B30" s="13"/>
      <c r="C30" s="141"/>
      <c r="D30" s="141"/>
      <c r="E30" s="171"/>
      <c r="F30" s="104"/>
      <c r="G30" s="141"/>
      <c r="H30" s="104"/>
      <c r="I30" s="76"/>
    </row>
    <row r="31" spans="1:9" x14ac:dyDescent="0.2">
      <c r="A31" s="142" t="s">
        <v>194</v>
      </c>
      <c r="B31" s="15" t="s">
        <v>371</v>
      </c>
      <c r="C31" s="15"/>
      <c r="D31" s="15"/>
      <c r="E31" s="15"/>
      <c r="F31" s="15"/>
      <c r="G31" s="15"/>
      <c r="H31" s="15"/>
      <c r="I31" s="76"/>
    </row>
    <row r="32" spans="1:9" ht="4.5" customHeight="1" thickBot="1" x14ac:dyDescent="0.25">
      <c r="A32" s="139"/>
      <c r="B32" s="15"/>
      <c r="C32" s="15"/>
      <c r="D32" s="15"/>
      <c r="E32" s="15"/>
      <c r="F32" s="15"/>
      <c r="G32" s="15"/>
      <c r="H32" s="15"/>
      <c r="I32" s="76"/>
    </row>
    <row r="33" spans="1:9" ht="28.5" x14ac:dyDescent="0.2">
      <c r="A33" s="139"/>
      <c r="B33" s="316" t="s">
        <v>340</v>
      </c>
      <c r="C33" s="317" t="s">
        <v>195</v>
      </c>
      <c r="D33" s="318" t="s">
        <v>196</v>
      </c>
      <c r="E33" s="145"/>
      <c r="F33" s="319" t="s">
        <v>341</v>
      </c>
      <c r="G33" s="15"/>
      <c r="H33" s="2"/>
    </row>
    <row r="34" spans="1:9" x14ac:dyDescent="0.2">
      <c r="A34" s="139"/>
      <c r="B34" s="320"/>
      <c r="C34" s="321"/>
      <c r="D34" s="322"/>
      <c r="E34" s="146"/>
      <c r="F34" s="323"/>
      <c r="H34" s="2"/>
    </row>
    <row r="35" spans="1:9" ht="15" thickBot="1" x14ac:dyDescent="0.25">
      <c r="B35" s="148">
        <f>B13</f>
        <v>0</v>
      </c>
      <c r="C35" s="138">
        <f>F28</f>
        <v>0</v>
      </c>
      <c r="D35" s="147">
        <f>B35-C35</f>
        <v>0</v>
      </c>
      <c r="E35" s="149">
        <v>0.75</v>
      </c>
      <c r="F35" s="150">
        <f>D35*E35</f>
        <v>0</v>
      </c>
      <c r="G35" s="15"/>
      <c r="H35" s="2"/>
    </row>
    <row r="36" spans="1:9" ht="4.5" customHeight="1" thickBot="1" x14ac:dyDescent="0.25">
      <c r="B36" s="18"/>
      <c r="C36" s="18"/>
      <c r="D36" s="18"/>
      <c r="E36" s="18"/>
      <c r="G36" s="15"/>
      <c r="H36" s="15"/>
      <c r="I36" s="76"/>
    </row>
    <row r="37" spans="1:9" ht="15" thickBot="1" x14ac:dyDescent="0.25">
      <c r="E37" s="310" t="s">
        <v>14</v>
      </c>
      <c r="F37" s="312"/>
      <c r="G37" s="130" t="s">
        <v>3</v>
      </c>
      <c r="H37" s="130" t="s">
        <v>9</v>
      </c>
      <c r="I37" s="76"/>
    </row>
    <row r="38" spans="1:9" x14ac:dyDescent="0.2">
      <c r="E38" s="324"/>
      <c r="F38" s="325"/>
      <c r="G38" s="129" t="s">
        <v>252</v>
      </c>
      <c r="H38" s="129" t="s">
        <v>252</v>
      </c>
      <c r="I38" s="76"/>
    </row>
    <row r="39" spans="1:9" ht="15" thickBot="1" x14ac:dyDescent="0.25">
      <c r="E39" s="324"/>
      <c r="F39" s="325"/>
      <c r="G39" s="124" t="s">
        <v>253</v>
      </c>
      <c r="H39" s="124" t="s">
        <v>254</v>
      </c>
      <c r="I39" s="76"/>
    </row>
    <row r="40" spans="1:9" x14ac:dyDescent="0.2">
      <c r="E40" s="211" t="s">
        <v>309</v>
      </c>
      <c r="F40" s="15" t="s">
        <v>312</v>
      </c>
      <c r="G40" s="261">
        <v>0</v>
      </c>
      <c r="H40" s="260">
        <v>0</v>
      </c>
      <c r="I40" s="76"/>
    </row>
    <row r="41" spans="1:9" ht="15" thickBot="1" x14ac:dyDescent="0.25">
      <c r="E41" s="211" t="s">
        <v>310</v>
      </c>
      <c r="F41" s="15" t="s">
        <v>313</v>
      </c>
      <c r="G41" s="264">
        <v>0</v>
      </c>
      <c r="H41" s="265">
        <v>0</v>
      </c>
      <c r="I41" s="76"/>
    </row>
    <row r="42" spans="1:9" ht="15" thickBot="1" x14ac:dyDescent="0.25">
      <c r="E42" s="212" t="s">
        <v>311</v>
      </c>
      <c r="F42" s="210" t="s">
        <v>204</v>
      </c>
      <c r="G42" s="177">
        <f>SUM(G40:G41)</f>
        <v>0</v>
      </c>
      <c r="H42" s="176">
        <f>SUM(H40:H41)</f>
        <v>0</v>
      </c>
      <c r="I42" s="76"/>
    </row>
    <row r="43" spans="1:9" ht="15" thickBot="1" x14ac:dyDescent="0.25">
      <c r="E43" s="175"/>
      <c r="G43" s="174" t="s">
        <v>245</v>
      </c>
      <c r="H43" s="173">
        <f>F35-H42</f>
        <v>0</v>
      </c>
      <c r="I43" s="76"/>
    </row>
    <row r="44" spans="1:9" ht="4.5" customHeight="1" thickTop="1" x14ac:dyDescent="0.2">
      <c r="B44" s="15"/>
      <c r="C44" s="15"/>
      <c r="D44" s="15"/>
      <c r="E44" s="15"/>
      <c r="F44" s="78"/>
      <c r="G44" s="79"/>
      <c r="H44" s="116"/>
      <c r="I44" s="76"/>
    </row>
    <row r="45" spans="1:9" x14ac:dyDescent="0.2">
      <c r="A45" s="142" t="s">
        <v>202</v>
      </c>
      <c r="B45" s="15" t="s">
        <v>203</v>
      </c>
      <c r="C45" s="15"/>
      <c r="D45" s="15"/>
      <c r="E45" s="15"/>
      <c r="F45" s="80"/>
      <c r="G45" s="79"/>
      <c r="H45" s="116"/>
      <c r="I45" s="76"/>
    </row>
    <row r="46" spans="1:9" ht="4.5" customHeight="1" thickBot="1" x14ac:dyDescent="0.25">
      <c r="B46" s="15"/>
      <c r="C46" s="15"/>
      <c r="D46" s="15"/>
      <c r="E46" s="15"/>
      <c r="F46" s="15"/>
      <c r="G46" s="15"/>
      <c r="H46" s="15"/>
      <c r="I46" s="76"/>
    </row>
    <row r="47" spans="1:9" ht="15" thickBot="1" x14ac:dyDescent="0.25">
      <c r="C47" s="326" t="s">
        <v>196</v>
      </c>
      <c r="D47" s="327"/>
      <c r="E47" s="295" t="s">
        <v>1</v>
      </c>
      <c r="F47" s="130" t="s">
        <v>2</v>
      </c>
      <c r="G47" s="295" t="s">
        <v>3</v>
      </c>
      <c r="H47" s="130" t="s">
        <v>9</v>
      </c>
      <c r="I47" s="76"/>
    </row>
    <row r="48" spans="1:9" x14ac:dyDescent="0.2">
      <c r="C48" s="328" t="s">
        <v>0</v>
      </c>
      <c r="D48" s="209"/>
      <c r="E48" s="178" t="s">
        <v>10</v>
      </c>
      <c r="F48" s="182" t="s">
        <v>4</v>
      </c>
      <c r="G48" s="77" t="s">
        <v>5</v>
      </c>
      <c r="H48" s="129" t="s">
        <v>5</v>
      </c>
      <c r="I48" s="76"/>
    </row>
    <row r="49" spans="1:12" ht="15" thickBot="1" x14ac:dyDescent="0.25">
      <c r="C49" s="329" t="s">
        <v>0</v>
      </c>
      <c r="D49" s="330"/>
      <c r="E49" s="123" t="s">
        <v>6</v>
      </c>
      <c r="F49" s="124" t="s">
        <v>6</v>
      </c>
      <c r="G49" s="123" t="s">
        <v>7</v>
      </c>
      <c r="H49" s="124" t="s">
        <v>8</v>
      </c>
      <c r="I49" s="76"/>
    </row>
    <row r="50" spans="1:12" x14ac:dyDescent="0.2">
      <c r="C50" s="214" t="s">
        <v>314</v>
      </c>
      <c r="D50" s="213" t="s">
        <v>315</v>
      </c>
      <c r="E50" s="266">
        <v>0</v>
      </c>
      <c r="F50" s="260">
        <v>0</v>
      </c>
      <c r="G50" s="267">
        <v>0</v>
      </c>
      <c r="H50" s="268">
        <v>0</v>
      </c>
      <c r="I50" s="76"/>
    </row>
    <row r="51" spans="1:12" x14ac:dyDescent="0.2">
      <c r="C51" s="211" t="s">
        <v>317</v>
      </c>
      <c r="D51" s="209" t="s">
        <v>316</v>
      </c>
      <c r="E51" s="269">
        <v>0</v>
      </c>
      <c r="F51" s="262">
        <v>0</v>
      </c>
      <c r="G51" s="270">
        <v>0</v>
      </c>
      <c r="H51" s="271">
        <v>0</v>
      </c>
      <c r="I51" s="76"/>
    </row>
    <row r="52" spans="1:12" x14ac:dyDescent="0.2">
      <c r="C52" s="331"/>
      <c r="D52" s="332"/>
      <c r="E52" s="179"/>
      <c r="F52" s="183"/>
      <c r="G52" s="179"/>
      <c r="H52" s="183"/>
      <c r="I52" s="76"/>
    </row>
    <row r="53" spans="1:12" ht="15" thickBot="1" x14ac:dyDescent="0.25">
      <c r="C53" s="331"/>
      <c r="D53" s="332"/>
      <c r="E53" s="180"/>
      <c r="F53" s="184"/>
      <c r="G53" s="186"/>
      <c r="H53" s="188"/>
      <c r="I53" s="76"/>
    </row>
    <row r="54" spans="1:12" ht="15" thickBot="1" x14ac:dyDescent="0.25">
      <c r="C54" s="216" t="s">
        <v>318</v>
      </c>
      <c r="D54" s="215" t="s">
        <v>204</v>
      </c>
      <c r="E54" s="181">
        <f>SUM(E50:E53)</f>
        <v>0</v>
      </c>
      <c r="F54" s="185">
        <f>SUM(F50:F53)</f>
        <v>0</v>
      </c>
      <c r="G54" s="187">
        <f>SUM(G50:G53)</f>
        <v>0</v>
      </c>
      <c r="H54" s="176">
        <f>SUM(H50:H53)</f>
        <v>0</v>
      </c>
      <c r="I54" s="76"/>
    </row>
    <row r="55" spans="1:12" x14ac:dyDescent="0.2">
      <c r="C55" s="292" t="s">
        <v>11</v>
      </c>
      <c r="D55" s="15"/>
      <c r="E55" s="15"/>
      <c r="F55" s="15"/>
      <c r="G55" s="15"/>
      <c r="H55" s="15"/>
      <c r="I55" s="76"/>
    </row>
    <row r="56" spans="1:12" ht="4.5" customHeight="1" thickBot="1" x14ac:dyDescent="0.25">
      <c r="B56" s="15"/>
      <c r="C56" s="15"/>
      <c r="D56" s="15"/>
      <c r="E56" s="15"/>
      <c r="F56" s="15"/>
      <c r="G56" s="15"/>
      <c r="H56" s="15"/>
      <c r="I56" s="76"/>
    </row>
    <row r="57" spans="1:12" ht="15" thickBot="1" x14ac:dyDescent="0.25">
      <c r="A57" s="142" t="s">
        <v>205</v>
      </c>
      <c r="B57" s="43" t="s">
        <v>204</v>
      </c>
      <c r="D57" s="190" t="s">
        <v>204</v>
      </c>
      <c r="E57" s="130" t="s">
        <v>1</v>
      </c>
      <c r="F57" s="295" t="s">
        <v>2</v>
      </c>
      <c r="G57" s="130" t="s">
        <v>3</v>
      </c>
      <c r="H57" s="130" t="s">
        <v>9</v>
      </c>
      <c r="I57" s="76"/>
    </row>
    <row r="58" spans="1:12" x14ac:dyDescent="0.2">
      <c r="D58" s="191"/>
      <c r="E58" s="196" t="s">
        <v>248</v>
      </c>
      <c r="F58" s="194" t="s">
        <v>249</v>
      </c>
      <c r="G58" s="129" t="s">
        <v>247</v>
      </c>
      <c r="H58" s="129" t="s">
        <v>247</v>
      </c>
      <c r="I58" s="76"/>
    </row>
    <row r="59" spans="1:12" ht="15" thickBot="1" x14ac:dyDescent="0.25">
      <c r="D59" s="192"/>
      <c r="E59" s="124" t="s">
        <v>250</v>
      </c>
      <c r="F59" s="123" t="s">
        <v>250</v>
      </c>
      <c r="G59" s="124" t="s">
        <v>177</v>
      </c>
      <c r="H59" s="124" t="s">
        <v>251</v>
      </c>
      <c r="I59" s="76"/>
    </row>
    <row r="60" spans="1:12" ht="15" thickBot="1" x14ac:dyDescent="0.25">
      <c r="D60" s="193" t="s">
        <v>15</v>
      </c>
      <c r="E60" s="177">
        <f>G42+E28+E54</f>
        <v>0</v>
      </c>
      <c r="F60" s="195">
        <f>H42+F54+F28</f>
        <v>0</v>
      </c>
      <c r="G60" s="189">
        <f>G42+G28+G54</f>
        <v>0</v>
      </c>
      <c r="H60" s="176">
        <f>H42+H28+H54</f>
        <v>0</v>
      </c>
      <c r="I60" s="76"/>
    </row>
    <row r="61" spans="1:12" x14ac:dyDescent="0.2">
      <c r="B61" s="15"/>
      <c r="C61" s="15"/>
      <c r="E61" s="198" t="s">
        <v>228</v>
      </c>
      <c r="F61" s="162">
        <f>'I. and II. FA Fees Collected'!D40</f>
        <v>0</v>
      </c>
      <c r="G61" s="15"/>
      <c r="H61" s="15"/>
      <c r="I61" s="15"/>
      <c r="J61" s="15"/>
      <c r="K61" s="76"/>
      <c r="L61" s="76"/>
    </row>
    <row r="62" spans="1:12" ht="15" thickBot="1" x14ac:dyDescent="0.25">
      <c r="E62" s="198" t="s">
        <v>170</v>
      </c>
      <c r="F62" s="173">
        <f>F61-F60</f>
        <v>0</v>
      </c>
    </row>
    <row r="63" spans="1:12" ht="15" thickTop="1" x14ac:dyDescent="0.2"/>
  </sheetData>
  <sheetProtection password="99D5" sheet="1" objects="1" scenarios="1"/>
  <conditionalFormatting sqref="F60">
    <cfRule type="expression" dxfId="20" priority="12" stopIfTrue="1">
      <formula>ROUND($F$60,0)&lt;&gt;ROUND($B$13,0)</formula>
    </cfRule>
  </conditionalFormatting>
  <conditionalFormatting sqref="F29">
    <cfRule type="cellIs" dxfId="19" priority="7" operator="greaterThan">
      <formula>0</formula>
    </cfRule>
    <cfRule type="cellIs" dxfId="18" priority="8" operator="equal">
      <formula>0</formula>
    </cfRule>
    <cfRule type="cellIs" dxfId="17" priority="9" operator="lessThan">
      <formula>0</formula>
    </cfRule>
  </conditionalFormatting>
  <conditionalFormatting sqref="F62">
    <cfRule type="cellIs" dxfId="16" priority="5" operator="equal">
      <formula>0</formula>
    </cfRule>
    <cfRule type="cellIs" dxfId="15" priority="6" operator="notEqual">
      <formula>0</formula>
    </cfRule>
  </conditionalFormatting>
  <conditionalFormatting sqref="H43">
    <cfRule type="cellIs" dxfId="14" priority="1" operator="lessThan">
      <formula>0</formula>
    </cfRule>
    <cfRule type="cellIs" dxfId="13" priority="2" operator="equal">
      <formula>0</formula>
    </cfRule>
    <cfRule type="cellIs" dxfId="12" priority="3" operator="greaterThan">
      <formula>0</formula>
    </cfRule>
  </conditionalFormatting>
  <pageMargins left="0.25" right="0.25" top="0.25" bottom="0.25" header="0.25" footer="0.25"/>
  <pageSetup scale="68" fitToHeight="0" orientation="landscape" r:id="rId1"/>
  <headerFooter alignWithMargins="0">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8"/>
  <sheetViews>
    <sheetView zoomScale="90" zoomScaleNormal="90" workbookViewId="0"/>
  </sheetViews>
  <sheetFormatPr defaultColWidth="9.140625" defaultRowHeight="12.75" x14ac:dyDescent="0.2"/>
  <cols>
    <col min="1" max="1" width="37" style="3" customWidth="1"/>
    <col min="2" max="2" width="25.7109375" style="3" customWidth="1"/>
    <col min="3" max="3" width="1.42578125" style="3" customWidth="1"/>
    <col min="4" max="4" width="35" style="3" customWidth="1"/>
    <col min="5" max="5" width="51.7109375" style="3" bestFit="1" customWidth="1"/>
    <col min="6" max="6" width="27.85546875" style="3" customWidth="1"/>
    <col min="7" max="7" width="30.5703125" style="3" bestFit="1" customWidth="1"/>
    <col min="8" max="8" width="16.5703125" style="3" customWidth="1"/>
    <col min="9" max="9" width="42.42578125" style="3" customWidth="1"/>
    <col min="10" max="10" width="12.42578125" style="3" customWidth="1"/>
    <col min="11" max="16384" width="9.140625" style="3"/>
  </cols>
  <sheetData>
    <row r="1" spans="1:12" ht="15" x14ac:dyDescent="0.2">
      <c r="B1" s="300"/>
      <c r="C1" s="300"/>
      <c r="E1" s="294" t="s">
        <v>102</v>
      </c>
      <c r="F1" s="300"/>
      <c r="G1" s="300"/>
      <c r="H1" s="300"/>
      <c r="I1" s="300"/>
      <c r="J1" s="301"/>
      <c r="K1" s="20"/>
      <c r="L1" s="20"/>
    </row>
    <row r="2" spans="1:12" ht="15" x14ac:dyDescent="0.2">
      <c r="B2" s="302"/>
      <c r="C2" s="302"/>
      <c r="E2" s="340" t="str">
        <f>'Check Sheet'!B2</f>
        <v>Select College Name</v>
      </c>
      <c r="F2" s="302"/>
      <c r="G2" s="302"/>
      <c r="H2" s="302"/>
      <c r="I2" s="302"/>
      <c r="J2" s="301"/>
      <c r="K2" s="20"/>
      <c r="L2" s="20"/>
    </row>
    <row r="3" spans="1:12" ht="15" x14ac:dyDescent="0.2">
      <c r="B3" s="300"/>
      <c r="C3" s="300"/>
      <c r="E3" s="294" t="s">
        <v>101</v>
      </c>
      <c r="F3" s="300"/>
      <c r="G3" s="300"/>
      <c r="H3" s="300"/>
      <c r="I3" s="300"/>
      <c r="J3" s="301"/>
      <c r="K3" s="20"/>
      <c r="L3" s="20"/>
    </row>
    <row r="4" spans="1:12" ht="15" x14ac:dyDescent="0.2">
      <c r="B4" s="300"/>
      <c r="C4" s="300"/>
      <c r="E4" s="294" t="str">
        <f>'Check Sheet'!B4</f>
        <v>For the 2019-2020 Fiscal Year</v>
      </c>
      <c r="F4" s="300"/>
      <c r="G4" s="300"/>
      <c r="H4" s="300"/>
      <c r="I4" s="300"/>
      <c r="J4" s="301"/>
      <c r="K4" s="20"/>
      <c r="L4" s="20"/>
    </row>
    <row r="5" spans="1:12" ht="15" x14ac:dyDescent="0.2">
      <c r="A5" s="17" t="s">
        <v>107</v>
      </c>
      <c r="B5" s="21"/>
      <c r="C5" s="333"/>
      <c r="D5" s="4"/>
      <c r="E5" s="5"/>
      <c r="F5" s="5"/>
      <c r="G5" s="5"/>
      <c r="H5" s="6"/>
      <c r="I5" s="5"/>
      <c r="J5" s="5"/>
      <c r="K5" s="20"/>
      <c r="L5" s="20"/>
    </row>
    <row r="6" spans="1:12" ht="5.25" customHeight="1" x14ac:dyDescent="0.2">
      <c r="A6" s="5"/>
      <c r="B6" s="5"/>
      <c r="C6" s="5"/>
      <c r="D6" s="4"/>
      <c r="E6" s="5"/>
      <c r="F6" s="5"/>
      <c r="G6" s="5"/>
      <c r="H6" s="6"/>
      <c r="I6" s="5"/>
      <c r="J6" s="5"/>
      <c r="K6" s="20"/>
      <c r="L6" s="20"/>
    </row>
    <row r="7" spans="1:12" x14ac:dyDescent="0.2">
      <c r="A7" s="5" t="s">
        <v>12</v>
      </c>
      <c r="B7" s="5"/>
      <c r="C7" s="5"/>
      <c r="D7" s="4"/>
      <c r="E7" s="5"/>
      <c r="F7" s="5"/>
      <c r="G7" s="5"/>
      <c r="H7" s="6"/>
      <c r="I7" s="5"/>
      <c r="J7" s="5"/>
      <c r="K7" s="20"/>
      <c r="L7" s="20"/>
    </row>
    <row r="8" spans="1:12" ht="9.75" customHeight="1" x14ac:dyDescent="0.2">
      <c r="A8" s="5"/>
      <c r="B8" s="5"/>
      <c r="C8" s="5"/>
      <c r="D8" s="4"/>
      <c r="E8" s="5"/>
      <c r="F8" s="5"/>
      <c r="G8" s="5"/>
      <c r="H8" s="6"/>
      <c r="I8" s="5"/>
      <c r="J8" s="5"/>
      <c r="K8" s="20"/>
      <c r="L8" s="20"/>
    </row>
    <row r="9" spans="1:12" s="8" customFormat="1" ht="64.5" thickBot="1" x14ac:dyDescent="0.25">
      <c r="A9" s="334" t="s">
        <v>127</v>
      </c>
      <c r="B9" s="334"/>
      <c r="D9" s="34" t="s">
        <v>98</v>
      </c>
      <c r="E9" s="35" t="s">
        <v>99</v>
      </c>
      <c r="F9" s="36" t="s">
        <v>104</v>
      </c>
      <c r="G9" s="35" t="s">
        <v>100</v>
      </c>
      <c r="H9" s="34" t="s">
        <v>114</v>
      </c>
      <c r="I9" s="37" t="s">
        <v>105</v>
      </c>
      <c r="J9" s="7"/>
      <c r="K9" s="22"/>
      <c r="L9" s="22"/>
    </row>
    <row r="10" spans="1:12" s="8" customFormat="1" ht="12.75" customHeight="1" x14ac:dyDescent="0.2">
      <c r="A10" s="334"/>
      <c r="B10" s="334"/>
      <c r="C10" s="7"/>
      <c r="D10" s="23"/>
      <c r="E10" s="296" t="s">
        <v>103</v>
      </c>
      <c r="F10" s="296" t="s">
        <v>128</v>
      </c>
      <c r="G10" s="335" t="s">
        <v>106</v>
      </c>
      <c r="H10" s="336"/>
      <c r="I10" s="23"/>
      <c r="J10" s="7"/>
      <c r="K10" s="22"/>
      <c r="L10" s="22"/>
    </row>
    <row r="11" spans="1:12" ht="6" customHeight="1" thickBot="1" x14ac:dyDescent="0.25">
      <c r="A11" s="337"/>
      <c r="B11" s="337"/>
      <c r="C11" s="5"/>
      <c r="D11" s="24"/>
      <c r="E11" s="25"/>
      <c r="F11" s="14"/>
      <c r="G11" s="25"/>
      <c r="H11" s="26"/>
      <c r="I11" s="27"/>
      <c r="J11" s="5"/>
      <c r="K11" s="20"/>
      <c r="L11" s="20"/>
    </row>
    <row r="12" spans="1:12" x14ac:dyDescent="0.2">
      <c r="A12" s="338" t="s">
        <v>108</v>
      </c>
      <c r="B12" s="339"/>
      <c r="C12" s="28"/>
      <c r="D12" s="272"/>
      <c r="E12" s="273"/>
      <c r="F12" s="274"/>
      <c r="G12" s="273"/>
      <c r="H12" s="275"/>
      <c r="I12" s="276"/>
      <c r="J12" s="5"/>
      <c r="K12" s="20"/>
      <c r="L12" s="20"/>
    </row>
    <row r="13" spans="1:12" x14ac:dyDescent="0.2">
      <c r="A13" s="29"/>
      <c r="C13" s="9"/>
      <c r="D13" s="277"/>
      <c r="E13" s="278"/>
      <c r="F13" s="279"/>
      <c r="G13" s="278"/>
      <c r="H13" s="280"/>
      <c r="I13" s="281"/>
      <c r="J13" s="5"/>
      <c r="K13" s="20"/>
      <c r="L13" s="20"/>
    </row>
    <row r="14" spans="1:12" x14ac:dyDescent="0.2">
      <c r="A14" s="41" t="s">
        <v>115</v>
      </c>
      <c r="B14" s="39">
        <f>'III. Summary of Awards Made'!E21+'III. Summary of Awards Made'!E50</f>
        <v>0</v>
      </c>
      <c r="C14" s="9"/>
      <c r="D14" s="277"/>
      <c r="E14" s="278"/>
      <c r="F14" s="279"/>
      <c r="G14" s="278"/>
      <c r="H14" s="280"/>
      <c r="I14" s="281"/>
      <c r="J14" s="5"/>
      <c r="K14" s="20"/>
      <c r="L14" s="20"/>
    </row>
    <row r="15" spans="1:12" x14ac:dyDescent="0.2">
      <c r="A15" s="41" t="s">
        <v>116</v>
      </c>
      <c r="B15" s="40">
        <f>'III. Summary of Awards Made'!F21+'III. Summary of Awards Made'!F50</f>
        <v>0</v>
      </c>
      <c r="C15" s="9"/>
      <c r="D15" s="277"/>
      <c r="E15" s="278"/>
      <c r="F15" s="279"/>
      <c r="G15" s="278"/>
      <c r="H15" s="280"/>
      <c r="I15" s="281"/>
      <c r="J15" s="5"/>
      <c r="K15" s="20"/>
      <c r="L15" s="20"/>
    </row>
    <row r="16" spans="1:12" x14ac:dyDescent="0.2">
      <c r="A16" s="16"/>
      <c r="B16" s="9"/>
      <c r="C16" s="9"/>
      <c r="D16" s="277"/>
      <c r="E16" s="278"/>
      <c r="F16" s="279"/>
      <c r="G16" s="278"/>
      <c r="H16" s="280"/>
      <c r="I16" s="281"/>
      <c r="J16" s="5"/>
      <c r="K16" s="20"/>
      <c r="L16" s="20"/>
    </row>
    <row r="17" spans="1:12" ht="13.5" thickBot="1" x14ac:dyDescent="0.25">
      <c r="A17" s="30"/>
      <c r="B17" s="25"/>
      <c r="C17" s="25"/>
      <c r="D17" s="282"/>
      <c r="E17" s="283"/>
      <c r="F17" s="284"/>
      <c r="G17" s="283"/>
      <c r="H17" s="285"/>
      <c r="I17" s="286"/>
      <c r="J17" s="5"/>
      <c r="K17" s="20"/>
      <c r="L17" s="20"/>
    </row>
    <row r="18" spans="1:12" x14ac:dyDescent="0.2">
      <c r="A18" s="338" t="s">
        <v>109</v>
      </c>
      <c r="B18" s="339"/>
      <c r="C18" s="28"/>
      <c r="D18" s="272"/>
      <c r="E18" s="273"/>
      <c r="F18" s="287"/>
      <c r="G18" s="273"/>
      <c r="H18" s="275"/>
      <c r="I18" s="276"/>
      <c r="J18" s="5"/>
      <c r="K18" s="20"/>
      <c r="L18" s="20"/>
    </row>
    <row r="19" spans="1:12" x14ac:dyDescent="0.2">
      <c r="A19" s="31"/>
      <c r="B19" s="5"/>
      <c r="C19" s="5"/>
      <c r="D19" s="277"/>
      <c r="E19" s="278"/>
      <c r="F19" s="288"/>
      <c r="G19" s="278"/>
      <c r="H19" s="280"/>
      <c r="I19" s="281"/>
      <c r="J19" s="5"/>
      <c r="K19" s="20"/>
      <c r="L19" s="20"/>
    </row>
    <row r="20" spans="1:12" x14ac:dyDescent="0.2">
      <c r="A20" s="41" t="s">
        <v>117</v>
      </c>
      <c r="B20" s="39">
        <f>'III. Summary of Awards Made'!E22</f>
        <v>0</v>
      </c>
      <c r="C20" s="5"/>
      <c r="D20" s="277"/>
      <c r="E20" s="278"/>
      <c r="F20" s="288"/>
      <c r="G20" s="278"/>
      <c r="H20" s="280"/>
      <c r="I20" s="281"/>
      <c r="J20" s="5"/>
      <c r="K20" s="20"/>
      <c r="L20" s="20"/>
    </row>
    <row r="21" spans="1:12" x14ac:dyDescent="0.2">
      <c r="A21" s="41" t="s">
        <v>122</v>
      </c>
      <c r="B21" s="40">
        <f>'III. Summary of Awards Made'!F22</f>
        <v>0</v>
      </c>
      <c r="C21" s="5"/>
      <c r="D21" s="277"/>
      <c r="E21" s="278"/>
      <c r="F21" s="288"/>
      <c r="G21" s="278"/>
      <c r="H21" s="280"/>
      <c r="I21" s="281"/>
      <c r="J21" s="5"/>
      <c r="K21" s="20"/>
      <c r="L21" s="20"/>
    </row>
    <row r="22" spans="1:12" x14ac:dyDescent="0.2">
      <c r="A22" s="31"/>
      <c r="B22" s="5"/>
      <c r="C22" s="5"/>
      <c r="D22" s="277"/>
      <c r="E22" s="278"/>
      <c r="F22" s="288"/>
      <c r="G22" s="278"/>
      <c r="H22" s="280"/>
      <c r="I22" s="281"/>
      <c r="J22" s="5"/>
      <c r="K22" s="20"/>
      <c r="L22" s="20"/>
    </row>
    <row r="23" spans="1:12" ht="13.5" thickBot="1" x14ac:dyDescent="0.25">
      <c r="A23" s="32"/>
      <c r="B23" s="33"/>
      <c r="C23" s="25"/>
      <c r="D23" s="282"/>
      <c r="E23" s="283"/>
      <c r="F23" s="289"/>
      <c r="G23" s="283"/>
      <c r="H23" s="285"/>
      <c r="I23" s="286"/>
      <c r="J23" s="5"/>
      <c r="K23" s="20"/>
      <c r="L23" s="20"/>
    </row>
    <row r="24" spans="1:12" x14ac:dyDescent="0.2">
      <c r="A24" s="338" t="s">
        <v>113</v>
      </c>
      <c r="B24" s="339"/>
      <c r="C24" s="28"/>
      <c r="D24" s="272"/>
      <c r="E24" s="273"/>
      <c r="F24" s="287"/>
      <c r="G24" s="273"/>
      <c r="H24" s="275"/>
      <c r="I24" s="276"/>
      <c r="J24" s="5"/>
      <c r="K24" s="20"/>
      <c r="L24" s="20"/>
    </row>
    <row r="25" spans="1:12" x14ac:dyDescent="0.2">
      <c r="A25" s="31"/>
      <c r="B25" s="5"/>
      <c r="C25" s="5"/>
      <c r="D25" s="277"/>
      <c r="E25" s="278"/>
      <c r="F25" s="288"/>
      <c r="G25" s="278"/>
      <c r="H25" s="280"/>
      <c r="I25" s="281"/>
      <c r="J25" s="5"/>
      <c r="K25" s="20"/>
      <c r="L25" s="20"/>
    </row>
    <row r="26" spans="1:12" x14ac:dyDescent="0.2">
      <c r="A26" s="41" t="s">
        <v>118</v>
      </c>
      <c r="B26" s="39">
        <f>'III. Summary of Awards Made'!E23</f>
        <v>0</v>
      </c>
      <c r="C26" s="5"/>
      <c r="D26" s="277"/>
      <c r="E26" s="278"/>
      <c r="F26" s="288"/>
      <c r="G26" s="278"/>
      <c r="H26" s="280"/>
      <c r="I26" s="281"/>
      <c r="J26" s="5"/>
      <c r="K26" s="20"/>
      <c r="L26" s="20"/>
    </row>
    <row r="27" spans="1:12" x14ac:dyDescent="0.2">
      <c r="A27" s="41" t="s">
        <v>123</v>
      </c>
      <c r="B27" s="40">
        <f>'III. Summary of Awards Made'!F23</f>
        <v>0</v>
      </c>
      <c r="C27" s="5"/>
      <c r="D27" s="277"/>
      <c r="E27" s="278"/>
      <c r="F27" s="288"/>
      <c r="G27" s="278"/>
      <c r="H27" s="280"/>
      <c r="I27" s="281"/>
      <c r="J27" s="5"/>
      <c r="K27" s="20"/>
      <c r="L27" s="20"/>
    </row>
    <row r="28" spans="1:12" x14ac:dyDescent="0.2">
      <c r="A28" s="31"/>
      <c r="B28" s="5"/>
      <c r="C28" s="5"/>
      <c r="D28" s="277"/>
      <c r="E28" s="278"/>
      <c r="F28" s="288"/>
      <c r="G28" s="278"/>
      <c r="H28" s="280"/>
      <c r="I28" s="281"/>
      <c r="J28" s="5"/>
      <c r="K28" s="20"/>
      <c r="L28" s="20"/>
    </row>
    <row r="29" spans="1:12" ht="13.5" thickBot="1" x14ac:dyDescent="0.25">
      <c r="A29" s="30"/>
      <c r="B29" s="25"/>
      <c r="C29" s="25"/>
      <c r="D29" s="282"/>
      <c r="E29" s="283"/>
      <c r="F29" s="289"/>
      <c r="G29" s="283"/>
      <c r="H29" s="285"/>
      <c r="I29" s="286"/>
      <c r="J29" s="5"/>
      <c r="K29" s="20"/>
      <c r="L29" s="20"/>
    </row>
    <row r="30" spans="1:12" x14ac:dyDescent="0.2">
      <c r="A30" s="338" t="s">
        <v>112</v>
      </c>
      <c r="B30" s="339"/>
      <c r="C30" s="28"/>
      <c r="D30" s="272"/>
      <c r="E30" s="273"/>
      <c r="F30" s="287"/>
      <c r="G30" s="273"/>
      <c r="H30" s="275"/>
      <c r="I30" s="276"/>
      <c r="J30" s="5"/>
      <c r="K30" s="20"/>
      <c r="L30" s="20"/>
    </row>
    <row r="31" spans="1:12" x14ac:dyDescent="0.2">
      <c r="A31" s="31"/>
      <c r="B31" s="5"/>
      <c r="C31" s="5"/>
      <c r="D31" s="277"/>
      <c r="E31" s="278"/>
      <c r="F31" s="288"/>
      <c r="G31" s="278"/>
      <c r="H31" s="280"/>
      <c r="I31" s="281"/>
      <c r="J31" s="5"/>
      <c r="K31" s="20"/>
      <c r="L31" s="20"/>
    </row>
    <row r="32" spans="1:12" x14ac:dyDescent="0.2">
      <c r="A32" s="41" t="s">
        <v>119</v>
      </c>
      <c r="B32" s="39">
        <f>'III. Summary of Awards Made'!E24</f>
        <v>0</v>
      </c>
      <c r="C32" s="5"/>
      <c r="D32" s="277"/>
      <c r="E32" s="278"/>
      <c r="F32" s="288"/>
      <c r="G32" s="278"/>
      <c r="H32" s="280"/>
      <c r="I32" s="281"/>
      <c r="J32" s="5"/>
      <c r="K32" s="20"/>
      <c r="L32" s="20"/>
    </row>
    <row r="33" spans="1:12" x14ac:dyDescent="0.2">
      <c r="A33" s="41" t="s">
        <v>124</v>
      </c>
      <c r="B33" s="40">
        <f>'III. Summary of Awards Made'!F24</f>
        <v>0</v>
      </c>
      <c r="C33" s="5"/>
      <c r="D33" s="277"/>
      <c r="E33" s="278"/>
      <c r="F33" s="288"/>
      <c r="G33" s="278"/>
      <c r="H33" s="280"/>
      <c r="I33" s="281"/>
      <c r="J33" s="5"/>
      <c r="K33" s="20"/>
      <c r="L33" s="20"/>
    </row>
    <row r="34" spans="1:12" x14ac:dyDescent="0.2">
      <c r="A34" s="31"/>
      <c r="B34" s="5"/>
      <c r="C34" s="5"/>
      <c r="D34" s="277"/>
      <c r="E34" s="278"/>
      <c r="F34" s="288"/>
      <c r="G34" s="278"/>
      <c r="H34" s="280"/>
      <c r="I34" s="281"/>
      <c r="J34" s="5"/>
      <c r="K34" s="20"/>
      <c r="L34" s="20"/>
    </row>
    <row r="35" spans="1:12" ht="13.5" thickBot="1" x14ac:dyDescent="0.25">
      <c r="A35" s="30"/>
      <c r="B35" s="25"/>
      <c r="C35" s="25"/>
      <c r="D35" s="282"/>
      <c r="E35" s="283"/>
      <c r="F35" s="289"/>
      <c r="G35" s="283"/>
      <c r="H35" s="285"/>
      <c r="I35" s="286"/>
      <c r="J35" s="5"/>
      <c r="K35" s="20"/>
      <c r="L35" s="20"/>
    </row>
    <row r="36" spans="1:12" x14ac:dyDescent="0.2">
      <c r="A36" s="338" t="s">
        <v>111</v>
      </c>
      <c r="B36" s="339"/>
      <c r="C36" s="28"/>
      <c r="D36" s="272"/>
      <c r="E36" s="273"/>
      <c r="F36" s="287"/>
      <c r="G36" s="273"/>
      <c r="H36" s="275"/>
      <c r="I36" s="276"/>
      <c r="J36" s="5"/>
      <c r="K36" s="20"/>
      <c r="L36" s="20"/>
    </row>
    <row r="37" spans="1:12" x14ac:dyDescent="0.2">
      <c r="A37" s="31"/>
      <c r="B37" s="5"/>
      <c r="C37" s="5"/>
      <c r="D37" s="277"/>
      <c r="E37" s="278"/>
      <c r="F37" s="288"/>
      <c r="G37" s="278"/>
      <c r="H37" s="280"/>
      <c r="I37" s="281"/>
      <c r="J37" s="5"/>
      <c r="K37" s="20"/>
      <c r="L37" s="20"/>
    </row>
    <row r="38" spans="1:12" x14ac:dyDescent="0.2">
      <c r="A38" s="41" t="s">
        <v>120</v>
      </c>
      <c r="B38" s="39">
        <f>'III. Summary of Awards Made'!E25</f>
        <v>0</v>
      </c>
      <c r="C38" s="5"/>
      <c r="D38" s="277"/>
      <c r="E38" s="278"/>
      <c r="F38" s="288"/>
      <c r="G38" s="278"/>
      <c r="H38" s="280"/>
      <c r="I38" s="281"/>
      <c r="J38" s="5"/>
      <c r="K38" s="20"/>
      <c r="L38" s="20"/>
    </row>
    <row r="39" spans="1:12" x14ac:dyDescent="0.2">
      <c r="A39" s="41" t="s">
        <v>125</v>
      </c>
      <c r="B39" s="40">
        <f>'III. Summary of Awards Made'!F25</f>
        <v>0</v>
      </c>
      <c r="C39" s="5"/>
      <c r="D39" s="277"/>
      <c r="E39" s="278"/>
      <c r="F39" s="288"/>
      <c r="G39" s="278"/>
      <c r="H39" s="280"/>
      <c r="I39" s="281"/>
      <c r="J39" s="5"/>
      <c r="K39" s="20"/>
      <c r="L39" s="20"/>
    </row>
    <row r="40" spans="1:12" x14ac:dyDescent="0.2">
      <c r="A40" s="31"/>
      <c r="B40" s="5"/>
      <c r="C40" s="5"/>
      <c r="D40" s="277"/>
      <c r="E40" s="278"/>
      <c r="F40" s="288"/>
      <c r="G40" s="278"/>
      <c r="H40" s="280"/>
      <c r="I40" s="281"/>
      <c r="J40" s="5"/>
      <c r="K40" s="20"/>
      <c r="L40" s="20"/>
    </row>
    <row r="41" spans="1:12" ht="13.5" thickBot="1" x14ac:dyDescent="0.25">
      <c r="A41" s="30"/>
      <c r="B41" s="25"/>
      <c r="C41" s="25"/>
      <c r="D41" s="282"/>
      <c r="E41" s="283"/>
      <c r="F41" s="289"/>
      <c r="G41" s="283"/>
      <c r="H41" s="285"/>
      <c r="I41" s="286"/>
      <c r="J41" s="5"/>
      <c r="K41" s="20"/>
      <c r="L41" s="20"/>
    </row>
    <row r="42" spans="1:12" x14ac:dyDescent="0.2">
      <c r="A42" s="338" t="s">
        <v>110</v>
      </c>
      <c r="B42" s="339"/>
      <c r="C42" s="28"/>
      <c r="D42" s="272"/>
      <c r="E42" s="273"/>
      <c r="F42" s="287"/>
      <c r="G42" s="273"/>
      <c r="H42" s="275"/>
      <c r="I42" s="276"/>
      <c r="J42" s="5"/>
      <c r="K42" s="20"/>
      <c r="L42" s="20"/>
    </row>
    <row r="43" spans="1:12" x14ac:dyDescent="0.2">
      <c r="A43" s="31"/>
      <c r="B43" s="5"/>
      <c r="C43" s="5"/>
      <c r="D43" s="277"/>
      <c r="E43" s="278"/>
      <c r="F43" s="288"/>
      <c r="G43" s="278"/>
      <c r="H43" s="280"/>
      <c r="I43" s="281"/>
      <c r="J43" s="5"/>
      <c r="K43" s="20"/>
      <c r="L43" s="20"/>
    </row>
    <row r="44" spans="1:12" x14ac:dyDescent="0.2">
      <c r="A44" s="41" t="s">
        <v>121</v>
      </c>
      <c r="B44" s="39">
        <f>'III. Summary of Awards Made'!E26</f>
        <v>0</v>
      </c>
      <c r="C44" s="5"/>
      <c r="D44" s="277"/>
      <c r="E44" s="278"/>
      <c r="F44" s="288"/>
      <c r="G44" s="278"/>
      <c r="H44" s="280"/>
      <c r="I44" s="281"/>
      <c r="J44" s="5"/>
      <c r="K44" s="20"/>
      <c r="L44" s="20"/>
    </row>
    <row r="45" spans="1:12" x14ac:dyDescent="0.2">
      <c r="A45" s="41" t="s">
        <v>126</v>
      </c>
      <c r="B45" s="40">
        <f>'III. Summary of Awards Made'!F26</f>
        <v>0</v>
      </c>
      <c r="C45" s="5"/>
      <c r="D45" s="277"/>
      <c r="E45" s="278"/>
      <c r="F45" s="288"/>
      <c r="G45" s="278"/>
      <c r="H45" s="280"/>
      <c r="I45" s="281"/>
      <c r="J45" s="5"/>
      <c r="K45" s="20"/>
      <c r="L45" s="20"/>
    </row>
    <row r="46" spans="1:12" x14ac:dyDescent="0.2">
      <c r="A46" s="38" t="s">
        <v>0</v>
      </c>
      <c r="B46" s="10"/>
      <c r="C46" s="5"/>
      <c r="D46" s="277"/>
      <c r="E46" s="278"/>
      <c r="F46" s="288"/>
      <c r="G46" s="278"/>
      <c r="H46" s="280"/>
      <c r="I46" s="281"/>
      <c r="J46" s="5"/>
      <c r="K46" s="20"/>
      <c r="L46" s="20"/>
    </row>
    <row r="47" spans="1:12" ht="13.5" thickBot="1" x14ac:dyDescent="0.25">
      <c r="A47" s="32"/>
      <c r="B47" s="33"/>
      <c r="C47" s="25"/>
      <c r="D47" s="290"/>
      <c r="E47" s="283"/>
      <c r="F47" s="289"/>
      <c r="G47" s="283"/>
      <c r="H47" s="285"/>
      <c r="I47" s="286"/>
      <c r="J47" s="5"/>
      <c r="K47" s="20"/>
      <c r="L47" s="20"/>
    </row>
    <row r="48" spans="1:12" x14ac:dyDescent="0.2">
      <c r="A48" s="10"/>
      <c r="B48" s="10"/>
      <c r="C48" s="5"/>
      <c r="D48" s="5"/>
      <c r="E48" s="5"/>
      <c r="F48" s="5"/>
      <c r="G48" s="5"/>
      <c r="H48" s="5"/>
      <c r="I48" s="5"/>
      <c r="J48" s="5"/>
      <c r="K48" s="20"/>
      <c r="L48" s="20"/>
    </row>
  </sheetData>
  <sheetProtection password="99D5" sheet="1" objects="1" scenarios="1"/>
  <conditionalFormatting sqref="A12:B12">
    <cfRule type="expression" dxfId="11" priority="11" stopIfTrue="1">
      <formula>B15&lt;&gt;0</formula>
    </cfRule>
    <cfRule type="expression" dxfId="10" priority="12" stopIfTrue="1">
      <formula>B14&lt;&gt;0</formula>
    </cfRule>
  </conditionalFormatting>
  <conditionalFormatting sqref="A18:B18">
    <cfRule type="expression" dxfId="9" priority="9" stopIfTrue="1">
      <formula>B21&lt;&gt;0</formula>
    </cfRule>
    <cfRule type="expression" dxfId="8" priority="10" stopIfTrue="1">
      <formula>B20&lt;&gt;0</formula>
    </cfRule>
  </conditionalFormatting>
  <conditionalFormatting sqref="A24:B24">
    <cfRule type="expression" dxfId="7" priority="7" stopIfTrue="1">
      <formula>B27&lt;&gt;0</formula>
    </cfRule>
    <cfRule type="expression" dxfId="6" priority="8" stopIfTrue="1">
      <formula>B26&lt;&gt;0</formula>
    </cfRule>
  </conditionalFormatting>
  <conditionalFormatting sqref="A30:B30">
    <cfRule type="expression" dxfId="5" priority="5" stopIfTrue="1">
      <formula>B33&lt;&gt;0</formula>
    </cfRule>
    <cfRule type="expression" dxfId="4" priority="6" stopIfTrue="1">
      <formula>B32&lt;&gt;0</formula>
    </cfRule>
  </conditionalFormatting>
  <conditionalFormatting sqref="A36:B36">
    <cfRule type="expression" dxfId="3" priority="3" stopIfTrue="1">
      <formula>B39&lt;&gt;0</formula>
    </cfRule>
    <cfRule type="expression" dxfId="2" priority="4" stopIfTrue="1">
      <formula>B38&lt;&gt;0</formula>
    </cfRule>
  </conditionalFormatting>
  <conditionalFormatting sqref="A42:B42">
    <cfRule type="expression" dxfId="1" priority="1" stopIfTrue="1">
      <formula>B45&lt;&gt;0</formula>
    </cfRule>
    <cfRule type="expression" dxfId="0" priority="2" stopIfTrue="1">
      <formula>B44&lt;&gt;0</formula>
    </cfRule>
  </conditionalFormatting>
  <pageMargins left="0.25" right="0.25" top="0.25" bottom="0.25" header="0.25" footer="0.25"/>
  <pageSetup scale="49" fitToHeight="0" orientation="landscape" r:id="rId1"/>
  <headerFooter alignWithMargins="0">
    <oddFooter>&amp;L&amp;F&amp;R&amp;D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5"/>
  <sheetViews>
    <sheetView zoomScaleNormal="100" workbookViewId="0">
      <selection sqref="A1:M1"/>
    </sheetView>
  </sheetViews>
  <sheetFormatPr defaultColWidth="9.140625" defaultRowHeight="12.75" x14ac:dyDescent="0.2"/>
  <cols>
    <col min="1" max="10" width="9.140625" style="45"/>
    <col min="11" max="11" width="12.7109375" style="45" customWidth="1"/>
    <col min="12" max="12" width="14" style="45" customWidth="1"/>
    <col min="13" max="13" width="25.140625" style="45" customWidth="1"/>
    <col min="14" max="16384" width="9.140625" style="45"/>
  </cols>
  <sheetData>
    <row r="1" spans="1:13" ht="18" x14ac:dyDescent="0.25">
      <c r="A1" s="343" t="s">
        <v>345</v>
      </c>
      <c r="B1" s="343"/>
      <c r="C1" s="343"/>
      <c r="D1" s="343"/>
      <c r="E1" s="343"/>
      <c r="F1" s="343"/>
      <c r="G1" s="343"/>
      <c r="H1" s="343"/>
      <c r="I1" s="343"/>
      <c r="J1" s="343"/>
      <c r="K1" s="343"/>
      <c r="L1" s="343"/>
      <c r="M1" s="343"/>
    </row>
    <row r="2" spans="1:13" ht="15" x14ac:dyDescent="0.2">
      <c r="A2" s="155" t="s">
        <v>39</v>
      </c>
    </row>
    <row r="3" spans="1:13" ht="6" customHeight="1" x14ac:dyDescent="0.2"/>
    <row r="4" spans="1:13" ht="14.25" x14ac:dyDescent="0.2">
      <c r="A4" s="157" t="s">
        <v>227</v>
      </c>
    </row>
    <row r="5" spans="1:13" ht="7.5" customHeight="1" x14ac:dyDescent="0.2"/>
    <row r="6" spans="1:13" ht="14.25" customHeight="1" x14ac:dyDescent="0.2">
      <c r="A6" s="341" t="s">
        <v>25</v>
      </c>
      <c r="B6" s="341"/>
      <c r="C6" s="341"/>
      <c r="D6" s="341"/>
      <c r="E6" s="341"/>
      <c r="F6" s="341"/>
      <c r="G6" s="341"/>
      <c r="H6" s="341"/>
      <c r="I6" s="341"/>
      <c r="J6" s="341"/>
      <c r="K6" s="341"/>
      <c r="L6" s="341"/>
      <c r="M6" s="341"/>
    </row>
    <row r="7" spans="1:13" ht="14.25" customHeight="1" x14ac:dyDescent="0.2">
      <c r="A7" s="341" t="s">
        <v>40</v>
      </c>
      <c r="B7" s="341"/>
      <c r="C7" s="341"/>
      <c r="D7" s="341"/>
      <c r="E7" s="341"/>
      <c r="F7" s="341"/>
      <c r="G7" s="341"/>
      <c r="H7" s="341"/>
      <c r="I7" s="341"/>
      <c r="J7" s="341"/>
      <c r="K7" s="341"/>
      <c r="L7" s="341"/>
      <c r="M7" s="341"/>
    </row>
    <row r="8" spans="1:13" ht="14.25" customHeight="1" x14ac:dyDescent="0.2">
      <c r="A8" s="342" t="s">
        <v>26</v>
      </c>
      <c r="B8" s="342"/>
      <c r="C8" s="342"/>
      <c r="D8" s="342"/>
      <c r="E8" s="342"/>
      <c r="F8" s="342"/>
      <c r="G8" s="342"/>
      <c r="H8" s="342"/>
      <c r="I8" s="342"/>
      <c r="J8" s="342"/>
      <c r="K8" s="342"/>
      <c r="L8" s="342"/>
      <c r="M8" s="342"/>
    </row>
    <row r="9" spans="1:13" ht="14.25" customHeight="1" x14ac:dyDescent="0.2">
      <c r="A9" s="341" t="s">
        <v>27</v>
      </c>
      <c r="B9" s="341"/>
      <c r="C9" s="341"/>
      <c r="D9" s="341"/>
      <c r="E9" s="341"/>
      <c r="F9" s="341"/>
      <c r="G9" s="341"/>
      <c r="H9" s="341"/>
      <c r="I9" s="341"/>
      <c r="J9" s="341"/>
      <c r="K9" s="341"/>
      <c r="L9" s="341"/>
      <c r="M9" s="341"/>
    </row>
    <row r="10" spans="1:13" ht="14.25" customHeight="1" x14ac:dyDescent="0.2">
      <c r="A10" s="341" t="s">
        <v>28</v>
      </c>
      <c r="B10" s="341"/>
      <c r="C10" s="341"/>
      <c r="D10" s="341"/>
      <c r="E10" s="341"/>
      <c r="F10" s="341"/>
      <c r="G10" s="341"/>
      <c r="H10" s="341"/>
      <c r="I10" s="341"/>
      <c r="J10" s="341"/>
      <c r="K10" s="341"/>
      <c r="L10" s="341"/>
      <c r="M10" s="341"/>
    </row>
    <row r="11" spans="1:13" ht="14.25" customHeight="1" x14ac:dyDescent="0.2">
      <c r="A11" s="341" t="s">
        <v>29</v>
      </c>
      <c r="B11" s="341"/>
      <c r="C11" s="341"/>
      <c r="D11" s="341"/>
      <c r="E11" s="341"/>
      <c r="F11" s="341"/>
      <c r="G11" s="341"/>
      <c r="H11" s="341"/>
      <c r="I11" s="341"/>
      <c r="J11" s="341"/>
      <c r="K11" s="341"/>
      <c r="L11" s="341"/>
      <c r="M11" s="341"/>
    </row>
    <row r="12" spans="1:13" ht="14.25" customHeight="1" x14ac:dyDescent="0.2">
      <c r="A12" s="341" t="s">
        <v>30</v>
      </c>
      <c r="B12" s="341"/>
      <c r="C12" s="341"/>
      <c r="D12" s="341"/>
      <c r="E12" s="341"/>
      <c r="F12" s="341"/>
      <c r="G12" s="341"/>
      <c r="H12" s="341"/>
      <c r="I12" s="341"/>
      <c r="J12" s="341"/>
      <c r="K12" s="341"/>
      <c r="L12" s="341"/>
      <c r="M12" s="341"/>
    </row>
    <row r="13" spans="1:13" ht="7.5" customHeight="1" x14ac:dyDescent="0.2">
      <c r="A13" s="341"/>
      <c r="B13" s="341"/>
      <c r="C13" s="341"/>
      <c r="D13" s="341"/>
      <c r="E13" s="341"/>
      <c r="F13" s="341"/>
      <c r="G13" s="341"/>
      <c r="H13" s="341"/>
      <c r="I13" s="341"/>
      <c r="J13" s="341"/>
      <c r="K13" s="341"/>
      <c r="L13" s="341"/>
      <c r="M13" s="341"/>
    </row>
    <row r="14" spans="1:13" ht="14.25" customHeight="1" x14ac:dyDescent="0.2">
      <c r="A14" s="342" t="s">
        <v>34</v>
      </c>
      <c r="B14" s="342"/>
      <c r="C14" s="342"/>
      <c r="D14" s="342"/>
      <c r="E14" s="342"/>
      <c r="F14" s="342"/>
      <c r="G14" s="342"/>
      <c r="H14" s="342"/>
      <c r="I14" s="342"/>
      <c r="J14" s="342"/>
      <c r="K14" s="342"/>
      <c r="L14" s="342"/>
      <c r="M14" s="342"/>
    </row>
    <row r="15" spans="1:13" ht="14.25" customHeight="1" x14ac:dyDescent="0.2">
      <c r="A15" s="341" t="s">
        <v>35</v>
      </c>
      <c r="B15" s="341"/>
      <c r="C15" s="341"/>
      <c r="D15" s="341"/>
      <c r="E15" s="341"/>
      <c r="F15" s="341"/>
      <c r="G15" s="341"/>
      <c r="H15" s="341"/>
      <c r="I15" s="341"/>
      <c r="J15" s="341"/>
      <c r="K15" s="341"/>
      <c r="L15" s="341"/>
      <c r="M15" s="341"/>
    </row>
    <row r="16" spans="1:13" ht="14.25" customHeight="1" x14ac:dyDescent="0.2">
      <c r="A16" s="341" t="s">
        <v>36</v>
      </c>
      <c r="B16" s="341"/>
      <c r="C16" s="341"/>
      <c r="D16" s="341"/>
      <c r="E16" s="341"/>
      <c r="F16" s="341"/>
      <c r="G16" s="341"/>
      <c r="H16" s="341"/>
      <c r="I16" s="341"/>
      <c r="J16" s="341"/>
      <c r="K16" s="341"/>
      <c r="L16" s="341"/>
      <c r="M16" s="341"/>
    </row>
    <row r="17" spans="1:13" ht="14.25" customHeight="1" x14ac:dyDescent="0.2">
      <c r="A17" s="341" t="s">
        <v>37</v>
      </c>
      <c r="B17" s="341"/>
      <c r="C17" s="341"/>
      <c r="D17" s="341"/>
      <c r="E17" s="341"/>
      <c r="F17" s="341"/>
      <c r="G17" s="341"/>
      <c r="H17" s="341"/>
      <c r="I17" s="341"/>
      <c r="J17" s="341"/>
      <c r="K17" s="341"/>
      <c r="L17" s="341"/>
      <c r="M17" s="341"/>
    </row>
    <row r="18" spans="1:13" ht="14.25" customHeight="1" x14ac:dyDescent="0.2">
      <c r="A18" s="342" t="s">
        <v>38</v>
      </c>
      <c r="B18" s="342"/>
      <c r="C18" s="342"/>
      <c r="D18" s="342"/>
      <c r="E18" s="342"/>
      <c r="F18" s="342"/>
      <c r="G18" s="342"/>
      <c r="H18" s="342"/>
      <c r="I18" s="342"/>
      <c r="J18" s="342"/>
      <c r="K18" s="342"/>
      <c r="L18" s="342"/>
      <c r="M18" s="342"/>
    </row>
    <row r="19" spans="1:13" ht="7.5" customHeight="1" x14ac:dyDescent="0.2">
      <c r="A19" s="243"/>
      <c r="B19" s="243"/>
      <c r="C19" s="243"/>
      <c r="D19" s="243"/>
      <c r="E19" s="243"/>
      <c r="F19" s="243"/>
      <c r="G19" s="243"/>
      <c r="H19" s="243"/>
      <c r="I19" s="243"/>
      <c r="J19" s="243"/>
      <c r="K19" s="243"/>
      <c r="L19" s="243"/>
      <c r="M19" s="243"/>
    </row>
    <row r="20" spans="1:13" ht="14.25" customHeight="1" x14ac:dyDescent="0.2">
      <c r="A20" s="341" t="s">
        <v>31</v>
      </c>
      <c r="B20" s="341"/>
      <c r="C20" s="341"/>
      <c r="D20" s="341"/>
      <c r="E20" s="341"/>
      <c r="F20" s="341"/>
      <c r="G20" s="341"/>
      <c r="H20" s="341"/>
      <c r="I20" s="341"/>
      <c r="J20" s="341"/>
      <c r="K20" s="341"/>
      <c r="L20" s="341"/>
      <c r="M20" s="341"/>
    </row>
    <row r="21" spans="1:13" ht="14.25" customHeight="1" x14ac:dyDescent="0.2">
      <c r="A21" s="341" t="s">
        <v>399</v>
      </c>
      <c r="B21" s="341"/>
      <c r="C21" s="341"/>
      <c r="D21" s="341"/>
      <c r="E21" s="341"/>
      <c r="F21" s="341"/>
      <c r="G21" s="341"/>
      <c r="H21" s="341"/>
      <c r="I21" s="341"/>
      <c r="J21" s="341"/>
      <c r="K21" s="341"/>
      <c r="L21" s="341"/>
      <c r="M21" s="341"/>
    </row>
    <row r="22" spans="1:13" ht="14.25" customHeight="1" x14ac:dyDescent="0.2">
      <c r="A22" s="341" t="s">
        <v>398</v>
      </c>
      <c r="B22" s="341"/>
      <c r="C22" s="341"/>
      <c r="D22" s="341"/>
      <c r="E22" s="341"/>
      <c r="F22" s="341"/>
      <c r="G22" s="341"/>
      <c r="H22" s="341"/>
      <c r="I22" s="341"/>
      <c r="J22" s="341"/>
      <c r="K22" s="341"/>
      <c r="L22" s="341"/>
      <c r="M22" s="341"/>
    </row>
    <row r="23" spans="1:13" ht="14.25" customHeight="1" x14ac:dyDescent="0.2">
      <c r="A23" s="341" t="s">
        <v>32</v>
      </c>
      <c r="B23" s="341"/>
      <c r="C23" s="341"/>
      <c r="D23" s="341"/>
      <c r="E23" s="341"/>
      <c r="F23" s="341"/>
      <c r="G23" s="341"/>
      <c r="H23" s="341"/>
      <c r="I23" s="341"/>
      <c r="J23" s="341"/>
      <c r="K23" s="341"/>
      <c r="L23" s="341"/>
      <c r="M23" s="341"/>
    </row>
    <row r="24" spans="1:13" ht="14.25" customHeight="1" x14ac:dyDescent="0.2">
      <c r="A24" s="341" t="s">
        <v>400</v>
      </c>
      <c r="B24" s="341"/>
      <c r="C24" s="341"/>
      <c r="D24" s="341"/>
      <c r="E24" s="341"/>
      <c r="F24" s="341"/>
      <c r="G24" s="341"/>
      <c r="H24" s="341"/>
      <c r="I24" s="341"/>
      <c r="J24" s="341"/>
      <c r="K24" s="341"/>
      <c r="L24" s="341"/>
      <c r="M24" s="341"/>
    </row>
    <row r="25" spans="1:13" ht="14.25" customHeight="1" x14ac:dyDescent="0.2">
      <c r="A25" s="341" t="s">
        <v>33</v>
      </c>
      <c r="B25" s="341"/>
      <c r="C25" s="341"/>
      <c r="D25" s="341"/>
      <c r="E25" s="341"/>
      <c r="F25" s="341"/>
      <c r="G25" s="341"/>
      <c r="H25" s="341"/>
      <c r="I25" s="341"/>
      <c r="J25" s="341"/>
      <c r="K25" s="341"/>
      <c r="L25" s="341"/>
      <c r="M25" s="341"/>
    </row>
    <row r="26" spans="1:13" ht="14.25" customHeight="1" x14ac:dyDescent="0.2">
      <c r="A26" s="341" t="s">
        <v>401</v>
      </c>
      <c r="B26" s="341"/>
      <c r="C26" s="341"/>
      <c r="D26" s="341"/>
      <c r="E26" s="341"/>
      <c r="F26" s="341"/>
      <c r="G26" s="341"/>
      <c r="H26" s="341"/>
      <c r="I26" s="341"/>
      <c r="J26" s="341"/>
      <c r="K26" s="341"/>
      <c r="L26" s="341"/>
      <c r="M26" s="341"/>
    </row>
    <row r="27" spans="1:13" ht="14.25" customHeight="1" x14ac:dyDescent="0.2">
      <c r="A27" s="341" t="s">
        <v>402</v>
      </c>
      <c r="B27" s="341"/>
      <c r="C27" s="341"/>
      <c r="D27" s="341"/>
      <c r="E27" s="341"/>
      <c r="F27" s="341"/>
      <c r="G27" s="341"/>
      <c r="H27" s="341"/>
      <c r="I27" s="341"/>
      <c r="J27" s="341"/>
      <c r="K27" s="341"/>
      <c r="L27" s="341"/>
      <c r="M27" s="341"/>
    </row>
    <row r="28" spans="1:13" ht="14.25" customHeight="1" x14ac:dyDescent="0.2">
      <c r="A28" s="341" t="s">
        <v>403</v>
      </c>
      <c r="B28" s="341"/>
      <c r="C28" s="341"/>
      <c r="D28" s="341"/>
      <c r="E28" s="341"/>
      <c r="F28" s="341"/>
      <c r="G28" s="341"/>
      <c r="H28" s="341"/>
      <c r="I28" s="341"/>
      <c r="J28" s="341"/>
      <c r="K28" s="341"/>
      <c r="L28" s="341"/>
      <c r="M28" s="341"/>
    </row>
    <row r="29" spans="1:13" ht="14.25" customHeight="1" x14ac:dyDescent="0.2">
      <c r="A29" s="341" t="s">
        <v>404</v>
      </c>
      <c r="B29" s="341"/>
      <c r="C29" s="341"/>
      <c r="D29" s="341"/>
      <c r="E29" s="341"/>
      <c r="F29" s="341"/>
      <c r="G29" s="341"/>
      <c r="H29" s="341"/>
      <c r="I29" s="341"/>
      <c r="J29" s="341"/>
      <c r="K29" s="341"/>
      <c r="L29" s="341"/>
      <c r="M29" s="341"/>
    </row>
    <row r="30" spans="1:13" ht="14.25" customHeight="1" x14ac:dyDescent="0.2">
      <c r="A30" s="341" t="s">
        <v>405</v>
      </c>
      <c r="B30" s="341"/>
      <c r="C30" s="341"/>
      <c r="D30" s="341"/>
      <c r="E30" s="341"/>
      <c r="F30" s="341"/>
      <c r="G30" s="341"/>
      <c r="H30" s="341"/>
      <c r="I30" s="341"/>
      <c r="J30" s="341"/>
      <c r="K30" s="341"/>
      <c r="L30" s="341"/>
      <c r="M30" s="341"/>
    </row>
    <row r="31" spans="1:13" ht="14.25" customHeight="1" x14ac:dyDescent="0.2">
      <c r="A31" s="341" t="s">
        <v>406</v>
      </c>
      <c r="B31" s="341"/>
      <c r="C31" s="341"/>
      <c r="D31" s="341"/>
      <c r="E31" s="341"/>
      <c r="F31" s="341"/>
      <c r="G31" s="341"/>
      <c r="H31" s="341"/>
      <c r="I31" s="341"/>
      <c r="J31" s="341"/>
      <c r="K31" s="341"/>
      <c r="L31" s="341"/>
      <c r="M31" s="341"/>
    </row>
    <row r="32" spans="1:13" ht="14.25" customHeight="1" x14ac:dyDescent="0.2">
      <c r="A32" s="341" t="s">
        <v>407</v>
      </c>
      <c r="B32" s="341"/>
      <c r="C32" s="341"/>
      <c r="D32" s="341"/>
      <c r="E32" s="341"/>
      <c r="F32" s="341"/>
      <c r="G32" s="341"/>
      <c r="H32" s="341"/>
      <c r="I32" s="341"/>
      <c r="J32" s="341"/>
      <c r="K32" s="341"/>
      <c r="L32" s="341"/>
      <c r="M32" s="341"/>
    </row>
    <row r="33" spans="1:13" ht="14.25" customHeight="1" x14ac:dyDescent="0.2">
      <c r="A33" s="341" t="s">
        <v>408</v>
      </c>
      <c r="B33" s="341"/>
      <c r="C33" s="341"/>
      <c r="D33" s="341"/>
      <c r="E33" s="341"/>
      <c r="F33" s="341"/>
      <c r="G33" s="341"/>
      <c r="H33" s="341"/>
      <c r="I33" s="341"/>
      <c r="J33" s="341"/>
      <c r="K33" s="341"/>
      <c r="L33" s="341"/>
      <c r="M33" s="341"/>
    </row>
    <row r="34" spans="1:13" ht="7.5" customHeight="1" x14ac:dyDescent="0.2">
      <c r="A34" s="344"/>
      <c r="B34" s="344"/>
      <c r="C34" s="344"/>
      <c r="D34" s="344"/>
      <c r="E34" s="344"/>
      <c r="F34" s="344"/>
      <c r="G34" s="344"/>
      <c r="H34" s="344"/>
      <c r="I34" s="344"/>
      <c r="J34" s="344"/>
      <c r="K34" s="344"/>
      <c r="L34" s="344"/>
      <c r="M34" s="344"/>
    </row>
    <row r="35" spans="1:13" ht="14.25" x14ac:dyDescent="0.2">
      <c r="A35" s="342" t="s">
        <v>24</v>
      </c>
      <c r="B35" s="342"/>
      <c r="C35" s="342"/>
      <c r="D35" s="342"/>
      <c r="E35" s="342"/>
      <c r="F35" s="342"/>
      <c r="G35" s="342"/>
      <c r="H35" s="342"/>
      <c r="I35" s="342"/>
      <c r="J35" s="342"/>
      <c r="K35" s="342"/>
      <c r="L35" s="342"/>
      <c r="M35" s="342"/>
    </row>
    <row r="36" spans="1:13" ht="7.5" customHeight="1" x14ac:dyDescent="0.2"/>
    <row r="37" spans="1:13" ht="14.25" x14ac:dyDescent="0.2">
      <c r="A37" s="157" t="s">
        <v>258</v>
      </c>
    </row>
    <row r="38" spans="1:13" ht="7.5" customHeight="1" x14ac:dyDescent="0.2"/>
    <row r="39" spans="1:13" ht="14.25" x14ac:dyDescent="0.2">
      <c r="A39" s="341" t="s">
        <v>220</v>
      </c>
      <c r="B39" s="341"/>
      <c r="C39" s="341"/>
      <c r="D39" s="341"/>
      <c r="E39" s="341"/>
      <c r="F39" s="341"/>
      <c r="G39" s="341"/>
      <c r="H39" s="341"/>
      <c r="I39" s="341"/>
      <c r="J39" s="341"/>
      <c r="K39" s="341"/>
      <c r="L39" s="341"/>
      <c r="M39" s="341"/>
    </row>
    <row r="40" spans="1:13" ht="14.25" x14ac:dyDescent="0.2">
      <c r="A40" s="341" t="s">
        <v>221</v>
      </c>
      <c r="B40" s="341"/>
      <c r="C40" s="341"/>
      <c r="D40" s="341"/>
      <c r="E40" s="341"/>
      <c r="F40" s="341"/>
      <c r="G40" s="341"/>
      <c r="H40" s="341"/>
      <c r="I40" s="341"/>
      <c r="J40" s="341"/>
      <c r="K40" s="341"/>
      <c r="L40" s="341"/>
      <c r="M40" s="341"/>
    </row>
    <row r="41" spans="1:13" ht="14.25" x14ac:dyDescent="0.2">
      <c r="A41" s="341" t="s">
        <v>222</v>
      </c>
      <c r="B41" s="341"/>
      <c r="C41" s="341"/>
      <c r="D41" s="341"/>
      <c r="E41" s="341"/>
      <c r="F41" s="341"/>
      <c r="G41" s="341"/>
      <c r="H41" s="341"/>
      <c r="I41" s="341"/>
      <c r="J41" s="341"/>
      <c r="K41" s="341"/>
      <c r="L41" s="341"/>
      <c r="M41" s="341"/>
    </row>
    <row r="42" spans="1:13" ht="14.25" x14ac:dyDescent="0.2">
      <c r="A42" s="341" t="s">
        <v>223</v>
      </c>
      <c r="B42" s="341"/>
      <c r="C42" s="341"/>
      <c r="D42" s="341"/>
      <c r="E42" s="341"/>
      <c r="F42" s="341"/>
      <c r="G42" s="341"/>
      <c r="H42" s="341"/>
      <c r="I42" s="341"/>
      <c r="J42" s="341"/>
      <c r="K42" s="341"/>
      <c r="L42" s="341"/>
      <c r="M42" s="341"/>
    </row>
    <row r="43" spans="1:13" ht="14.25" x14ac:dyDescent="0.2">
      <c r="A43" s="341" t="s">
        <v>224</v>
      </c>
      <c r="B43" s="341"/>
      <c r="C43" s="341"/>
      <c r="D43" s="341"/>
      <c r="E43" s="341"/>
      <c r="F43" s="341"/>
      <c r="G43" s="341"/>
      <c r="H43" s="341"/>
      <c r="I43" s="341"/>
      <c r="J43" s="341"/>
      <c r="K43" s="341"/>
      <c r="L43" s="341"/>
      <c r="M43" s="341"/>
    </row>
    <row r="44" spans="1:13" ht="14.25" x14ac:dyDescent="0.2">
      <c r="A44" s="341" t="s">
        <v>225</v>
      </c>
      <c r="B44" s="341"/>
      <c r="C44" s="341"/>
      <c r="D44" s="341"/>
      <c r="E44" s="341"/>
      <c r="F44" s="341"/>
      <c r="G44" s="341"/>
      <c r="H44" s="341"/>
      <c r="I44" s="341"/>
      <c r="J44" s="341"/>
      <c r="K44" s="341"/>
      <c r="L44" s="341"/>
      <c r="M44" s="341"/>
    </row>
    <row r="45" spans="1:13" ht="14.25" x14ac:dyDescent="0.2">
      <c r="A45" s="341" t="s">
        <v>226</v>
      </c>
      <c r="B45" s="341"/>
      <c r="C45" s="341"/>
      <c r="D45" s="341"/>
      <c r="E45" s="341"/>
      <c r="F45" s="341"/>
      <c r="G45" s="341"/>
      <c r="H45" s="341"/>
      <c r="I45" s="341"/>
      <c r="J45" s="341"/>
      <c r="K45" s="341"/>
      <c r="L45" s="341"/>
      <c r="M45" s="341"/>
    </row>
  </sheetData>
  <sheetProtection algorithmName="SHA-512" hashValue="61V0rPlfvuSSIQEpjOSyeN6xdz3xoUzs7eh/734kwXz6gmezbSgm9FgLtgCiX+UIjkBD4gWObX1dsh6OhYygpQ==" saltValue="4OsAPycWsIZIzcKgis9WqA==" spinCount="100000" sheet="1" objects="1" scenarios="1"/>
  <mergeCells count="37">
    <mergeCell ref="A35:M35"/>
    <mergeCell ref="A1:M1"/>
    <mergeCell ref="A31:M31"/>
    <mergeCell ref="A32:M32"/>
    <mergeCell ref="A33:M33"/>
    <mergeCell ref="A34:M34"/>
    <mergeCell ref="A6:M6"/>
    <mergeCell ref="A7:M7"/>
    <mergeCell ref="A8:M8"/>
    <mergeCell ref="A9:M9"/>
    <mergeCell ref="A10:M10"/>
    <mergeCell ref="A11:M11"/>
    <mergeCell ref="A12:M12"/>
    <mergeCell ref="A14:M14"/>
    <mergeCell ref="A16:M16"/>
    <mergeCell ref="A15:M15"/>
    <mergeCell ref="A45:M45"/>
    <mergeCell ref="A39:M39"/>
    <mergeCell ref="A40:M40"/>
    <mergeCell ref="A41:M41"/>
    <mergeCell ref="A42:M42"/>
    <mergeCell ref="A43:M43"/>
    <mergeCell ref="A44:M44"/>
    <mergeCell ref="A13:M13"/>
    <mergeCell ref="A17:M17"/>
    <mergeCell ref="A18:M18"/>
    <mergeCell ref="A20:M20"/>
    <mergeCell ref="A21:M21"/>
    <mergeCell ref="A27:M27"/>
    <mergeCell ref="A28:M28"/>
    <mergeCell ref="A29:M29"/>
    <mergeCell ref="A30:M30"/>
    <mergeCell ref="A22:M22"/>
    <mergeCell ref="A23:M23"/>
    <mergeCell ref="A24:M24"/>
    <mergeCell ref="A25:M25"/>
    <mergeCell ref="A26:M26"/>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zoomScaleNormal="100" workbookViewId="0"/>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26.85546875" style="45" customWidth="1"/>
    <col min="7" max="7" width="16.7109375" style="45" bestFit="1" customWidth="1"/>
    <col min="8" max="8" width="14.7109375" style="45" customWidth="1"/>
    <col min="9" max="9" width="16.5703125" style="45" bestFit="1" customWidth="1"/>
    <col min="10" max="10" width="15.140625" style="45" bestFit="1" customWidth="1"/>
    <col min="11" max="11" width="14.285156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18.5703125" style="45" customWidth="1"/>
    <col min="19" max="19" width="12" style="45" bestFit="1" customWidth="1"/>
    <col min="20" max="20" width="13.140625" style="45" bestFit="1" customWidth="1"/>
    <col min="21" max="21" width="15.42578125" style="45" bestFit="1" customWidth="1"/>
    <col min="22" max="16384" width="9.140625" style="45"/>
  </cols>
  <sheetData>
    <row r="1" spans="1:22" ht="69.75" customHeight="1" x14ac:dyDescent="0.2">
      <c r="A1" s="168" t="s">
        <v>443</v>
      </c>
      <c r="B1" s="82" t="s">
        <v>96</v>
      </c>
      <c r="C1" s="82" t="s">
        <v>55</v>
      </c>
      <c r="D1" s="82" t="s">
        <v>56</v>
      </c>
      <c r="E1" s="82" t="s">
        <v>346</v>
      </c>
      <c r="F1" s="82" t="s">
        <v>57</v>
      </c>
      <c r="G1" s="82" t="s">
        <v>58</v>
      </c>
      <c r="H1" s="82" t="s">
        <v>59</v>
      </c>
      <c r="I1" s="82" t="s">
        <v>60</v>
      </c>
      <c r="J1" s="82" t="s">
        <v>347</v>
      </c>
      <c r="K1" s="82" t="s">
        <v>61</v>
      </c>
      <c r="L1" s="82" t="s">
        <v>62</v>
      </c>
      <c r="M1" s="82" t="s">
        <v>381</v>
      </c>
      <c r="N1" s="82" t="s">
        <v>382</v>
      </c>
      <c r="O1" s="82" t="s">
        <v>383</v>
      </c>
      <c r="P1" s="82" t="s">
        <v>384</v>
      </c>
      <c r="Q1" s="82" t="s">
        <v>385</v>
      </c>
      <c r="R1" s="83" t="s">
        <v>95</v>
      </c>
      <c r="S1" s="83" t="s">
        <v>63</v>
      </c>
      <c r="T1" s="83" t="s">
        <v>64</v>
      </c>
      <c r="U1" s="84" t="s">
        <v>97</v>
      </c>
      <c r="V1" s="84" t="s">
        <v>136</v>
      </c>
    </row>
    <row r="2" spans="1:22" ht="23.2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0" t="s">
        <v>386</v>
      </c>
      <c r="N2" s="220" t="s">
        <v>387</v>
      </c>
      <c r="O2" s="220" t="s">
        <v>388</v>
      </c>
      <c r="P2" s="220" t="s">
        <v>389</v>
      </c>
      <c r="Q2" s="220" t="s">
        <v>390</v>
      </c>
      <c r="R2" s="221"/>
      <c r="S2" s="221" t="s">
        <v>363</v>
      </c>
      <c r="T2" s="221" t="s">
        <v>364</v>
      </c>
      <c r="U2" s="222" t="s">
        <v>436</v>
      </c>
      <c r="V2" s="222"/>
    </row>
    <row r="3" spans="1:22" s="85" customFormat="1" ht="10.5" x14ac:dyDescent="0.15">
      <c r="A3" s="81" t="s">
        <v>176</v>
      </c>
    </row>
    <row r="4" spans="1:22" x14ac:dyDescent="0.2">
      <c r="A4" s="241" t="s">
        <v>342</v>
      </c>
      <c r="B4" s="236">
        <f>SUM(C4:Q4)</f>
        <v>21868965.140000001</v>
      </c>
      <c r="C4" s="233">
        <v>751750.66</v>
      </c>
      <c r="D4" s="233">
        <v>52380.77</v>
      </c>
      <c r="E4" s="233">
        <v>111472.96000000001</v>
      </c>
      <c r="F4" s="233">
        <v>0</v>
      </c>
      <c r="G4" s="233">
        <v>398006.33</v>
      </c>
      <c r="H4" s="233">
        <v>13063432.949999999</v>
      </c>
      <c r="I4" s="233">
        <v>2702952.83</v>
      </c>
      <c r="J4" s="233">
        <v>547328.03</v>
      </c>
      <c r="K4" s="233">
        <v>0</v>
      </c>
      <c r="L4" s="233">
        <v>3911327.98</v>
      </c>
      <c r="M4" s="233">
        <v>13170.9</v>
      </c>
      <c r="N4" s="233">
        <v>300992.28999999998</v>
      </c>
      <c r="O4" s="233">
        <v>0</v>
      </c>
      <c r="P4" s="233">
        <v>16149.44</v>
      </c>
      <c r="Q4" s="233">
        <v>0</v>
      </c>
      <c r="R4" s="234">
        <f>S4+T4</f>
        <v>716990.22000000009</v>
      </c>
      <c r="S4" s="235">
        <v>50118.3</v>
      </c>
      <c r="T4" s="235">
        <v>666871.92000000004</v>
      </c>
      <c r="U4" s="237">
        <v>905084.71</v>
      </c>
      <c r="V4" s="225" t="str">
        <f>IF((B4*0.05)&lt;500000,"Yes","N/A")</f>
        <v>N/A</v>
      </c>
    </row>
    <row r="5" spans="1:22" x14ac:dyDescent="0.2">
      <c r="A5" s="241" t="s">
        <v>69</v>
      </c>
      <c r="B5" s="236">
        <f t="shared" ref="B5:B31" si="0">SUM(C5:Q5)</f>
        <v>67262455</v>
      </c>
      <c r="C5" s="233">
        <v>5207669</v>
      </c>
      <c r="D5" s="233">
        <v>502397</v>
      </c>
      <c r="E5" s="233">
        <v>759572</v>
      </c>
      <c r="F5" s="233">
        <v>1872</v>
      </c>
      <c r="G5" s="233">
        <v>2421061</v>
      </c>
      <c r="H5" s="233">
        <v>34639585</v>
      </c>
      <c r="I5" s="233">
        <v>3954776</v>
      </c>
      <c r="J5" s="233">
        <v>3004882</v>
      </c>
      <c r="K5" s="233">
        <v>76750</v>
      </c>
      <c r="L5" s="233">
        <v>16693891</v>
      </c>
      <c r="M5" s="233">
        <v>0</v>
      </c>
      <c r="N5" s="233">
        <v>0</v>
      </c>
      <c r="O5" s="233">
        <v>0</v>
      </c>
      <c r="P5" s="233">
        <v>0</v>
      </c>
      <c r="Q5" s="233">
        <v>0</v>
      </c>
      <c r="R5" s="234">
        <f t="shared" ref="R5:R31" si="1">S5+T5</f>
        <v>440901</v>
      </c>
      <c r="S5" s="235">
        <v>-671</v>
      </c>
      <c r="T5" s="235">
        <v>441572</v>
      </c>
      <c r="U5" s="235">
        <v>3446958</v>
      </c>
      <c r="V5" s="225" t="str">
        <f t="shared" ref="V5:V31" si="2">IF((B5*0.05)&lt;500000,"Yes","N/A")</f>
        <v>N/A</v>
      </c>
    </row>
    <row r="6" spans="1:22" s="225" customFormat="1" x14ac:dyDescent="0.2">
      <c r="A6" s="241" t="s">
        <v>70</v>
      </c>
      <c r="B6" s="236">
        <f t="shared" si="0"/>
        <v>2349198.7200000002</v>
      </c>
      <c r="C6" s="233">
        <v>56882.1</v>
      </c>
      <c r="D6" s="233">
        <v>294</v>
      </c>
      <c r="E6" s="233">
        <v>2353.1999999999998</v>
      </c>
      <c r="F6" s="233">
        <v>0</v>
      </c>
      <c r="G6" s="233">
        <v>13240.45</v>
      </c>
      <c r="H6" s="233">
        <v>1406820.96</v>
      </c>
      <c r="I6" s="233">
        <v>385701.58</v>
      </c>
      <c r="J6" s="233">
        <v>8041.68</v>
      </c>
      <c r="K6" s="233">
        <v>0</v>
      </c>
      <c r="L6" s="233">
        <v>467915.4</v>
      </c>
      <c r="M6" s="233">
        <v>0</v>
      </c>
      <c r="N6" s="233">
        <v>6203.2</v>
      </c>
      <c r="O6" s="233">
        <v>1746.15</v>
      </c>
      <c r="P6" s="233">
        <v>0</v>
      </c>
      <c r="Q6" s="233">
        <v>0</v>
      </c>
      <c r="R6" s="234">
        <f t="shared" si="1"/>
        <v>272406.09999999998</v>
      </c>
      <c r="S6" s="235">
        <v>3032.47</v>
      </c>
      <c r="T6" s="235">
        <v>269373.63</v>
      </c>
      <c r="U6" s="235">
        <v>167173.71</v>
      </c>
      <c r="V6" s="225" t="str">
        <f t="shared" si="2"/>
        <v>Yes</v>
      </c>
    </row>
    <row r="7" spans="1:22" x14ac:dyDescent="0.2">
      <c r="A7" s="241" t="s">
        <v>71</v>
      </c>
      <c r="B7" s="236">
        <f t="shared" si="0"/>
        <v>11307212.93</v>
      </c>
      <c r="C7" s="233">
        <v>359524.24</v>
      </c>
      <c r="D7" s="233">
        <v>60971.85</v>
      </c>
      <c r="E7" s="233">
        <v>135841.98000000001</v>
      </c>
      <c r="F7" s="233">
        <v>0</v>
      </c>
      <c r="G7" s="233">
        <v>135793.98000000001</v>
      </c>
      <c r="H7" s="233">
        <v>7124791.21</v>
      </c>
      <c r="I7" s="233">
        <v>871623.97</v>
      </c>
      <c r="J7" s="233">
        <v>300997.62</v>
      </c>
      <c r="K7" s="233">
        <v>0</v>
      </c>
      <c r="L7" s="233">
        <v>2167422.38</v>
      </c>
      <c r="M7" s="233">
        <v>0</v>
      </c>
      <c r="N7" s="233">
        <v>126901.74</v>
      </c>
      <c r="O7" s="233">
        <v>18873.84</v>
      </c>
      <c r="P7" s="233">
        <v>4470.12</v>
      </c>
      <c r="Q7" s="233">
        <v>0</v>
      </c>
      <c r="R7" s="234">
        <f t="shared" si="1"/>
        <v>310503.44</v>
      </c>
      <c r="S7" s="235">
        <v>9253.26</v>
      </c>
      <c r="T7" s="235">
        <v>301250.18</v>
      </c>
      <c r="U7" s="235">
        <v>598537.06999999995</v>
      </c>
      <c r="V7" s="225" t="str">
        <f t="shared" si="2"/>
        <v>N/A</v>
      </c>
    </row>
    <row r="8" spans="1:22" x14ac:dyDescent="0.2">
      <c r="A8" s="241" t="s">
        <v>72</v>
      </c>
      <c r="B8" s="236">
        <f>SUM(C8:Q8)</f>
        <v>21289100.949999999</v>
      </c>
      <c r="C8" s="233">
        <v>1679079.66</v>
      </c>
      <c r="D8" s="233">
        <v>240327.36</v>
      </c>
      <c r="E8" s="233">
        <v>59149.8</v>
      </c>
      <c r="F8" s="233">
        <v>0</v>
      </c>
      <c r="G8" s="233">
        <v>527709</v>
      </c>
      <c r="H8" s="233">
        <v>10806677.41</v>
      </c>
      <c r="I8" s="233">
        <v>2699727.48</v>
      </c>
      <c r="J8" s="233">
        <v>312836.12</v>
      </c>
      <c r="K8" s="233">
        <v>1901.28</v>
      </c>
      <c r="L8" s="233">
        <v>4739493</v>
      </c>
      <c r="M8" s="233">
        <v>24091.75</v>
      </c>
      <c r="N8" s="233">
        <v>176405.82</v>
      </c>
      <c r="O8" s="233">
        <v>20952.28</v>
      </c>
      <c r="P8" s="233">
        <v>749.99</v>
      </c>
      <c r="Q8" s="233">
        <v>0</v>
      </c>
      <c r="R8" s="234">
        <f>S8+T8</f>
        <v>1501452.61</v>
      </c>
      <c r="S8" s="235">
        <v>186247.82</v>
      </c>
      <c r="T8" s="235">
        <v>1315204.79</v>
      </c>
      <c r="U8" s="235">
        <v>1210455.57</v>
      </c>
      <c r="V8" s="225" t="str">
        <f>IF((B8*0.05)&lt;500000,"Yes","N/A")</f>
        <v>N/A</v>
      </c>
    </row>
    <row r="9" spans="1:22" x14ac:dyDescent="0.2">
      <c r="A9" s="242" t="s">
        <v>372</v>
      </c>
      <c r="B9" s="236">
        <f>SUM(C9:Q9)</f>
        <v>26006013.370000001</v>
      </c>
      <c r="C9" s="233">
        <v>2656646.4900000002</v>
      </c>
      <c r="D9" s="233">
        <v>200984.13</v>
      </c>
      <c r="E9" s="233">
        <v>168779.67</v>
      </c>
      <c r="F9" s="233">
        <v>0</v>
      </c>
      <c r="G9" s="233">
        <v>253877.29</v>
      </c>
      <c r="H9" s="233">
        <v>17720298.75</v>
      </c>
      <c r="I9" s="233">
        <v>1650476.26</v>
      </c>
      <c r="J9" s="233">
        <v>557659.43000000005</v>
      </c>
      <c r="K9" s="233">
        <v>0</v>
      </c>
      <c r="L9" s="233">
        <v>2245357.83</v>
      </c>
      <c r="M9" s="233">
        <v>0</v>
      </c>
      <c r="N9" s="233">
        <v>543204.52</v>
      </c>
      <c r="O9" s="233">
        <v>6293</v>
      </c>
      <c r="P9" s="233">
        <v>2436</v>
      </c>
      <c r="Q9" s="233">
        <v>0</v>
      </c>
      <c r="R9" s="234">
        <f>S9+T9</f>
        <v>52869.880000000005</v>
      </c>
      <c r="S9" s="235">
        <v>3025.12</v>
      </c>
      <c r="T9" s="235">
        <v>49844.76</v>
      </c>
      <c r="U9" s="235">
        <v>1285081.53</v>
      </c>
      <c r="V9" s="225" t="str">
        <f>IF((B9*0.05)&lt;500000,"Yes","N/A")</f>
        <v>N/A</v>
      </c>
    </row>
    <row r="10" spans="1:22" x14ac:dyDescent="0.2">
      <c r="A10" s="241" t="s">
        <v>74</v>
      </c>
      <c r="B10" s="236">
        <f t="shared" si="0"/>
        <v>4064168.71</v>
      </c>
      <c r="C10" s="233">
        <v>44285.16</v>
      </c>
      <c r="D10" s="233">
        <v>9541.35</v>
      </c>
      <c r="E10" s="233">
        <v>5281.08</v>
      </c>
      <c r="F10" s="233">
        <v>236.82</v>
      </c>
      <c r="G10" s="233">
        <v>23409.55</v>
      </c>
      <c r="H10" s="233">
        <v>2520715.02</v>
      </c>
      <c r="I10" s="233">
        <v>242325.6</v>
      </c>
      <c r="J10" s="233">
        <v>132224.5</v>
      </c>
      <c r="K10" s="233">
        <v>34417.839999999997</v>
      </c>
      <c r="L10" s="233">
        <v>1006682.35</v>
      </c>
      <c r="M10" s="233">
        <v>0</v>
      </c>
      <c r="N10" s="233">
        <v>39400.080000000002</v>
      </c>
      <c r="O10" s="233">
        <v>5049.3599999999997</v>
      </c>
      <c r="P10" s="233">
        <v>600</v>
      </c>
      <c r="Q10" s="233">
        <v>0</v>
      </c>
      <c r="R10" s="234">
        <f t="shared" si="1"/>
        <v>551080.41</v>
      </c>
      <c r="S10" s="235">
        <v>13863.27</v>
      </c>
      <c r="T10" s="235">
        <v>537217.14</v>
      </c>
      <c r="U10" s="235">
        <v>326267.53000000003</v>
      </c>
      <c r="V10" s="225" t="str">
        <f t="shared" si="2"/>
        <v>Yes</v>
      </c>
    </row>
    <row r="11" spans="1:22" x14ac:dyDescent="0.2">
      <c r="A11" s="241" t="s">
        <v>440</v>
      </c>
      <c r="B11" s="236">
        <f t="shared" si="0"/>
        <v>1816555.66</v>
      </c>
      <c r="C11" s="233">
        <v>215798.77</v>
      </c>
      <c r="D11" s="233">
        <v>0</v>
      </c>
      <c r="E11" s="233">
        <v>25577.99</v>
      </c>
      <c r="F11" s="233">
        <v>0</v>
      </c>
      <c r="G11" s="233">
        <v>127393.29</v>
      </c>
      <c r="H11" s="233">
        <v>879060.21</v>
      </c>
      <c r="I11" s="233">
        <v>54982.21</v>
      </c>
      <c r="J11" s="233">
        <v>33525.9</v>
      </c>
      <c r="K11" s="233">
        <v>0</v>
      </c>
      <c r="L11" s="233">
        <v>480217.29</v>
      </c>
      <c r="M11" s="233">
        <v>0</v>
      </c>
      <c r="N11" s="233">
        <v>0</v>
      </c>
      <c r="O11" s="233">
        <v>0</v>
      </c>
      <c r="P11" s="233">
        <v>0</v>
      </c>
      <c r="Q11" s="233">
        <v>0</v>
      </c>
      <c r="R11" s="234">
        <f t="shared" si="1"/>
        <v>117560.93</v>
      </c>
      <c r="S11" s="235">
        <v>5070.95</v>
      </c>
      <c r="T11" s="235">
        <v>112489.98</v>
      </c>
      <c r="U11" s="235">
        <v>102616.58</v>
      </c>
      <c r="V11" s="225" t="str">
        <f t="shared" si="2"/>
        <v>Yes</v>
      </c>
    </row>
    <row r="12" spans="1:22" x14ac:dyDescent="0.2">
      <c r="A12" s="241" t="s">
        <v>76</v>
      </c>
      <c r="B12" s="236">
        <f t="shared" si="0"/>
        <v>38872948.710000008</v>
      </c>
      <c r="C12" s="233">
        <v>1694965.67</v>
      </c>
      <c r="D12" s="233">
        <v>187827.17</v>
      </c>
      <c r="E12" s="233">
        <v>191607.65</v>
      </c>
      <c r="F12" s="233">
        <v>0</v>
      </c>
      <c r="G12" s="233">
        <v>501731.19</v>
      </c>
      <c r="H12" s="233">
        <v>21332323.210000001</v>
      </c>
      <c r="I12" s="233">
        <v>5004466.87</v>
      </c>
      <c r="J12" s="233">
        <v>1543263.85</v>
      </c>
      <c r="K12" s="233">
        <v>22102.26</v>
      </c>
      <c r="L12" s="233">
        <v>8394660.8399999999</v>
      </c>
      <c r="M12" s="233">
        <v>0</v>
      </c>
      <c r="N12" s="233">
        <v>0</v>
      </c>
      <c r="O12" s="233">
        <v>0</v>
      </c>
      <c r="P12" s="233">
        <v>0</v>
      </c>
      <c r="Q12" s="233">
        <v>0</v>
      </c>
      <c r="R12" s="234">
        <f t="shared" si="1"/>
        <v>1481331.22</v>
      </c>
      <c r="S12" s="235">
        <v>78886.960000000006</v>
      </c>
      <c r="T12" s="235">
        <v>1402444.26</v>
      </c>
      <c r="U12" s="235">
        <v>2084265.64</v>
      </c>
      <c r="V12" s="225" t="str">
        <f t="shared" si="2"/>
        <v>N/A</v>
      </c>
    </row>
    <row r="13" spans="1:22" x14ac:dyDescent="0.2">
      <c r="A13" s="241" t="s">
        <v>77</v>
      </c>
      <c r="B13" s="236">
        <f t="shared" si="0"/>
        <v>6337740.7599999998</v>
      </c>
      <c r="C13" s="233">
        <v>261354.18</v>
      </c>
      <c r="D13" s="233">
        <v>7863.48</v>
      </c>
      <c r="E13" s="233">
        <v>33213</v>
      </c>
      <c r="F13" s="233">
        <v>1328.52</v>
      </c>
      <c r="G13" s="233">
        <v>182671.5</v>
      </c>
      <c r="H13" s="233">
        <v>4354562.96</v>
      </c>
      <c r="I13" s="233">
        <v>288827.32</v>
      </c>
      <c r="J13" s="233">
        <v>92170.880000000005</v>
      </c>
      <c r="K13" s="233">
        <v>15240.28</v>
      </c>
      <c r="L13" s="233">
        <v>1100508.6399999999</v>
      </c>
      <c r="M13" s="233">
        <v>0</v>
      </c>
      <c r="N13" s="233">
        <v>0</v>
      </c>
      <c r="O13" s="233">
        <v>0</v>
      </c>
      <c r="P13" s="233">
        <v>0</v>
      </c>
      <c r="Q13" s="233">
        <v>0</v>
      </c>
      <c r="R13" s="234">
        <f t="shared" si="1"/>
        <v>294362.27</v>
      </c>
      <c r="S13" s="235">
        <v>42186.99</v>
      </c>
      <c r="T13" s="235">
        <v>252175.28</v>
      </c>
      <c r="U13" s="235">
        <v>339168.56</v>
      </c>
      <c r="V13" s="225" t="str">
        <f t="shared" si="2"/>
        <v>Yes</v>
      </c>
    </row>
    <row r="14" spans="1:22" x14ac:dyDescent="0.2">
      <c r="A14" s="241" t="s">
        <v>78</v>
      </c>
      <c r="B14" s="236">
        <f t="shared" si="0"/>
        <v>47643440.209999993</v>
      </c>
      <c r="C14" s="233">
        <v>5636388.7300000004</v>
      </c>
      <c r="D14" s="233">
        <v>0</v>
      </c>
      <c r="E14" s="233">
        <v>686215.14</v>
      </c>
      <c r="F14" s="233">
        <v>8695.44</v>
      </c>
      <c r="G14" s="233">
        <v>1803096.1</v>
      </c>
      <c r="H14" s="233">
        <v>25687576.75</v>
      </c>
      <c r="I14" s="233">
        <v>0</v>
      </c>
      <c r="J14" s="233">
        <v>2609798</v>
      </c>
      <c r="K14" s="233">
        <v>143925.04999999999</v>
      </c>
      <c r="L14" s="233">
        <v>11067745</v>
      </c>
      <c r="M14" s="233">
        <v>0</v>
      </c>
      <c r="N14" s="233">
        <v>0</v>
      </c>
      <c r="O14" s="233">
        <v>0</v>
      </c>
      <c r="P14" s="233">
        <v>0</v>
      </c>
      <c r="Q14" s="233">
        <v>0</v>
      </c>
      <c r="R14" s="234">
        <f t="shared" si="1"/>
        <v>688274.04999999993</v>
      </c>
      <c r="S14" s="235">
        <v>17648.84</v>
      </c>
      <c r="T14" s="235">
        <v>670625.21</v>
      </c>
      <c r="U14" s="237">
        <v>2601165.2799999998</v>
      </c>
      <c r="V14" s="225" t="str">
        <f t="shared" si="2"/>
        <v>N/A</v>
      </c>
    </row>
    <row r="15" spans="1:22" x14ac:dyDescent="0.2">
      <c r="A15" s="241" t="s">
        <v>79</v>
      </c>
      <c r="B15" s="236">
        <f t="shared" si="0"/>
        <v>22119286.009999998</v>
      </c>
      <c r="C15" s="233">
        <v>675503.44</v>
      </c>
      <c r="D15" s="233">
        <v>178718.32</v>
      </c>
      <c r="E15" s="233">
        <v>15114.36</v>
      </c>
      <c r="F15" s="233">
        <v>0</v>
      </c>
      <c r="G15" s="233">
        <v>281394.96000000002</v>
      </c>
      <c r="H15" s="233">
        <v>11064425.9</v>
      </c>
      <c r="I15" s="233">
        <v>4365233.92</v>
      </c>
      <c r="J15" s="233">
        <v>182641.29</v>
      </c>
      <c r="K15" s="233">
        <v>0</v>
      </c>
      <c r="L15" s="233">
        <v>5356253.82</v>
      </c>
      <c r="M15" s="233">
        <v>0</v>
      </c>
      <c r="N15" s="233">
        <v>0</v>
      </c>
      <c r="O15" s="233">
        <v>0</v>
      </c>
      <c r="P15" s="233">
        <v>0</v>
      </c>
      <c r="Q15" s="233">
        <v>0</v>
      </c>
      <c r="R15" s="234">
        <f t="shared" si="1"/>
        <v>1335028.28</v>
      </c>
      <c r="S15" s="235">
        <v>83304</v>
      </c>
      <c r="T15" s="235">
        <v>1251724.28</v>
      </c>
      <c r="U15" s="237">
        <v>1095968.45</v>
      </c>
      <c r="V15" s="225" t="str">
        <f t="shared" si="2"/>
        <v>N/A</v>
      </c>
    </row>
    <row r="16" spans="1:22" x14ac:dyDescent="0.2">
      <c r="A16" s="241" t="s">
        <v>343</v>
      </c>
      <c r="B16" s="236">
        <f t="shared" si="0"/>
        <v>6485130.1500000013</v>
      </c>
      <c r="C16" s="233">
        <v>133353.21</v>
      </c>
      <c r="D16" s="233">
        <v>1976.82</v>
      </c>
      <c r="E16" s="233">
        <v>12913.16</v>
      </c>
      <c r="F16" s="233">
        <v>0</v>
      </c>
      <c r="G16" s="233">
        <v>18873.080000000002</v>
      </c>
      <c r="H16" s="233">
        <v>4625728.0599999996</v>
      </c>
      <c r="I16" s="233">
        <v>294818.15000000002</v>
      </c>
      <c r="J16" s="233">
        <v>171976.54</v>
      </c>
      <c r="K16" s="233">
        <v>0</v>
      </c>
      <c r="L16" s="233">
        <v>1120695.99</v>
      </c>
      <c r="M16" s="233">
        <v>826.13</v>
      </c>
      <c r="N16" s="233">
        <v>85673.79</v>
      </c>
      <c r="O16" s="233">
        <v>7449.9</v>
      </c>
      <c r="P16" s="233">
        <v>10845.32</v>
      </c>
      <c r="Q16" s="233">
        <v>0</v>
      </c>
      <c r="R16" s="234">
        <f t="shared" si="1"/>
        <v>0</v>
      </c>
      <c r="S16" s="235">
        <v>0</v>
      </c>
      <c r="T16" s="235">
        <v>0</v>
      </c>
      <c r="U16" s="235">
        <v>407008.3</v>
      </c>
      <c r="V16" s="225" t="str">
        <f t="shared" si="2"/>
        <v>Yes</v>
      </c>
    </row>
    <row r="17" spans="1:22" x14ac:dyDescent="0.2">
      <c r="A17" s="241" t="s">
        <v>80</v>
      </c>
      <c r="B17" s="236">
        <f t="shared" si="0"/>
        <v>116983230.06999998</v>
      </c>
      <c r="C17" s="233">
        <v>13610946.220000001</v>
      </c>
      <c r="D17" s="233">
        <v>926079.14</v>
      </c>
      <c r="E17" s="233">
        <v>951114.66</v>
      </c>
      <c r="F17" s="233">
        <v>0</v>
      </c>
      <c r="G17" s="233">
        <v>1921219.25</v>
      </c>
      <c r="H17" s="233">
        <v>78076605.959999993</v>
      </c>
      <c r="I17" s="233">
        <v>6125238.4900000002</v>
      </c>
      <c r="J17" s="233">
        <v>4578794.58</v>
      </c>
      <c r="K17" s="233">
        <v>40396.639999999999</v>
      </c>
      <c r="L17" s="233">
        <v>9279537.8800000008</v>
      </c>
      <c r="M17" s="233">
        <v>26775</v>
      </c>
      <c r="N17" s="233">
        <v>1446522.25</v>
      </c>
      <c r="O17" s="233">
        <v>0</v>
      </c>
      <c r="P17" s="233">
        <v>0</v>
      </c>
      <c r="Q17" s="233">
        <v>0</v>
      </c>
      <c r="R17" s="234">
        <f t="shared" si="1"/>
        <v>1440423.71</v>
      </c>
      <c r="S17" s="235">
        <v>277461.27</v>
      </c>
      <c r="T17" s="235">
        <v>1162962.44</v>
      </c>
      <c r="U17" s="235">
        <v>10139706.16</v>
      </c>
      <c r="V17" s="225" t="str">
        <f t="shared" si="2"/>
        <v>N/A</v>
      </c>
    </row>
    <row r="18" spans="1:22" x14ac:dyDescent="0.2">
      <c r="A18" s="241" t="s">
        <v>441</v>
      </c>
      <c r="B18" s="236">
        <f t="shared" si="0"/>
        <v>1489663.51</v>
      </c>
      <c r="C18" s="233">
        <v>90516</v>
      </c>
      <c r="D18" s="233">
        <v>26040.22</v>
      </c>
      <c r="E18" s="233">
        <v>7752</v>
      </c>
      <c r="F18" s="233">
        <v>0</v>
      </c>
      <c r="G18" s="233">
        <v>106932</v>
      </c>
      <c r="H18" s="233">
        <v>811796.58</v>
      </c>
      <c r="I18" s="233">
        <v>79857.3</v>
      </c>
      <c r="J18" s="233">
        <v>18717.330000000002</v>
      </c>
      <c r="K18" s="233">
        <v>0</v>
      </c>
      <c r="L18" s="233">
        <v>348052.08</v>
      </c>
      <c r="M18" s="233">
        <v>0</v>
      </c>
      <c r="N18" s="233">
        <v>0</v>
      </c>
      <c r="O18" s="233">
        <v>0</v>
      </c>
      <c r="P18" s="233">
        <v>0</v>
      </c>
      <c r="Q18" s="233">
        <v>0</v>
      </c>
      <c r="R18" s="234">
        <f t="shared" si="1"/>
        <v>229957.12</v>
      </c>
      <c r="S18" s="235">
        <v>0</v>
      </c>
      <c r="T18" s="235">
        <v>229957.12</v>
      </c>
      <c r="U18" s="235">
        <v>117736.61</v>
      </c>
      <c r="V18" s="225" t="str">
        <f t="shared" si="2"/>
        <v>Yes</v>
      </c>
    </row>
    <row r="19" spans="1:22" x14ac:dyDescent="0.2">
      <c r="A19" s="241" t="s">
        <v>82</v>
      </c>
      <c r="B19" s="236">
        <f t="shared" si="0"/>
        <v>7858221.2699999996</v>
      </c>
      <c r="C19" s="233">
        <v>223654.8</v>
      </c>
      <c r="D19" s="233">
        <v>19675.240000000002</v>
      </c>
      <c r="E19" s="233">
        <v>16704.580000000002</v>
      </c>
      <c r="F19" s="233">
        <v>0</v>
      </c>
      <c r="G19" s="233">
        <v>52494.97</v>
      </c>
      <c r="H19" s="233">
        <v>5070592.8099999996</v>
      </c>
      <c r="I19" s="233">
        <v>1024129.8</v>
      </c>
      <c r="J19" s="233">
        <v>177919.78</v>
      </c>
      <c r="K19" s="233">
        <v>0</v>
      </c>
      <c r="L19" s="233">
        <v>1273049.29</v>
      </c>
      <c r="M19" s="233">
        <v>0</v>
      </c>
      <c r="N19" s="233">
        <v>0</v>
      </c>
      <c r="O19" s="233">
        <v>0</v>
      </c>
      <c r="P19" s="233">
        <v>0</v>
      </c>
      <c r="Q19" s="233">
        <v>0</v>
      </c>
      <c r="R19" s="234">
        <f t="shared" si="1"/>
        <v>366566.11</v>
      </c>
      <c r="S19" s="235">
        <v>20826.95</v>
      </c>
      <c r="T19" s="235">
        <v>345739.16</v>
      </c>
      <c r="U19" s="235">
        <v>395333.63</v>
      </c>
      <c r="V19" s="225" t="str">
        <f t="shared" si="2"/>
        <v>Yes</v>
      </c>
    </row>
    <row r="20" spans="1:22" x14ac:dyDescent="0.2">
      <c r="A20" s="241" t="s">
        <v>83</v>
      </c>
      <c r="B20" s="236">
        <f t="shared" si="0"/>
        <v>49905835.810000002</v>
      </c>
      <c r="C20" s="233">
        <v>5074628.49</v>
      </c>
      <c r="D20" s="233">
        <v>352865.25</v>
      </c>
      <c r="E20" s="233">
        <v>273499.17</v>
      </c>
      <c r="F20" s="233">
        <v>0</v>
      </c>
      <c r="G20" s="233">
        <v>344054.7</v>
      </c>
      <c r="H20" s="233">
        <v>35913542.710000001</v>
      </c>
      <c r="I20" s="233">
        <v>2664755.4900000002</v>
      </c>
      <c r="J20" s="233">
        <v>1612089.36</v>
      </c>
      <c r="K20" s="233">
        <v>53382.48</v>
      </c>
      <c r="L20" s="233">
        <v>3617018.16</v>
      </c>
      <c r="M20" s="233">
        <v>0</v>
      </c>
      <c r="N20" s="233">
        <v>0</v>
      </c>
      <c r="O20" s="233">
        <v>0</v>
      </c>
      <c r="P20" s="233">
        <v>0</v>
      </c>
      <c r="Q20" s="233">
        <v>0</v>
      </c>
      <c r="R20" s="234">
        <f t="shared" si="1"/>
        <v>2098303.17</v>
      </c>
      <c r="S20" s="235">
        <v>144521.82</v>
      </c>
      <c r="T20" s="235">
        <v>1953781.35</v>
      </c>
      <c r="U20" s="235">
        <v>2681643.87</v>
      </c>
      <c r="V20" s="225" t="str">
        <f t="shared" si="2"/>
        <v>N/A</v>
      </c>
    </row>
    <row r="21" spans="1:22" x14ac:dyDescent="0.2">
      <c r="A21" s="241" t="s">
        <v>392</v>
      </c>
      <c r="B21" s="236">
        <f t="shared" si="0"/>
        <v>14591039.490000002</v>
      </c>
      <c r="C21" s="233">
        <v>249611.22</v>
      </c>
      <c r="D21" s="233">
        <v>0</v>
      </c>
      <c r="E21" s="233">
        <v>46033.02</v>
      </c>
      <c r="F21" s="233">
        <v>0</v>
      </c>
      <c r="G21" s="233">
        <v>135015.78</v>
      </c>
      <c r="H21" s="233">
        <v>8308477.1500000004</v>
      </c>
      <c r="I21" s="233">
        <v>1085469.6200000001</v>
      </c>
      <c r="J21" s="233">
        <v>425880.46</v>
      </c>
      <c r="K21" s="233">
        <v>41347.800000000003</v>
      </c>
      <c r="L21" s="233">
        <v>4299204.4400000004</v>
      </c>
      <c r="M21" s="233">
        <v>0</v>
      </c>
      <c r="N21" s="233">
        <v>0</v>
      </c>
      <c r="O21" s="233">
        <v>0</v>
      </c>
      <c r="P21" s="233">
        <v>0</v>
      </c>
      <c r="Q21" s="233">
        <v>0</v>
      </c>
      <c r="R21" s="234">
        <f t="shared" si="1"/>
        <v>591099.63</v>
      </c>
      <c r="S21" s="235">
        <v>42512.05</v>
      </c>
      <c r="T21" s="235">
        <v>548587.57999999996</v>
      </c>
      <c r="U21" s="235">
        <v>784764.73</v>
      </c>
      <c r="V21" s="225" t="str">
        <f t="shared" si="2"/>
        <v>N/A</v>
      </c>
    </row>
    <row r="22" spans="1:22" x14ac:dyDescent="0.2">
      <c r="A22" s="241" t="s">
        <v>85</v>
      </c>
      <c r="B22" s="236">
        <f t="shared" si="0"/>
        <v>14628645.939999999</v>
      </c>
      <c r="C22" s="233">
        <v>787008.4</v>
      </c>
      <c r="D22" s="233">
        <v>41914.949999999997</v>
      </c>
      <c r="E22" s="233">
        <v>112745.2</v>
      </c>
      <c r="F22" s="233">
        <v>0</v>
      </c>
      <c r="G22" s="233">
        <v>358428</v>
      </c>
      <c r="H22" s="233">
        <v>8104567.3899999997</v>
      </c>
      <c r="I22" s="233">
        <v>1154626.4099999999</v>
      </c>
      <c r="J22" s="233">
        <v>489150</v>
      </c>
      <c r="K22" s="233">
        <v>0</v>
      </c>
      <c r="L22" s="233">
        <v>3580205.59</v>
      </c>
      <c r="M22" s="233">
        <v>0</v>
      </c>
      <c r="N22" s="233">
        <v>0</v>
      </c>
      <c r="O22" s="233">
        <v>0</v>
      </c>
      <c r="P22" s="233">
        <v>0</v>
      </c>
      <c r="Q22" s="233">
        <v>0</v>
      </c>
      <c r="R22" s="234">
        <f t="shared" si="1"/>
        <v>767312</v>
      </c>
      <c r="S22" s="235">
        <v>82164.7</v>
      </c>
      <c r="T22" s="235">
        <v>685147.3</v>
      </c>
      <c r="U22" s="235">
        <v>801421.93</v>
      </c>
      <c r="V22" s="225" t="str">
        <f t="shared" si="2"/>
        <v>N/A</v>
      </c>
    </row>
    <row r="23" spans="1:22" x14ac:dyDescent="0.2">
      <c r="A23" s="241" t="s">
        <v>86</v>
      </c>
      <c r="B23" s="236">
        <f t="shared" si="0"/>
        <v>15387518.619999999</v>
      </c>
      <c r="C23" s="233">
        <v>523976.3</v>
      </c>
      <c r="D23" s="233">
        <v>75220.600000000006</v>
      </c>
      <c r="E23" s="233">
        <v>61585.84</v>
      </c>
      <c r="F23" s="233">
        <v>2731.63</v>
      </c>
      <c r="G23" s="233">
        <v>164642.79</v>
      </c>
      <c r="H23" s="233">
        <v>8267130.96</v>
      </c>
      <c r="I23" s="233">
        <v>2112730.41</v>
      </c>
      <c r="J23" s="233">
        <v>369778.26</v>
      </c>
      <c r="K23" s="233">
        <v>168043.4</v>
      </c>
      <c r="L23" s="233">
        <v>3641678.43</v>
      </c>
      <c r="M23" s="233">
        <v>0</v>
      </c>
      <c r="N23" s="233">
        <v>0</v>
      </c>
      <c r="O23" s="233">
        <v>0</v>
      </c>
      <c r="P23" s="233">
        <v>0</v>
      </c>
      <c r="Q23" s="233">
        <v>0</v>
      </c>
      <c r="R23" s="234">
        <f t="shared" si="1"/>
        <v>225588.19</v>
      </c>
      <c r="S23" s="235">
        <v>352.31</v>
      </c>
      <c r="T23" s="235">
        <v>225235.88</v>
      </c>
      <c r="U23" s="237">
        <v>769546.16</v>
      </c>
      <c r="V23" s="225" t="str">
        <f t="shared" si="2"/>
        <v>N/A</v>
      </c>
    </row>
    <row r="24" spans="1:22" x14ac:dyDescent="0.2">
      <c r="A24" s="241" t="s">
        <v>87</v>
      </c>
      <c r="B24" s="236">
        <f t="shared" si="0"/>
        <v>26985348.670000002</v>
      </c>
      <c r="C24" s="233">
        <v>4895716.79</v>
      </c>
      <c r="D24" s="233">
        <v>172054.11</v>
      </c>
      <c r="E24" s="233">
        <v>38626.81</v>
      </c>
      <c r="F24" s="233">
        <v>0</v>
      </c>
      <c r="G24" s="233">
        <v>443061.52</v>
      </c>
      <c r="H24" s="233">
        <v>16849666.190000001</v>
      </c>
      <c r="I24" s="233">
        <v>1397951.59</v>
      </c>
      <c r="J24" s="233">
        <v>719071.25</v>
      </c>
      <c r="K24" s="233">
        <v>0</v>
      </c>
      <c r="L24" s="233">
        <v>2469200.41</v>
      </c>
      <c r="M24" s="233">
        <v>0</v>
      </c>
      <c r="N24" s="233">
        <v>0</v>
      </c>
      <c r="O24" s="233">
        <v>0</v>
      </c>
      <c r="P24" s="233">
        <v>0</v>
      </c>
      <c r="Q24" s="233">
        <v>0</v>
      </c>
      <c r="R24" s="234">
        <f t="shared" si="1"/>
        <v>428343.17</v>
      </c>
      <c r="S24" s="235">
        <v>38626.81</v>
      </c>
      <c r="T24" s="235">
        <v>389716.36</v>
      </c>
      <c r="U24" s="235">
        <v>1353276.74</v>
      </c>
      <c r="V24" s="225" t="str">
        <f t="shared" si="2"/>
        <v>N/A</v>
      </c>
    </row>
    <row r="25" spans="1:22" x14ac:dyDescent="0.2">
      <c r="A25" s="241" t="s">
        <v>88</v>
      </c>
      <c r="B25" s="236">
        <f t="shared" si="0"/>
        <v>27995265</v>
      </c>
      <c r="C25" s="233">
        <v>901564</v>
      </c>
      <c r="D25" s="233">
        <v>92961</v>
      </c>
      <c r="E25" s="233">
        <v>69587</v>
      </c>
      <c r="F25" s="233">
        <v>0</v>
      </c>
      <c r="G25" s="233">
        <v>366633</v>
      </c>
      <c r="H25" s="233">
        <v>15833371</v>
      </c>
      <c r="I25" s="233">
        <v>2774133</v>
      </c>
      <c r="J25" s="233">
        <v>638889</v>
      </c>
      <c r="K25" s="233">
        <v>180063</v>
      </c>
      <c r="L25" s="233">
        <v>6651301</v>
      </c>
      <c r="M25" s="233">
        <v>31998</v>
      </c>
      <c r="N25" s="233">
        <v>394313</v>
      </c>
      <c r="O25" s="233">
        <v>47410</v>
      </c>
      <c r="P25" s="233">
        <v>13042</v>
      </c>
      <c r="Q25" s="233">
        <v>0</v>
      </c>
      <c r="R25" s="234">
        <f t="shared" si="1"/>
        <v>569634</v>
      </c>
      <c r="S25" s="235">
        <v>21033</v>
      </c>
      <c r="T25" s="235">
        <v>548601</v>
      </c>
      <c r="U25" s="235">
        <v>1168067</v>
      </c>
      <c r="V25" s="225" t="str">
        <f t="shared" si="2"/>
        <v>N/A</v>
      </c>
    </row>
    <row r="26" spans="1:22" x14ac:dyDescent="0.2">
      <c r="A26" s="241" t="s">
        <v>344</v>
      </c>
      <c r="B26" s="236">
        <f t="shared" si="0"/>
        <v>2956875.4099999997</v>
      </c>
      <c r="C26" s="233">
        <v>43232.28</v>
      </c>
      <c r="D26" s="233">
        <v>0</v>
      </c>
      <c r="E26" s="233">
        <v>1425.24</v>
      </c>
      <c r="F26" s="233">
        <v>0</v>
      </c>
      <c r="G26" s="233">
        <v>0</v>
      </c>
      <c r="H26" s="233">
        <v>2594093.14</v>
      </c>
      <c r="I26" s="233">
        <v>260877.61</v>
      </c>
      <c r="J26" s="233">
        <v>43944.9</v>
      </c>
      <c r="K26" s="233">
        <v>0</v>
      </c>
      <c r="L26" s="233">
        <v>5225.88</v>
      </c>
      <c r="M26" s="233">
        <v>0</v>
      </c>
      <c r="N26" s="233">
        <v>8076.36</v>
      </c>
      <c r="O26" s="233">
        <v>0</v>
      </c>
      <c r="P26" s="233">
        <v>0</v>
      </c>
      <c r="Q26" s="233">
        <v>0</v>
      </c>
      <c r="R26" s="234">
        <f t="shared" si="1"/>
        <v>568933.30000000005</v>
      </c>
      <c r="S26" s="235">
        <v>20971.8</v>
      </c>
      <c r="T26" s="235">
        <v>547961.5</v>
      </c>
      <c r="U26" s="235">
        <v>257664.1</v>
      </c>
      <c r="V26" s="225" t="str">
        <f t="shared" si="2"/>
        <v>Yes</v>
      </c>
    </row>
    <row r="27" spans="1:22" x14ac:dyDescent="0.2">
      <c r="A27" s="241" t="s">
        <v>89</v>
      </c>
      <c r="B27" s="236">
        <f t="shared" si="0"/>
        <v>9060692.4000000004</v>
      </c>
      <c r="C27" s="233">
        <v>643809.80000000005</v>
      </c>
      <c r="D27" s="233">
        <v>14561.04</v>
      </c>
      <c r="E27" s="233">
        <v>21302.1</v>
      </c>
      <c r="F27" s="233">
        <v>0</v>
      </c>
      <c r="G27" s="233">
        <v>158108.92000000001</v>
      </c>
      <c r="H27" s="233">
        <v>5377676.4000000004</v>
      </c>
      <c r="I27" s="233">
        <v>643390.62</v>
      </c>
      <c r="J27" s="233">
        <v>118575.36</v>
      </c>
      <c r="K27" s="233">
        <v>80968.679999999993</v>
      </c>
      <c r="L27" s="233">
        <v>2002299.48</v>
      </c>
      <c r="M27" s="233">
        <v>0</v>
      </c>
      <c r="N27" s="233">
        <v>0</v>
      </c>
      <c r="O27" s="233">
        <v>0</v>
      </c>
      <c r="P27" s="233">
        <v>0</v>
      </c>
      <c r="Q27" s="233">
        <v>0</v>
      </c>
      <c r="R27" s="234">
        <f t="shared" si="1"/>
        <v>269804.61</v>
      </c>
      <c r="S27" s="235">
        <v>20587.95</v>
      </c>
      <c r="T27" s="235">
        <v>249216.66</v>
      </c>
      <c r="U27" s="235">
        <v>411843.02</v>
      </c>
      <c r="V27" s="225" t="str">
        <f t="shared" si="2"/>
        <v>Yes</v>
      </c>
    </row>
    <row r="28" spans="1:22" x14ac:dyDescent="0.2">
      <c r="A28" s="241" t="s">
        <v>90</v>
      </c>
      <c r="B28" s="236">
        <f t="shared" si="0"/>
        <v>47786187.700000003</v>
      </c>
      <c r="C28" s="233">
        <v>2963877.56</v>
      </c>
      <c r="D28" s="233">
        <v>483868.09</v>
      </c>
      <c r="E28" s="233">
        <v>340204.59</v>
      </c>
      <c r="F28" s="233">
        <v>0</v>
      </c>
      <c r="G28" s="233">
        <v>1213737.3999999999</v>
      </c>
      <c r="H28" s="233">
        <v>22908879.809999999</v>
      </c>
      <c r="I28" s="233">
        <v>7741597.9299999997</v>
      </c>
      <c r="J28" s="233">
        <v>1327987.77</v>
      </c>
      <c r="K28" s="233">
        <v>0</v>
      </c>
      <c r="L28" s="233">
        <v>10806034.550000001</v>
      </c>
      <c r="M28" s="233">
        <v>0</v>
      </c>
      <c r="N28" s="233">
        <v>0</v>
      </c>
      <c r="O28" s="233">
        <v>0</v>
      </c>
      <c r="P28" s="233">
        <v>0</v>
      </c>
      <c r="Q28" s="233">
        <v>0</v>
      </c>
      <c r="R28" s="234">
        <f t="shared" si="1"/>
        <v>472914.4</v>
      </c>
      <c r="S28" s="235">
        <v>42205.62</v>
      </c>
      <c r="T28" s="235">
        <v>430708.78</v>
      </c>
      <c r="U28" s="235">
        <v>4810452.08</v>
      </c>
      <c r="V28" s="225" t="str">
        <f t="shared" si="2"/>
        <v>N/A</v>
      </c>
    </row>
    <row r="29" spans="1:22" x14ac:dyDescent="0.2">
      <c r="A29" s="241" t="s">
        <v>91</v>
      </c>
      <c r="B29" s="236">
        <f t="shared" si="0"/>
        <v>17673562.510000002</v>
      </c>
      <c r="C29" s="233">
        <v>1775411.69</v>
      </c>
      <c r="D29" s="233">
        <v>39325</v>
      </c>
      <c r="E29" s="233">
        <v>111954.37</v>
      </c>
      <c r="F29" s="233">
        <v>11834.5</v>
      </c>
      <c r="G29" s="233">
        <v>130889.57</v>
      </c>
      <c r="H29" s="233">
        <v>12016004.4</v>
      </c>
      <c r="I29" s="233">
        <v>1149302.5900000001</v>
      </c>
      <c r="J29" s="233">
        <v>449309.16</v>
      </c>
      <c r="K29" s="233">
        <v>73715.399999999994</v>
      </c>
      <c r="L29" s="233">
        <v>1463979.96</v>
      </c>
      <c r="M29" s="233">
        <v>20350</v>
      </c>
      <c r="N29" s="233">
        <v>413024.05</v>
      </c>
      <c r="O29" s="233">
        <v>7100.7</v>
      </c>
      <c r="P29" s="233">
        <v>11361.12</v>
      </c>
      <c r="Q29" s="233">
        <v>0</v>
      </c>
      <c r="R29" s="234">
        <f t="shared" si="1"/>
        <v>0</v>
      </c>
      <c r="S29" s="235">
        <v>0</v>
      </c>
      <c r="T29" s="235">
        <v>0</v>
      </c>
      <c r="U29" s="235">
        <v>880631.74</v>
      </c>
      <c r="V29" s="225" t="str">
        <f t="shared" si="2"/>
        <v>N/A</v>
      </c>
    </row>
    <row r="30" spans="1:22" x14ac:dyDescent="0.2">
      <c r="A30" s="241" t="s">
        <v>92</v>
      </c>
      <c r="B30" s="236">
        <f t="shared" si="0"/>
        <v>20839919.869999997</v>
      </c>
      <c r="C30" s="233">
        <v>1787729.31</v>
      </c>
      <c r="D30" s="233">
        <v>4956.66</v>
      </c>
      <c r="E30" s="233">
        <v>139392</v>
      </c>
      <c r="F30" s="233">
        <v>0</v>
      </c>
      <c r="G30" s="233">
        <v>176947.20000000001</v>
      </c>
      <c r="H30" s="233">
        <v>15657396.16</v>
      </c>
      <c r="I30" s="233">
        <v>91422.84</v>
      </c>
      <c r="J30" s="233">
        <v>452086.05</v>
      </c>
      <c r="K30" s="233">
        <v>0</v>
      </c>
      <c r="L30" s="233">
        <v>2529989.65</v>
      </c>
      <c r="M30" s="233">
        <v>0</v>
      </c>
      <c r="N30" s="233">
        <v>0</v>
      </c>
      <c r="O30" s="233">
        <v>0</v>
      </c>
      <c r="P30" s="233">
        <v>0</v>
      </c>
      <c r="Q30" s="233">
        <v>0</v>
      </c>
      <c r="R30" s="234">
        <f t="shared" si="1"/>
        <v>615472.18000000005</v>
      </c>
      <c r="S30" s="235">
        <v>9087</v>
      </c>
      <c r="T30" s="235">
        <v>606385.18000000005</v>
      </c>
      <c r="U30" s="235">
        <v>1012975.25</v>
      </c>
      <c r="V30" s="225" t="str">
        <f t="shared" si="2"/>
        <v>N/A</v>
      </c>
    </row>
    <row r="31" spans="1:22" x14ac:dyDescent="0.2">
      <c r="A31" s="241" t="s">
        <v>93</v>
      </c>
      <c r="B31" s="236">
        <f t="shared" si="0"/>
        <v>87334643.069999993</v>
      </c>
      <c r="C31" s="233">
        <v>9767565.2200000007</v>
      </c>
      <c r="D31" s="233">
        <v>276746.84999999998</v>
      </c>
      <c r="E31" s="233">
        <v>974624.84</v>
      </c>
      <c r="F31" s="233">
        <v>1735.09</v>
      </c>
      <c r="G31" s="233">
        <v>3150675.57</v>
      </c>
      <c r="H31" s="233">
        <v>47503633.149999999</v>
      </c>
      <c r="I31" s="233">
        <v>2731762.19</v>
      </c>
      <c r="J31" s="233">
        <v>2814242.36</v>
      </c>
      <c r="K31" s="233">
        <v>181604.02</v>
      </c>
      <c r="L31" s="233">
        <v>19932053.780000001</v>
      </c>
      <c r="M31" s="233">
        <v>0</v>
      </c>
      <c r="N31" s="233">
        <v>0</v>
      </c>
      <c r="O31" s="233">
        <v>0</v>
      </c>
      <c r="P31" s="233">
        <v>0</v>
      </c>
      <c r="Q31" s="233">
        <v>0</v>
      </c>
      <c r="R31" s="234">
        <f t="shared" si="1"/>
        <v>661132.52</v>
      </c>
      <c r="S31" s="235">
        <v>147441.57999999999</v>
      </c>
      <c r="T31" s="235">
        <v>513690.94</v>
      </c>
      <c r="U31" s="235">
        <v>4148062.8200000003</v>
      </c>
      <c r="V31" s="225" t="str">
        <f t="shared" si="2"/>
        <v>N/A</v>
      </c>
    </row>
    <row r="33" spans="1:9" x14ac:dyDescent="0.2">
      <c r="A33" s="86" t="s">
        <v>54</v>
      </c>
      <c r="B33" s="86" t="s">
        <v>66</v>
      </c>
      <c r="C33" s="86" t="s">
        <v>67</v>
      </c>
      <c r="D33" s="86">
        <v>50000000</v>
      </c>
      <c r="F33" s="86" t="s">
        <v>54</v>
      </c>
      <c r="G33" s="86" t="s">
        <v>144</v>
      </c>
      <c r="H33" s="86" t="s">
        <v>145</v>
      </c>
      <c r="I33" s="86" t="s">
        <v>378</v>
      </c>
    </row>
    <row r="34" spans="1:9" x14ac:dyDescent="0.2">
      <c r="A34" s="223"/>
      <c r="B34" s="223"/>
      <c r="C34" s="223" t="s">
        <v>434</v>
      </c>
      <c r="D34" s="223" t="s">
        <v>435</v>
      </c>
      <c r="F34" s="223"/>
      <c r="G34" s="223"/>
      <c r="H34" s="223"/>
      <c r="I34" s="223" t="s">
        <v>437</v>
      </c>
    </row>
    <row r="35" spans="1:9" x14ac:dyDescent="0.2">
      <c r="A35" s="241" t="s">
        <v>342</v>
      </c>
      <c r="B35" s="232" t="s">
        <v>65</v>
      </c>
      <c r="C35" s="217">
        <v>0</v>
      </c>
      <c r="D35" s="237">
        <v>905084.71</v>
      </c>
      <c r="E35" s="225"/>
      <c r="F35" s="241" t="s">
        <v>342</v>
      </c>
      <c r="G35" s="239">
        <v>69250</v>
      </c>
      <c r="H35" s="239">
        <v>10000000</v>
      </c>
      <c r="I35" s="238">
        <v>0</v>
      </c>
    </row>
    <row r="36" spans="1:9" x14ac:dyDescent="0.2">
      <c r="A36" s="241" t="s">
        <v>69</v>
      </c>
      <c r="B36" s="232" t="s">
        <v>65</v>
      </c>
      <c r="C36" s="217">
        <v>0</v>
      </c>
      <c r="D36" s="235">
        <v>3446958</v>
      </c>
      <c r="E36" s="225"/>
      <c r="F36" s="241" t="s">
        <v>69</v>
      </c>
      <c r="G36" s="239">
        <v>69250</v>
      </c>
      <c r="H36" s="239">
        <v>10000000</v>
      </c>
      <c r="I36" s="238">
        <v>0</v>
      </c>
    </row>
    <row r="37" spans="1:9" x14ac:dyDescent="0.2">
      <c r="A37" s="241" t="s">
        <v>70</v>
      </c>
      <c r="B37" s="232" t="s">
        <v>65</v>
      </c>
      <c r="C37" s="217">
        <v>0</v>
      </c>
      <c r="D37" s="235">
        <v>167173.71</v>
      </c>
      <c r="E37" s="225"/>
      <c r="F37" s="241" t="s">
        <v>70</v>
      </c>
      <c r="G37" s="240">
        <v>69250</v>
      </c>
      <c r="H37" s="239">
        <v>10000000</v>
      </c>
      <c r="I37" s="238">
        <v>275000</v>
      </c>
    </row>
    <row r="38" spans="1:9" x14ac:dyDescent="0.2">
      <c r="A38" s="241" t="s">
        <v>71</v>
      </c>
      <c r="B38" s="232" t="s">
        <v>65</v>
      </c>
      <c r="C38" s="217">
        <v>0</v>
      </c>
      <c r="D38" s="235">
        <v>598537.06999999995</v>
      </c>
      <c r="E38" s="225"/>
      <c r="F38" s="241" t="s">
        <v>71</v>
      </c>
      <c r="G38" s="239">
        <v>69250</v>
      </c>
      <c r="H38" s="239">
        <v>10000000</v>
      </c>
      <c r="I38" s="238">
        <v>0</v>
      </c>
    </row>
    <row r="39" spans="1:9" x14ac:dyDescent="0.2">
      <c r="A39" s="241" t="s">
        <v>72</v>
      </c>
      <c r="B39" s="232" t="s">
        <v>65</v>
      </c>
      <c r="C39" s="217">
        <v>0</v>
      </c>
      <c r="D39" s="235">
        <v>1210455.57</v>
      </c>
      <c r="E39" s="225"/>
      <c r="F39" s="241" t="s">
        <v>72</v>
      </c>
      <c r="G39" s="239">
        <v>69250</v>
      </c>
      <c r="H39" s="239">
        <v>10000000</v>
      </c>
      <c r="I39" s="238">
        <v>0</v>
      </c>
    </row>
    <row r="40" spans="1:9" x14ac:dyDescent="0.2">
      <c r="A40" s="242" t="s">
        <v>372</v>
      </c>
      <c r="B40" s="232" t="s">
        <v>65</v>
      </c>
      <c r="C40" s="217">
        <v>0</v>
      </c>
      <c r="D40" s="235">
        <v>1285081.53</v>
      </c>
      <c r="E40" s="225"/>
      <c r="F40" s="242" t="s">
        <v>372</v>
      </c>
      <c r="G40" s="239">
        <v>69250</v>
      </c>
      <c r="H40" s="239">
        <v>10000000</v>
      </c>
      <c r="I40" s="238">
        <v>0</v>
      </c>
    </row>
    <row r="41" spans="1:9" x14ac:dyDescent="0.2">
      <c r="A41" s="241" t="s">
        <v>74</v>
      </c>
      <c r="B41" s="232" t="s">
        <v>65</v>
      </c>
      <c r="C41" s="217">
        <v>0</v>
      </c>
      <c r="D41" s="235">
        <v>326267.53000000003</v>
      </c>
      <c r="E41" s="225"/>
      <c r="F41" s="241" t="s">
        <v>74</v>
      </c>
      <c r="G41" s="239">
        <v>69250</v>
      </c>
      <c r="H41" s="239">
        <v>10000000</v>
      </c>
      <c r="I41" s="238">
        <v>0</v>
      </c>
    </row>
    <row r="42" spans="1:9" x14ac:dyDescent="0.2">
      <c r="A42" s="241" t="s">
        <v>75</v>
      </c>
      <c r="B42" s="232" t="s">
        <v>65</v>
      </c>
      <c r="C42" s="217">
        <v>0</v>
      </c>
      <c r="D42" s="235">
        <v>102616.58</v>
      </c>
      <c r="E42" s="225"/>
      <c r="F42" s="241" t="s">
        <v>75</v>
      </c>
      <c r="G42" s="239">
        <v>69250</v>
      </c>
      <c r="H42" s="239">
        <v>10000000</v>
      </c>
      <c r="I42" s="238">
        <v>0</v>
      </c>
    </row>
    <row r="43" spans="1:9" x14ac:dyDescent="0.2">
      <c r="A43" s="241" t="s">
        <v>76</v>
      </c>
      <c r="B43" s="232" t="s">
        <v>65</v>
      </c>
      <c r="C43" s="217">
        <v>0</v>
      </c>
      <c r="D43" s="235">
        <v>2084265.64</v>
      </c>
      <c r="E43" s="225"/>
      <c r="F43" s="241" t="s">
        <v>76</v>
      </c>
      <c r="G43" s="239">
        <v>69250</v>
      </c>
      <c r="H43" s="239">
        <v>10000000</v>
      </c>
      <c r="I43" s="238">
        <v>0</v>
      </c>
    </row>
    <row r="44" spans="1:9" x14ac:dyDescent="0.2">
      <c r="A44" s="241" t="s">
        <v>77</v>
      </c>
      <c r="B44" s="232" t="s">
        <v>65</v>
      </c>
      <c r="C44" s="217">
        <v>0</v>
      </c>
      <c r="D44" s="235">
        <v>339168.56</v>
      </c>
      <c r="E44" s="225"/>
      <c r="F44" s="241" t="s">
        <v>77</v>
      </c>
      <c r="G44" s="239">
        <v>69250</v>
      </c>
      <c r="H44" s="239">
        <v>10000000</v>
      </c>
      <c r="I44" s="238">
        <v>11120.55</v>
      </c>
    </row>
    <row r="45" spans="1:9" x14ac:dyDescent="0.2">
      <c r="A45" s="241" t="s">
        <v>78</v>
      </c>
      <c r="B45" s="232" t="s">
        <v>65</v>
      </c>
      <c r="C45" s="217">
        <v>0</v>
      </c>
      <c r="D45" s="237">
        <v>2601165.2799999998</v>
      </c>
      <c r="E45" s="225"/>
      <c r="F45" s="241" t="s">
        <v>78</v>
      </c>
      <c r="G45" s="239">
        <v>69250</v>
      </c>
      <c r="H45" s="239">
        <v>10000000</v>
      </c>
      <c r="I45" s="238">
        <v>0</v>
      </c>
    </row>
    <row r="46" spans="1:9" x14ac:dyDescent="0.2">
      <c r="A46" s="241" t="s">
        <v>79</v>
      </c>
      <c r="B46" s="232" t="s">
        <v>65</v>
      </c>
      <c r="C46" s="217">
        <v>0</v>
      </c>
      <c r="D46" s="237">
        <v>1095968.45</v>
      </c>
      <c r="E46" s="225"/>
      <c r="F46" s="241" t="s">
        <v>79</v>
      </c>
      <c r="G46" s="239">
        <v>69250</v>
      </c>
      <c r="H46" s="239">
        <v>10000000</v>
      </c>
      <c r="I46" s="238">
        <v>0</v>
      </c>
    </row>
    <row r="47" spans="1:9" x14ac:dyDescent="0.2">
      <c r="A47" s="241" t="s">
        <v>343</v>
      </c>
      <c r="B47" s="232" t="s">
        <v>65</v>
      </c>
      <c r="C47" s="217">
        <v>0</v>
      </c>
      <c r="D47" s="235">
        <v>407008.3</v>
      </c>
      <c r="E47" s="225"/>
      <c r="F47" s="241" t="s">
        <v>343</v>
      </c>
      <c r="G47" s="239">
        <v>69250</v>
      </c>
      <c r="H47" s="239">
        <v>10000000</v>
      </c>
      <c r="I47" s="238">
        <v>0</v>
      </c>
    </row>
    <row r="48" spans="1:9" x14ac:dyDescent="0.2">
      <c r="A48" s="241" t="s">
        <v>80</v>
      </c>
      <c r="B48" s="232" t="s">
        <v>65</v>
      </c>
      <c r="C48" s="217">
        <v>0</v>
      </c>
      <c r="D48" s="235">
        <v>10139814.16</v>
      </c>
      <c r="E48" s="225"/>
      <c r="F48" s="241" t="s">
        <v>80</v>
      </c>
      <c r="G48" s="239">
        <v>69250</v>
      </c>
      <c r="H48" s="239">
        <v>10000000</v>
      </c>
      <c r="I48" s="238">
        <v>0</v>
      </c>
    </row>
    <row r="49" spans="1:9" x14ac:dyDescent="0.2">
      <c r="A49" s="241" t="s">
        <v>81</v>
      </c>
      <c r="B49" s="232" t="s">
        <v>65</v>
      </c>
      <c r="C49" s="217">
        <v>0</v>
      </c>
      <c r="D49" s="235">
        <v>117736.61</v>
      </c>
      <c r="E49" s="225"/>
      <c r="F49" s="241" t="s">
        <v>81</v>
      </c>
      <c r="G49" s="239">
        <v>69250</v>
      </c>
      <c r="H49" s="239">
        <v>10000000</v>
      </c>
      <c r="I49" s="238">
        <v>0</v>
      </c>
    </row>
    <row r="50" spans="1:9" x14ac:dyDescent="0.2">
      <c r="A50" s="241" t="s">
        <v>82</v>
      </c>
      <c r="B50" s="232" t="s">
        <v>65</v>
      </c>
      <c r="C50" s="217">
        <v>0</v>
      </c>
      <c r="D50" s="235">
        <v>395333.63</v>
      </c>
      <c r="E50" s="225"/>
      <c r="F50" s="241" t="s">
        <v>82</v>
      </c>
      <c r="G50" s="239">
        <v>69250</v>
      </c>
      <c r="H50" s="239">
        <v>10000000</v>
      </c>
      <c r="I50" s="238">
        <v>0</v>
      </c>
    </row>
    <row r="51" spans="1:9" x14ac:dyDescent="0.2">
      <c r="A51" s="241" t="s">
        <v>83</v>
      </c>
      <c r="B51" s="232" t="s">
        <v>65</v>
      </c>
      <c r="C51" s="217">
        <v>0</v>
      </c>
      <c r="D51" s="235">
        <v>2681643.87</v>
      </c>
      <c r="E51" s="225"/>
      <c r="F51" s="241" t="s">
        <v>83</v>
      </c>
      <c r="G51" s="239">
        <v>69250</v>
      </c>
      <c r="H51" s="239">
        <v>10000000</v>
      </c>
      <c r="I51" s="238">
        <v>0</v>
      </c>
    </row>
    <row r="52" spans="1:9" x14ac:dyDescent="0.2">
      <c r="A52" s="241" t="s">
        <v>392</v>
      </c>
      <c r="B52" s="232" t="s">
        <v>65</v>
      </c>
      <c r="C52" s="217">
        <v>0</v>
      </c>
      <c r="D52" s="235">
        <v>784764.73</v>
      </c>
      <c r="E52" s="225"/>
      <c r="F52" s="241" t="s">
        <v>392</v>
      </c>
      <c r="G52" s="239">
        <v>69250</v>
      </c>
      <c r="H52" s="239">
        <v>10000000</v>
      </c>
      <c r="I52" s="238">
        <v>0</v>
      </c>
    </row>
    <row r="53" spans="1:9" x14ac:dyDescent="0.2">
      <c r="A53" s="241" t="s">
        <v>85</v>
      </c>
      <c r="B53" s="232" t="s">
        <v>65</v>
      </c>
      <c r="C53" s="217">
        <v>0</v>
      </c>
      <c r="D53" s="235">
        <v>801421.93</v>
      </c>
      <c r="E53" s="225"/>
      <c r="F53" s="241" t="s">
        <v>85</v>
      </c>
      <c r="G53" s="239">
        <v>69250</v>
      </c>
      <c r="H53" s="239">
        <v>10000000</v>
      </c>
      <c r="I53" s="238">
        <v>0</v>
      </c>
    </row>
    <row r="54" spans="1:9" x14ac:dyDescent="0.2">
      <c r="A54" s="241" t="s">
        <v>86</v>
      </c>
      <c r="B54" s="232" t="s">
        <v>65</v>
      </c>
      <c r="C54" s="217">
        <v>0</v>
      </c>
      <c r="D54" s="237">
        <v>769546.16</v>
      </c>
      <c r="E54" s="225"/>
      <c r="F54" s="241" t="s">
        <v>86</v>
      </c>
      <c r="G54" s="239">
        <v>69250</v>
      </c>
      <c r="H54" s="239">
        <v>10000000</v>
      </c>
      <c r="I54" s="238">
        <v>0</v>
      </c>
    </row>
    <row r="55" spans="1:9" x14ac:dyDescent="0.2">
      <c r="A55" s="241" t="s">
        <v>87</v>
      </c>
      <c r="B55" s="232" t="s">
        <v>65</v>
      </c>
      <c r="C55" s="217">
        <v>0</v>
      </c>
      <c r="D55" s="235">
        <v>1353276.74</v>
      </c>
      <c r="E55" s="225"/>
      <c r="F55" s="241" t="s">
        <v>87</v>
      </c>
      <c r="G55" s="239">
        <v>69250</v>
      </c>
      <c r="H55" s="239">
        <v>10000000</v>
      </c>
      <c r="I55" s="238">
        <v>0</v>
      </c>
    </row>
    <row r="56" spans="1:9" x14ac:dyDescent="0.2">
      <c r="A56" s="241" t="s">
        <v>88</v>
      </c>
      <c r="B56" s="232" t="s">
        <v>65</v>
      </c>
      <c r="C56" s="217">
        <v>0</v>
      </c>
      <c r="D56" s="235">
        <v>1168067</v>
      </c>
      <c r="E56" s="225"/>
      <c r="F56" s="241" t="s">
        <v>88</v>
      </c>
      <c r="G56" s="239">
        <v>69250</v>
      </c>
      <c r="H56" s="239">
        <v>10000000</v>
      </c>
      <c r="I56" s="238">
        <v>0</v>
      </c>
    </row>
    <row r="57" spans="1:9" x14ac:dyDescent="0.2">
      <c r="A57" s="241" t="s">
        <v>344</v>
      </c>
      <c r="B57" s="232" t="s">
        <v>65</v>
      </c>
      <c r="C57" s="217">
        <v>0</v>
      </c>
      <c r="D57" s="235">
        <v>257664.1</v>
      </c>
      <c r="E57" s="225"/>
      <c r="F57" s="241" t="s">
        <v>344</v>
      </c>
      <c r="G57" s="239">
        <v>69250</v>
      </c>
      <c r="H57" s="239">
        <v>10000000</v>
      </c>
      <c r="I57" s="238">
        <v>0</v>
      </c>
    </row>
    <row r="58" spans="1:9" x14ac:dyDescent="0.2">
      <c r="A58" s="241" t="s">
        <v>89</v>
      </c>
      <c r="B58" s="232" t="s">
        <v>65</v>
      </c>
      <c r="C58" s="217">
        <v>0</v>
      </c>
      <c r="D58" s="235">
        <v>411843.02</v>
      </c>
      <c r="E58" s="225"/>
      <c r="F58" s="241" t="s">
        <v>89</v>
      </c>
      <c r="G58" s="239">
        <v>69150</v>
      </c>
      <c r="H58" s="239">
        <v>10000000</v>
      </c>
      <c r="I58" s="238">
        <v>0</v>
      </c>
    </row>
    <row r="59" spans="1:9" x14ac:dyDescent="0.2">
      <c r="A59" s="241" t="s">
        <v>90</v>
      </c>
      <c r="B59" s="232" t="s">
        <v>65</v>
      </c>
      <c r="C59" s="217">
        <v>2404585.3199999998</v>
      </c>
      <c r="D59" s="235">
        <v>2405866.7599999998</v>
      </c>
      <c r="E59" s="225"/>
      <c r="F59" s="241" t="s">
        <v>90</v>
      </c>
      <c r="G59" s="239">
        <v>69250</v>
      </c>
      <c r="H59" s="239">
        <v>10000000</v>
      </c>
      <c r="I59" s="238">
        <v>0</v>
      </c>
    </row>
    <row r="60" spans="1:9" x14ac:dyDescent="0.2">
      <c r="A60" s="241" t="s">
        <v>91</v>
      </c>
      <c r="B60" s="232" t="s">
        <v>65</v>
      </c>
      <c r="C60" s="217">
        <v>0</v>
      </c>
      <c r="D60" s="235">
        <v>880631.74</v>
      </c>
      <c r="E60" s="225"/>
      <c r="F60" s="241" t="s">
        <v>91</v>
      </c>
      <c r="G60" s="239">
        <v>69250</v>
      </c>
      <c r="H60" s="239">
        <v>10000000</v>
      </c>
      <c r="I60" s="238">
        <v>0</v>
      </c>
    </row>
    <row r="61" spans="1:9" x14ac:dyDescent="0.2">
      <c r="A61" s="241" t="s">
        <v>92</v>
      </c>
      <c r="B61" s="232" t="s">
        <v>65</v>
      </c>
      <c r="C61" s="217">
        <v>0</v>
      </c>
      <c r="D61" s="235">
        <v>1012975.25</v>
      </c>
      <c r="E61" s="225"/>
      <c r="F61" s="241" t="s">
        <v>92</v>
      </c>
      <c r="G61" s="239">
        <v>69250</v>
      </c>
      <c r="H61" s="239">
        <v>10000000</v>
      </c>
      <c r="I61" s="238">
        <v>0</v>
      </c>
    </row>
    <row r="62" spans="1:9" x14ac:dyDescent="0.2">
      <c r="A62" s="241" t="s">
        <v>93</v>
      </c>
      <c r="B62" s="232" t="s">
        <v>65</v>
      </c>
      <c r="C62" s="217">
        <v>0</v>
      </c>
      <c r="D62" s="235">
        <v>4148062.8200000003</v>
      </c>
      <c r="E62" s="225"/>
      <c r="F62" s="241" t="s">
        <v>93</v>
      </c>
      <c r="G62" s="240">
        <v>69250</v>
      </c>
      <c r="H62" s="239">
        <v>10000000</v>
      </c>
      <c r="I62" s="238">
        <v>0</v>
      </c>
    </row>
  </sheetData>
  <sheetProtection algorithmName="SHA-512" hashValue="/ZJ1SZM0+UwjQkI4OkC2EoBy5yitYTfKTJUtpub/CkfPDtiRvoWKRU6RUNHpKvJcFV1TwF+HKXRsc8qAt+kbqQ==" saltValue="fLcN/nymqlOEIpe9JQNJ/A==" spinCount="100000" sheet="1" objects="1" scenarios="1"/>
  <pageMargins left="0.7" right="0.7" top="0.75" bottom="0.75" header="0.3" footer="0.3"/>
  <pageSetup scale="31"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zoomScaleNormal="100" workbookViewId="0"/>
  </sheetViews>
  <sheetFormatPr defaultColWidth="9.140625" defaultRowHeight="12.75" x14ac:dyDescent="0.2"/>
  <cols>
    <col min="1" max="1" width="37.42578125" style="1" bestFit="1" customWidth="1"/>
    <col min="2" max="2" width="11.42578125" style="1" customWidth="1"/>
    <col min="3" max="3" width="12.140625" style="1" customWidth="1"/>
    <col min="4" max="4" width="11.42578125" style="1" customWidth="1"/>
    <col min="5" max="16384" width="9.140625" style="1"/>
  </cols>
  <sheetData>
    <row r="1" spans="1:10" x14ac:dyDescent="0.2">
      <c r="A1" s="229" t="s">
        <v>201</v>
      </c>
      <c r="B1" s="230" t="s">
        <v>425</v>
      </c>
      <c r="C1" s="230" t="s">
        <v>438</v>
      </c>
      <c r="D1" s="230" t="s">
        <v>439</v>
      </c>
      <c r="E1" s="345" t="s">
        <v>235</v>
      </c>
      <c r="F1" s="346"/>
      <c r="G1" s="346"/>
      <c r="H1" s="346"/>
    </row>
    <row r="2" spans="1:10" x14ac:dyDescent="0.2">
      <c r="A2" s="224" t="s">
        <v>342</v>
      </c>
      <c r="B2" s="226">
        <v>0</v>
      </c>
      <c r="C2" s="226">
        <v>0</v>
      </c>
      <c r="D2" s="226">
        <v>0</v>
      </c>
      <c r="E2" s="346"/>
      <c r="F2" s="346"/>
      <c r="G2" s="346"/>
      <c r="H2" s="346"/>
    </row>
    <row r="3" spans="1:10" x14ac:dyDescent="0.2">
      <c r="A3" s="224" t="s">
        <v>69</v>
      </c>
      <c r="B3" s="226">
        <v>650157.56999999995</v>
      </c>
      <c r="C3" s="226">
        <v>394233.29</v>
      </c>
      <c r="D3" s="226">
        <v>342342.23</v>
      </c>
      <c r="E3" s="346"/>
      <c r="F3" s="346"/>
      <c r="G3" s="346"/>
      <c r="H3" s="346"/>
    </row>
    <row r="4" spans="1:10" x14ac:dyDescent="0.2">
      <c r="A4" s="224" t="s">
        <v>70</v>
      </c>
      <c r="B4" s="226">
        <v>0</v>
      </c>
      <c r="C4" s="226">
        <v>0</v>
      </c>
      <c r="D4" s="226">
        <v>12929.95</v>
      </c>
      <c r="E4" s="346"/>
      <c r="F4" s="346"/>
      <c r="G4" s="346"/>
      <c r="H4" s="346"/>
    </row>
    <row r="5" spans="1:10" x14ac:dyDescent="0.2">
      <c r="A5" s="224" t="s">
        <v>71</v>
      </c>
      <c r="B5" s="226">
        <v>58375.95</v>
      </c>
      <c r="C5" s="226">
        <v>94257.1</v>
      </c>
      <c r="D5" s="226">
        <v>45754.65</v>
      </c>
      <c r="E5" s="346"/>
      <c r="F5" s="346"/>
      <c r="G5" s="346"/>
      <c r="H5" s="346"/>
    </row>
    <row r="6" spans="1:10" x14ac:dyDescent="0.2">
      <c r="A6" s="224" t="s">
        <v>72</v>
      </c>
      <c r="B6" s="226">
        <v>83549.320000000007</v>
      </c>
      <c r="C6" s="226">
        <v>92091.839999999997</v>
      </c>
      <c r="D6" s="226">
        <v>141512.9</v>
      </c>
    </row>
    <row r="7" spans="1:10" x14ac:dyDescent="0.2">
      <c r="A7" s="224" t="s">
        <v>372</v>
      </c>
      <c r="B7" s="226">
        <v>267449.64</v>
      </c>
      <c r="C7" s="226">
        <v>348358.23</v>
      </c>
      <c r="D7" s="226">
        <v>38738.269999999997</v>
      </c>
      <c r="E7" s="347" t="s">
        <v>442</v>
      </c>
      <c r="F7" s="348"/>
      <c r="G7" s="348"/>
      <c r="H7" s="348"/>
      <c r="I7" s="348"/>
      <c r="J7" s="348"/>
    </row>
    <row r="8" spans="1:10" x14ac:dyDescent="0.2">
      <c r="A8" s="224" t="s">
        <v>74</v>
      </c>
      <c r="B8" s="226">
        <v>7320.6</v>
      </c>
      <c r="C8" s="226">
        <v>76342.03</v>
      </c>
      <c r="D8" s="226">
        <v>14360.63</v>
      </c>
    </row>
    <row r="9" spans="1:10" x14ac:dyDescent="0.2">
      <c r="A9" s="224" t="s">
        <v>75</v>
      </c>
      <c r="B9" s="226">
        <v>23072.16</v>
      </c>
      <c r="C9" s="226">
        <v>26493.279999999999</v>
      </c>
      <c r="D9" s="226">
        <v>18431.88</v>
      </c>
    </row>
    <row r="10" spans="1:10" x14ac:dyDescent="0.2">
      <c r="A10" s="224" t="s">
        <v>76</v>
      </c>
      <c r="B10" s="226">
        <v>740102.03</v>
      </c>
      <c r="C10" s="226">
        <v>780812.81</v>
      </c>
      <c r="D10" s="226">
        <v>204109.34</v>
      </c>
    </row>
    <row r="11" spans="1:10" x14ac:dyDescent="0.2">
      <c r="A11" s="224" t="s">
        <v>77</v>
      </c>
      <c r="B11" s="226">
        <v>0</v>
      </c>
      <c r="C11" s="226">
        <v>0</v>
      </c>
      <c r="D11" s="226">
        <v>2872.8</v>
      </c>
    </row>
    <row r="12" spans="1:10" x14ac:dyDescent="0.2">
      <c r="A12" s="224" t="s">
        <v>78</v>
      </c>
      <c r="B12" s="226">
        <v>395028.39</v>
      </c>
      <c r="C12" s="226">
        <v>276163.98</v>
      </c>
      <c r="D12" s="226">
        <v>0</v>
      </c>
    </row>
    <row r="13" spans="1:10" x14ac:dyDescent="0.2">
      <c r="A13" s="224" t="s">
        <v>79</v>
      </c>
      <c r="B13" s="226">
        <v>0</v>
      </c>
      <c r="C13" s="226">
        <v>0</v>
      </c>
      <c r="D13" s="226">
        <v>0</v>
      </c>
    </row>
    <row r="14" spans="1:10" x14ac:dyDescent="0.2">
      <c r="A14" s="224" t="s">
        <v>343</v>
      </c>
      <c r="B14" s="226">
        <v>54230.43</v>
      </c>
      <c r="C14" s="226">
        <v>70589.87</v>
      </c>
      <c r="D14" s="226">
        <v>307.2</v>
      </c>
    </row>
    <row r="15" spans="1:10" x14ac:dyDescent="0.2">
      <c r="A15" s="224" t="s">
        <v>80</v>
      </c>
      <c r="B15" s="226">
        <v>229869.24</v>
      </c>
      <c r="C15" s="226">
        <v>1177260.3</v>
      </c>
      <c r="D15" s="226">
        <v>603529.41</v>
      </c>
    </row>
    <row r="16" spans="1:10" x14ac:dyDescent="0.2">
      <c r="A16" s="224" t="s">
        <v>81</v>
      </c>
      <c r="B16" s="226">
        <v>58.79</v>
      </c>
      <c r="C16" s="226">
        <v>3869.37</v>
      </c>
      <c r="D16" s="226">
        <v>3883.86</v>
      </c>
    </row>
    <row r="17" spans="1:4" x14ac:dyDescent="0.2">
      <c r="A17" s="224" t="s">
        <v>82</v>
      </c>
      <c r="B17" s="226">
        <v>0</v>
      </c>
      <c r="C17" s="226">
        <v>0</v>
      </c>
      <c r="D17" s="226">
        <v>0</v>
      </c>
    </row>
    <row r="18" spans="1:4" x14ac:dyDescent="0.2">
      <c r="A18" s="224" t="s">
        <v>83</v>
      </c>
      <c r="B18" s="226">
        <v>787328.22</v>
      </c>
      <c r="C18" s="226">
        <v>1343316.11</v>
      </c>
      <c r="D18" s="226">
        <v>116342.51</v>
      </c>
    </row>
    <row r="19" spans="1:4" x14ac:dyDescent="0.2">
      <c r="A19" s="224" t="s">
        <v>392</v>
      </c>
      <c r="B19" s="226">
        <v>283579.71000000002</v>
      </c>
      <c r="C19" s="226">
        <v>233958.36</v>
      </c>
      <c r="D19" s="226">
        <v>94056.01</v>
      </c>
    </row>
    <row r="20" spans="1:4" x14ac:dyDescent="0.2">
      <c r="A20" s="224" t="s">
        <v>85</v>
      </c>
      <c r="B20" s="226">
        <v>253523.16</v>
      </c>
      <c r="C20" s="226">
        <v>213596.91</v>
      </c>
      <c r="D20" s="226">
        <v>94285.77</v>
      </c>
    </row>
    <row r="21" spans="1:4" x14ac:dyDescent="0.2">
      <c r="A21" s="224" t="s">
        <v>86</v>
      </c>
      <c r="B21" s="226">
        <v>113742.04</v>
      </c>
      <c r="C21" s="226">
        <v>172854.08</v>
      </c>
      <c r="D21" s="226">
        <v>0</v>
      </c>
    </row>
    <row r="22" spans="1:4" x14ac:dyDescent="0.2">
      <c r="A22" s="224" t="s">
        <v>87</v>
      </c>
      <c r="B22" s="226">
        <v>0</v>
      </c>
      <c r="C22" s="226">
        <v>0</v>
      </c>
      <c r="D22" s="226">
        <v>0</v>
      </c>
    </row>
    <row r="23" spans="1:4" x14ac:dyDescent="0.2">
      <c r="A23" s="224" t="s">
        <v>88</v>
      </c>
      <c r="B23" s="226">
        <v>188347.6</v>
      </c>
      <c r="C23" s="226">
        <v>331884</v>
      </c>
      <c r="D23" s="226">
        <v>404011</v>
      </c>
    </row>
    <row r="24" spans="1:4" x14ac:dyDescent="0.2">
      <c r="A24" s="224" t="s">
        <v>344</v>
      </c>
      <c r="B24" s="226">
        <v>96254.23</v>
      </c>
      <c r="C24" s="226">
        <v>97898.87</v>
      </c>
      <c r="D24" s="226">
        <v>16346.15</v>
      </c>
    </row>
    <row r="25" spans="1:4" x14ac:dyDescent="0.2">
      <c r="A25" s="224" t="s">
        <v>89</v>
      </c>
      <c r="B25" s="226">
        <v>83533.94</v>
      </c>
      <c r="C25" s="226">
        <v>87730.71</v>
      </c>
      <c r="D25" s="226">
        <v>36112.47</v>
      </c>
    </row>
    <row r="26" spans="1:4" x14ac:dyDescent="0.2">
      <c r="A26" s="224" t="s">
        <v>90</v>
      </c>
      <c r="B26" s="226">
        <v>84906.15</v>
      </c>
      <c r="C26" s="226">
        <v>68124.39</v>
      </c>
      <c r="D26" s="226">
        <v>0</v>
      </c>
    </row>
    <row r="27" spans="1:4" x14ac:dyDescent="0.2">
      <c r="A27" s="224" t="s">
        <v>91</v>
      </c>
      <c r="B27" s="226">
        <v>300209.40999999997</v>
      </c>
      <c r="C27" s="226">
        <v>38773.25</v>
      </c>
      <c r="D27" s="226">
        <v>0</v>
      </c>
    </row>
    <row r="28" spans="1:4" x14ac:dyDescent="0.2">
      <c r="A28" s="224" t="s">
        <v>92</v>
      </c>
      <c r="B28" s="226">
        <v>-8166.97</v>
      </c>
      <c r="C28" s="226">
        <v>-179202.14</v>
      </c>
      <c r="D28" s="226">
        <v>142902.01999999999</v>
      </c>
    </row>
    <row r="29" spans="1:4" x14ac:dyDescent="0.2">
      <c r="A29" s="224" t="s">
        <v>93</v>
      </c>
      <c r="B29" s="226">
        <v>964249.93</v>
      </c>
      <c r="C29" s="226">
        <v>760019.79</v>
      </c>
      <c r="D29" s="226">
        <v>0</v>
      </c>
    </row>
    <row r="30" spans="1:4" x14ac:dyDescent="0.2">
      <c r="A30" s="227" t="s">
        <v>140</v>
      </c>
      <c r="B30" s="228">
        <f>SUM(B2:B29)</f>
        <v>5656721.540000001</v>
      </c>
      <c r="C30" s="228">
        <f>SUM(C2:C29)</f>
        <v>6509426.4300000016</v>
      </c>
      <c r="D30" s="228">
        <f>SUM(D2:D29)</f>
        <v>2332829.0500000003</v>
      </c>
    </row>
  </sheetData>
  <sheetProtection password="99D5" sheet="1" objects="1" scenarios="1"/>
  <mergeCells count="2">
    <mergeCell ref="E1:H5"/>
    <mergeCell ref="E7:J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2"/>
  <sheetViews>
    <sheetView zoomScaleNormal="100" workbookViewId="0">
      <selection activeCell="F9" sqref="F9:F10"/>
    </sheetView>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23" style="45" customWidth="1"/>
    <col min="7" max="7" width="16.7109375" style="45" bestFit="1" customWidth="1"/>
    <col min="8" max="8" width="14.7109375" style="45" customWidth="1"/>
    <col min="9" max="9" width="16.5703125" style="45" bestFit="1" customWidth="1"/>
    <col min="10" max="10" width="15.140625" style="45" bestFit="1" customWidth="1"/>
    <col min="11" max="11" width="14.285156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18.5703125" style="45" customWidth="1"/>
    <col min="19" max="19" width="12" style="45" bestFit="1" customWidth="1"/>
    <col min="20" max="20" width="13.140625" style="45" bestFit="1" customWidth="1"/>
    <col min="21" max="21" width="15.42578125" style="45" bestFit="1" customWidth="1"/>
    <col min="22" max="16384" width="9.140625" style="45"/>
  </cols>
  <sheetData>
    <row r="1" spans="1:22" ht="69.75" customHeight="1" x14ac:dyDescent="0.2">
      <c r="A1" s="168" t="s">
        <v>421</v>
      </c>
      <c r="B1" s="82" t="s">
        <v>96</v>
      </c>
      <c r="C1" s="82" t="s">
        <v>55</v>
      </c>
      <c r="D1" s="82" t="s">
        <v>56</v>
      </c>
      <c r="E1" s="82" t="s">
        <v>346</v>
      </c>
      <c r="F1" s="82" t="s">
        <v>57</v>
      </c>
      <c r="G1" s="82" t="s">
        <v>58</v>
      </c>
      <c r="H1" s="82" t="s">
        <v>59</v>
      </c>
      <c r="I1" s="82" t="s">
        <v>60</v>
      </c>
      <c r="J1" s="82" t="s">
        <v>347</v>
      </c>
      <c r="K1" s="82" t="s">
        <v>61</v>
      </c>
      <c r="L1" s="82" t="s">
        <v>62</v>
      </c>
      <c r="M1" s="82" t="s">
        <v>381</v>
      </c>
      <c r="N1" s="82" t="s">
        <v>382</v>
      </c>
      <c r="O1" s="82" t="s">
        <v>383</v>
      </c>
      <c r="P1" s="82" t="s">
        <v>384</v>
      </c>
      <c r="Q1" s="82" t="s">
        <v>385</v>
      </c>
      <c r="R1" s="83" t="s">
        <v>95</v>
      </c>
      <c r="S1" s="83" t="s">
        <v>63</v>
      </c>
      <c r="T1" s="83" t="s">
        <v>64</v>
      </c>
      <c r="U1" s="84" t="s">
        <v>97</v>
      </c>
      <c r="V1" s="84" t="s">
        <v>136</v>
      </c>
    </row>
    <row r="2" spans="1:22" ht="23.2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0" t="s">
        <v>386</v>
      </c>
      <c r="N2" s="220" t="s">
        <v>387</v>
      </c>
      <c r="O2" s="220" t="s">
        <v>388</v>
      </c>
      <c r="P2" s="220" t="s">
        <v>389</v>
      </c>
      <c r="Q2" s="220" t="s">
        <v>390</v>
      </c>
      <c r="R2" s="221"/>
      <c r="S2" s="221" t="s">
        <v>363</v>
      </c>
      <c r="T2" s="221" t="s">
        <v>364</v>
      </c>
      <c r="U2" s="222" t="s">
        <v>430</v>
      </c>
      <c r="V2" s="222"/>
    </row>
    <row r="3" spans="1:22" s="85" customFormat="1" ht="10.5" x14ac:dyDescent="0.15">
      <c r="A3" s="81" t="s">
        <v>176</v>
      </c>
    </row>
    <row r="4" spans="1:22" x14ac:dyDescent="0.2">
      <c r="A4" s="241" t="s">
        <v>342</v>
      </c>
      <c r="B4" s="236">
        <f>SUM(C4:Q4)</f>
        <v>22206831.359999999</v>
      </c>
      <c r="C4" s="233">
        <v>839118.91</v>
      </c>
      <c r="D4" s="233">
        <v>57062.85</v>
      </c>
      <c r="E4" s="233">
        <v>90888.960000000006</v>
      </c>
      <c r="F4" s="233">
        <v>0</v>
      </c>
      <c r="G4" s="233">
        <v>347848.56</v>
      </c>
      <c r="H4" s="233">
        <v>13300942.369999999</v>
      </c>
      <c r="I4" s="233">
        <v>2429316.0499999998</v>
      </c>
      <c r="J4" s="233">
        <v>597843.72</v>
      </c>
      <c r="K4" s="233">
        <v>0</v>
      </c>
      <c r="L4" s="233">
        <v>4032618.95</v>
      </c>
      <c r="M4" s="233">
        <v>33067.19</v>
      </c>
      <c r="N4" s="233">
        <v>459898.67</v>
      </c>
      <c r="O4" s="233">
        <v>0</v>
      </c>
      <c r="P4" s="233">
        <v>18225.13</v>
      </c>
      <c r="Q4" s="233">
        <v>0</v>
      </c>
      <c r="R4" s="234">
        <f>S4+T4</f>
        <v>674600.88</v>
      </c>
      <c r="S4" s="235">
        <v>47056.68</v>
      </c>
      <c r="T4" s="235">
        <v>627544.19999999995</v>
      </c>
      <c r="U4" s="237">
        <v>909515.05</v>
      </c>
      <c r="V4" s="225" t="str">
        <f>IF((B4*0.05)&lt;500000,"Yes","N/A")</f>
        <v>N/A</v>
      </c>
    </row>
    <row r="5" spans="1:22" x14ac:dyDescent="0.2">
      <c r="A5" s="241" t="s">
        <v>69</v>
      </c>
      <c r="B5" s="236">
        <f t="shared" ref="B5:B31" si="0">SUM(C5:Q5)</f>
        <v>72788454</v>
      </c>
      <c r="C5" s="233">
        <v>6312760</v>
      </c>
      <c r="D5" s="233">
        <v>412255</v>
      </c>
      <c r="E5" s="233">
        <v>1050238</v>
      </c>
      <c r="F5" s="233">
        <v>4790</v>
      </c>
      <c r="G5" s="233">
        <v>2682190</v>
      </c>
      <c r="H5" s="233">
        <v>37158822</v>
      </c>
      <c r="I5" s="233">
        <v>3681559</v>
      </c>
      <c r="J5" s="233">
        <v>3859179</v>
      </c>
      <c r="K5" s="233">
        <v>58548</v>
      </c>
      <c r="L5" s="233">
        <v>17568113</v>
      </c>
      <c r="M5" s="233">
        <v>0</v>
      </c>
      <c r="N5" s="233">
        <v>0</v>
      </c>
      <c r="O5" s="233">
        <v>0</v>
      </c>
      <c r="P5" s="233">
        <v>0</v>
      </c>
      <c r="Q5" s="233">
        <v>0</v>
      </c>
      <c r="R5" s="234">
        <f t="shared" ref="R5:R31" si="1">S5+T5</f>
        <v>518355</v>
      </c>
      <c r="S5" s="235">
        <v>671</v>
      </c>
      <c r="T5" s="235">
        <v>517684</v>
      </c>
      <c r="U5" s="235">
        <v>3667185</v>
      </c>
      <c r="V5" s="225" t="str">
        <f t="shared" ref="V5:V31" si="2">IF((B5*0.05)&lt;500000,"Yes","N/A")</f>
        <v>N/A</v>
      </c>
    </row>
    <row r="6" spans="1:22" s="225" customFormat="1" x14ac:dyDescent="0.2">
      <c r="A6" s="241" t="s">
        <v>70</v>
      </c>
      <c r="B6" s="236">
        <f t="shared" si="0"/>
        <v>2441447.91</v>
      </c>
      <c r="C6" s="233">
        <v>48318.05</v>
      </c>
      <c r="D6" s="233">
        <v>2039.15</v>
      </c>
      <c r="E6" s="233">
        <v>3537.3</v>
      </c>
      <c r="F6" s="233">
        <v>0</v>
      </c>
      <c r="G6" s="233">
        <v>5445.45</v>
      </c>
      <c r="H6" s="233">
        <v>1481561.28</v>
      </c>
      <c r="I6" s="233">
        <v>383498.62</v>
      </c>
      <c r="J6" s="233">
        <v>25071.119999999999</v>
      </c>
      <c r="K6" s="233">
        <v>0</v>
      </c>
      <c r="L6" s="233">
        <v>487704.24</v>
      </c>
      <c r="M6" s="233">
        <v>0</v>
      </c>
      <c r="N6" s="233">
        <v>4272.7</v>
      </c>
      <c r="O6" s="233">
        <v>0</v>
      </c>
      <c r="P6" s="233">
        <v>0</v>
      </c>
      <c r="Q6" s="233">
        <v>0</v>
      </c>
      <c r="R6" s="234">
        <f t="shared" si="1"/>
        <v>286897.90000000002</v>
      </c>
      <c r="S6" s="235">
        <v>1114.08</v>
      </c>
      <c r="T6" s="235">
        <v>285783.82</v>
      </c>
      <c r="U6" s="235">
        <v>174955.44</v>
      </c>
      <c r="V6" s="225" t="str">
        <f t="shared" si="2"/>
        <v>Yes</v>
      </c>
    </row>
    <row r="7" spans="1:22" x14ac:dyDescent="0.2">
      <c r="A7" s="241" t="s">
        <v>71</v>
      </c>
      <c r="B7" s="236">
        <f t="shared" si="0"/>
        <v>11094803.91</v>
      </c>
      <c r="C7" s="233">
        <v>436273.91</v>
      </c>
      <c r="D7" s="233">
        <v>39803.4</v>
      </c>
      <c r="E7" s="233">
        <v>159040.79999999999</v>
      </c>
      <c r="F7" s="233">
        <v>0</v>
      </c>
      <c r="G7" s="233">
        <v>131817.60000000001</v>
      </c>
      <c r="H7" s="233">
        <v>6902364.75</v>
      </c>
      <c r="I7" s="233">
        <v>840887.41</v>
      </c>
      <c r="J7" s="233">
        <v>299449.24</v>
      </c>
      <c r="K7" s="233">
        <v>0</v>
      </c>
      <c r="L7" s="233">
        <v>2154772</v>
      </c>
      <c r="M7" s="233">
        <v>0</v>
      </c>
      <c r="N7" s="233">
        <v>114862.8</v>
      </c>
      <c r="O7" s="233">
        <v>11233.6</v>
      </c>
      <c r="P7" s="233">
        <v>4298.3999999999996</v>
      </c>
      <c r="Q7" s="233">
        <v>0</v>
      </c>
      <c r="R7" s="234">
        <f t="shared" si="1"/>
        <v>346078.6</v>
      </c>
      <c r="S7" s="235">
        <v>8806.7999999999993</v>
      </c>
      <c r="T7" s="235">
        <v>337271.8</v>
      </c>
      <c r="U7" s="235">
        <v>587810.9</v>
      </c>
      <c r="V7" s="225" t="str">
        <f t="shared" si="2"/>
        <v>N/A</v>
      </c>
    </row>
    <row r="8" spans="1:22" x14ac:dyDescent="0.2">
      <c r="A8" s="241" t="s">
        <v>72</v>
      </c>
      <c r="B8" s="236">
        <f>SUM(C8:Q8)</f>
        <v>21142420.039999999</v>
      </c>
      <c r="C8" s="233">
        <v>1665087.12</v>
      </c>
      <c r="D8" s="233">
        <v>207305.28</v>
      </c>
      <c r="E8" s="233">
        <v>67732.320000000007</v>
      </c>
      <c r="F8" s="233">
        <v>463.92</v>
      </c>
      <c r="G8" s="233">
        <v>587090.34</v>
      </c>
      <c r="H8" s="233">
        <v>10707919.4</v>
      </c>
      <c r="I8" s="233">
        <v>2684398.55</v>
      </c>
      <c r="J8" s="233">
        <v>312047.5</v>
      </c>
      <c r="K8" s="233">
        <v>2535.04</v>
      </c>
      <c r="L8" s="233">
        <v>4775547.8</v>
      </c>
      <c r="M8" s="233">
        <v>27977.040000000001</v>
      </c>
      <c r="N8" s="233">
        <v>100604.37</v>
      </c>
      <c r="O8" s="233">
        <v>2783.52</v>
      </c>
      <c r="P8" s="233">
        <v>927.84</v>
      </c>
      <c r="Q8" s="233">
        <v>0</v>
      </c>
      <c r="R8" s="234">
        <f>S8+T8</f>
        <v>1641535.23</v>
      </c>
      <c r="S8" s="235">
        <v>216214.31</v>
      </c>
      <c r="T8" s="235">
        <v>1425320.92</v>
      </c>
      <c r="U8" s="235">
        <v>1223894.98</v>
      </c>
      <c r="V8" s="225" t="str">
        <f>IF((B8*0.05)&lt;500000,"Yes","N/A")</f>
        <v>N/A</v>
      </c>
    </row>
    <row r="9" spans="1:22" x14ac:dyDescent="0.2">
      <c r="A9" s="242" t="s">
        <v>372</v>
      </c>
      <c r="B9" s="236">
        <f>SUM(C9:Q9)</f>
        <v>26234796.199999999</v>
      </c>
      <c r="C9" s="233">
        <v>2666336.0699999998</v>
      </c>
      <c r="D9" s="233">
        <v>95633.67</v>
      </c>
      <c r="E9" s="233">
        <v>181004.51</v>
      </c>
      <c r="F9" s="233">
        <v>0</v>
      </c>
      <c r="G9" s="233">
        <v>224868.69</v>
      </c>
      <c r="H9" s="233">
        <v>18096668.449999999</v>
      </c>
      <c r="I9" s="233">
        <v>1634786.6</v>
      </c>
      <c r="J9" s="233">
        <v>638028.72</v>
      </c>
      <c r="K9" s="233">
        <v>0</v>
      </c>
      <c r="L9" s="233">
        <v>2121348.25</v>
      </c>
      <c r="M9" s="233">
        <v>0</v>
      </c>
      <c r="N9" s="233">
        <v>562520.24</v>
      </c>
      <c r="O9" s="233">
        <v>9135</v>
      </c>
      <c r="P9" s="233">
        <v>4466</v>
      </c>
      <c r="Q9" s="233">
        <v>0</v>
      </c>
      <c r="R9" s="234">
        <f>S9+T9</f>
        <v>48619.9</v>
      </c>
      <c r="S9" s="235">
        <v>7562.8</v>
      </c>
      <c r="T9" s="235">
        <v>41057.1</v>
      </c>
      <c r="U9" s="235">
        <v>1295757.45</v>
      </c>
      <c r="V9" s="225" t="str">
        <f>IF((B9*0.05)&lt;500000,"Yes","N/A")</f>
        <v>N/A</v>
      </c>
    </row>
    <row r="10" spans="1:22" x14ac:dyDescent="0.2">
      <c r="A10" s="241" t="s">
        <v>74</v>
      </c>
      <c r="B10" s="236">
        <f t="shared" si="0"/>
        <v>4009455.3</v>
      </c>
      <c r="C10" s="233">
        <v>36734.57</v>
      </c>
      <c r="D10" s="233">
        <v>13933.47</v>
      </c>
      <c r="E10" s="233">
        <v>7791.36</v>
      </c>
      <c r="F10" s="233">
        <v>947.28</v>
      </c>
      <c r="G10" s="233">
        <v>22272.79</v>
      </c>
      <c r="H10" s="233">
        <v>2370252.44</v>
      </c>
      <c r="I10" s="233">
        <v>239571.9</v>
      </c>
      <c r="J10" s="233">
        <v>138767.04000000001</v>
      </c>
      <c r="K10" s="233">
        <v>25497.62</v>
      </c>
      <c r="L10" s="233">
        <v>1121156.75</v>
      </c>
      <c r="M10" s="233">
        <v>0</v>
      </c>
      <c r="N10" s="233">
        <v>27537.84</v>
      </c>
      <c r="O10" s="233">
        <v>3059.76</v>
      </c>
      <c r="P10" s="233">
        <v>1932.48</v>
      </c>
      <c r="Q10" s="233">
        <v>0</v>
      </c>
      <c r="R10" s="234">
        <f t="shared" si="1"/>
        <v>568142.86</v>
      </c>
      <c r="S10" s="235">
        <v>11427.96</v>
      </c>
      <c r="T10" s="235">
        <v>556714.9</v>
      </c>
      <c r="U10" s="235">
        <v>261042.71</v>
      </c>
      <c r="V10" s="225" t="str">
        <f t="shared" si="2"/>
        <v>Yes</v>
      </c>
    </row>
    <row r="11" spans="1:22" x14ac:dyDescent="0.2">
      <c r="A11" s="241" t="s">
        <v>75</v>
      </c>
      <c r="B11" s="236">
        <f t="shared" si="0"/>
        <v>1798258.52</v>
      </c>
      <c r="C11" s="233">
        <v>216295.43</v>
      </c>
      <c r="D11" s="233">
        <v>0</v>
      </c>
      <c r="E11" s="233">
        <v>29302.94</v>
      </c>
      <c r="F11" s="233">
        <v>0</v>
      </c>
      <c r="G11" s="233">
        <v>155206.25</v>
      </c>
      <c r="H11" s="233">
        <v>840542.18</v>
      </c>
      <c r="I11" s="233">
        <v>29189.22</v>
      </c>
      <c r="J11" s="233">
        <v>39651.620000000003</v>
      </c>
      <c r="K11" s="233">
        <v>0</v>
      </c>
      <c r="L11" s="233">
        <v>488070.88</v>
      </c>
      <c r="M11" s="233">
        <v>0</v>
      </c>
      <c r="N11" s="233">
        <v>0</v>
      </c>
      <c r="O11" s="233">
        <v>0</v>
      </c>
      <c r="P11" s="233">
        <v>0</v>
      </c>
      <c r="Q11" s="233">
        <v>0</v>
      </c>
      <c r="R11" s="234">
        <f t="shared" si="1"/>
        <v>162052.41</v>
      </c>
      <c r="S11" s="235">
        <v>9789.6299999999992</v>
      </c>
      <c r="T11" s="235">
        <v>152262.78</v>
      </c>
      <c r="U11" s="235">
        <v>106118.17</v>
      </c>
      <c r="V11" s="225" t="str">
        <f t="shared" si="2"/>
        <v>Yes</v>
      </c>
    </row>
    <row r="12" spans="1:22" x14ac:dyDescent="0.2">
      <c r="A12" s="241" t="s">
        <v>76</v>
      </c>
      <c r="B12" s="236">
        <f t="shared" si="0"/>
        <v>39697738.740000002</v>
      </c>
      <c r="C12" s="233">
        <v>2149350.85</v>
      </c>
      <c r="D12" s="233">
        <v>298612.43</v>
      </c>
      <c r="E12" s="233">
        <v>211204.62</v>
      </c>
      <c r="F12" s="233">
        <v>0</v>
      </c>
      <c r="G12" s="233">
        <v>489555.45</v>
      </c>
      <c r="H12" s="233">
        <v>21803690.609999999</v>
      </c>
      <c r="I12" s="233">
        <v>4868367.9400000004</v>
      </c>
      <c r="J12" s="233">
        <v>1603792.83</v>
      </c>
      <c r="K12" s="233">
        <v>11671.98</v>
      </c>
      <c r="L12" s="233">
        <v>8261492.0300000003</v>
      </c>
      <c r="M12" s="233">
        <v>0</v>
      </c>
      <c r="N12" s="233">
        <v>0</v>
      </c>
      <c r="O12" s="233">
        <v>0</v>
      </c>
      <c r="P12" s="233">
        <v>0</v>
      </c>
      <c r="Q12" s="233">
        <v>0</v>
      </c>
      <c r="R12" s="234">
        <f t="shared" si="1"/>
        <v>1700181.3699999999</v>
      </c>
      <c r="S12" s="235">
        <v>15112.16</v>
      </c>
      <c r="T12" s="235">
        <v>1685069.21</v>
      </c>
      <c r="U12" s="235">
        <v>2122392.2599999998</v>
      </c>
      <c r="V12" s="225" t="str">
        <f t="shared" si="2"/>
        <v>N/A</v>
      </c>
    </row>
    <row r="13" spans="1:22" x14ac:dyDescent="0.2">
      <c r="A13" s="241" t="s">
        <v>77</v>
      </c>
      <c r="B13" s="236">
        <f t="shared" si="0"/>
        <v>6235513.290000001</v>
      </c>
      <c r="C13" s="233">
        <v>249983.18</v>
      </c>
      <c r="D13" s="233">
        <v>0</v>
      </c>
      <c r="E13" s="233">
        <v>47383.88</v>
      </c>
      <c r="F13" s="233">
        <v>1328.52</v>
      </c>
      <c r="G13" s="233">
        <v>157429.62</v>
      </c>
      <c r="H13" s="233">
        <v>4225509.59</v>
      </c>
      <c r="I13" s="233">
        <v>333197.7</v>
      </c>
      <c r="J13" s="233">
        <v>103619.32</v>
      </c>
      <c r="K13" s="233">
        <v>20782.2</v>
      </c>
      <c r="L13" s="233">
        <v>1096279.28</v>
      </c>
      <c r="M13" s="233">
        <v>0</v>
      </c>
      <c r="N13" s="233">
        <v>0</v>
      </c>
      <c r="O13" s="233">
        <v>0</v>
      </c>
      <c r="P13" s="233">
        <v>0</v>
      </c>
      <c r="Q13" s="233">
        <v>0</v>
      </c>
      <c r="R13" s="234">
        <f t="shared" si="1"/>
        <v>319621.40999999997</v>
      </c>
      <c r="S13" s="235">
        <v>61152.51</v>
      </c>
      <c r="T13" s="235">
        <v>258468.9</v>
      </c>
      <c r="U13" s="235">
        <v>333940.81</v>
      </c>
      <c r="V13" s="225" t="str">
        <f t="shared" si="2"/>
        <v>Yes</v>
      </c>
    </row>
    <row r="14" spans="1:22" x14ac:dyDescent="0.2">
      <c r="A14" s="241" t="s">
        <v>78</v>
      </c>
      <c r="B14" s="236">
        <f t="shared" si="0"/>
        <v>45929432.740000002</v>
      </c>
      <c r="C14" s="233">
        <v>5632802.4699999997</v>
      </c>
      <c r="D14" s="233">
        <v>0</v>
      </c>
      <c r="E14" s="233">
        <v>649501.06000000006</v>
      </c>
      <c r="F14" s="233">
        <v>16183.18</v>
      </c>
      <c r="G14" s="233">
        <v>1129682.58</v>
      </c>
      <c r="H14" s="233">
        <v>27206043.670000002</v>
      </c>
      <c r="I14" s="233">
        <v>0</v>
      </c>
      <c r="J14" s="233">
        <v>2799096.85</v>
      </c>
      <c r="K14" s="233">
        <v>126708.75</v>
      </c>
      <c r="L14" s="233">
        <v>8369414.1799999997</v>
      </c>
      <c r="M14" s="233">
        <v>0</v>
      </c>
      <c r="N14" s="233">
        <v>0</v>
      </c>
      <c r="O14" s="233">
        <v>0</v>
      </c>
      <c r="P14" s="233">
        <v>0</v>
      </c>
      <c r="Q14" s="233">
        <v>0</v>
      </c>
      <c r="R14" s="234">
        <f t="shared" si="1"/>
        <v>1325958.27</v>
      </c>
      <c r="S14" s="235">
        <v>115077.96</v>
      </c>
      <c r="T14" s="235">
        <v>1210880.31</v>
      </c>
      <c r="U14" s="237">
        <v>2559320.5</v>
      </c>
      <c r="V14" s="225" t="str">
        <f t="shared" si="2"/>
        <v>N/A</v>
      </c>
    </row>
    <row r="15" spans="1:22" x14ac:dyDescent="0.2">
      <c r="A15" s="241" t="s">
        <v>79</v>
      </c>
      <c r="B15" s="236">
        <f t="shared" si="0"/>
        <v>22526152.149999999</v>
      </c>
      <c r="C15" s="233">
        <v>887115.42</v>
      </c>
      <c r="D15" s="233">
        <v>206678.48</v>
      </c>
      <c r="E15" s="233">
        <v>23159.1</v>
      </c>
      <c r="F15" s="233">
        <v>0</v>
      </c>
      <c r="G15" s="233">
        <v>285222.59999999998</v>
      </c>
      <c r="H15" s="233">
        <v>11491274.41</v>
      </c>
      <c r="I15" s="233">
        <v>4218323.22</v>
      </c>
      <c r="J15" s="233">
        <v>171923.61</v>
      </c>
      <c r="K15" s="233">
        <v>0</v>
      </c>
      <c r="L15" s="233">
        <v>5242455.3099999996</v>
      </c>
      <c r="M15" s="233">
        <v>0</v>
      </c>
      <c r="N15" s="233">
        <v>0</v>
      </c>
      <c r="O15" s="233">
        <v>0</v>
      </c>
      <c r="P15" s="233">
        <v>0</v>
      </c>
      <c r="Q15" s="233">
        <v>0</v>
      </c>
      <c r="R15" s="234">
        <f t="shared" si="1"/>
        <v>1530462.38</v>
      </c>
      <c r="S15" s="235">
        <v>86443.199999999997</v>
      </c>
      <c r="T15" s="235">
        <v>1444019.18</v>
      </c>
      <c r="U15" s="237">
        <v>1116140.6100000001</v>
      </c>
      <c r="V15" s="225" t="str">
        <f t="shared" si="2"/>
        <v>N/A</v>
      </c>
    </row>
    <row r="16" spans="1:22" x14ac:dyDescent="0.2">
      <c r="A16" s="241" t="s">
        <v>343</v>
      </c>
      <c r="B16" s="236">
        <f t="shared" si="0"/>
        <v>6434299.7699999996</v>
      </c>
      <c r="C16" s="233">
        <v>112990.15</v>
      </c>
      <c r="D16" s="233">
        <v>-17348.77</v>
      </c>
      <c r="E16" s="233">
        <v>993.32</v>
      </c>
      <c r="F16" s="233">
        <v>0</v>
      </c>
      <c r="G16" s="233">
        <v>14403.14</v>
      </c>
      <c r="H16" s="233">
        <v>4606720.24</v>
      </c>
      <c r="I16" s="233">
        <v>245988.27</v>
      </c>
      <c r="J16" s="233">
        <v>189114.8</v>
      </c>
      <c r="K16" s="233">
        <v>0</v>
      </c>
      <c r="L16" s="233">
        <v>1160836.3</v>
      </c>
      <c r="M16" s="233">
        <v>162.28</v>
      </c>
      <c r="N16" s="233">
        <v>99331.99</v>
      </c>
      <c r="O16" s="233">
        <v>15644.79</v>
      </c>
      <c r="P16" s="233">
        <v>5463.26</v>
      </c>
      <c r="Q16" s="233">
        <v>0</v>
      </c>
      <c r="R16" s="234">
        <f t="shared" si="1"/>
        <v>0</v>
      </c>
      <c r="S16" s="235">
        <v>0</v>
      </c>
      <c r="T16" s="235">
        <v>0</v>
      </c>
      <c r="U16" s="235">
        <v>403280.48</v>
      </c>
      <c r="V16" s="225" t="str">
        <f t="shared" si="2"/>
        <v>Yes</v>
      </c>
    </row>
    <row r="17" spans="1:22" x14ac:dyDescent="0.2">
      <c r="A17" s="241" t="s">
        <v>80</v>
      </c>
      <c r="B17" s="236">
        <f t="shared" si="0"/>
        <v>122096716.7</v>
      </c>
      <c r="C17" s="233">
        <v>13928375.08</v>
      </c>
      <c r="D17" s="233">
        <v>747664.88</v>
      </c>
      <c r="E17" s="233">
        <v>1287689.26</v>
      </c>
      <c r="F17" s="233">
        <v>0</v>
      </c>
      <c r="G17" s="233">
        <v>1848705.89</v>
      </c>
      <c r="H17" s="233">
        <v>82379840.939999998</v>
      </c>
      <c r="I17" s="233">
        <v>5404411.6200000001</v>
      </c>
      <c r="J17" s="233">
        <v>6022455.5599999996</v>
      </c>
      <c r="K17" s="233">
        <v>28807.439999999999</v>
      </c>
      <c r="L17" s="233">
        <v>9138294.7599999998</v>
      </c>
      <c r="M17" s="233">
        <v>39270</v>
      </c>
      <c r="N17" s="233">
        <v>1271201.27</v>
      </c>
      <c r="O17" s="233">
        <v>0</v>
      </c>
      <c r="P17" s="233">
        <v>0</v>
      </c>
      <c r="Q17" s="233">
        <v>0</v>
      </c>
      <c r="R17" s="234">
        <f t="shared" si="1"/>
        <v>917807.69000000006</v>
      </c>
      <c r="S17" s="235">
        <v>-465451.35</v>
      </c>
      <c r="T17" s="235">
        <v>1383259.04</v>
      </c>
      <c r="U17" s="235">
        <v>5998475.46</v>
      </c>
      <c r="V17" s="225" t="str">
        <f t="shared" si="2"/>
        <v>N/A</v>
      </c>
    </row>
    <row r="18" spans="1:22" x14ac:dyDescent="0.2">
      <c r="A18" s="241" t="s">
        <v>81</v>
      </c>
      <c r="B18" s="236">
        <f t="shared" si="0"/>
        <v>1377787.6600000001</v>
      </c>
      <c r="C18" s="233">
        <v>92462.95</v>
      </c>
      <c r="D18" s="233">
        <v>5052.58</v>
      </c>
      <c r="E18" s="233">
        <v>3192</v>
      </c>
      <c r="F18" s="233">
        <v>0</v>
      </c>
      <c r="G18" s="233">
        <v>91884</v>
      </c>
      <c r="H18" s="233">
        <v>782333.07</v>
      </c>
      <c r="I18" s="233">
        <v>43141.3</v>
      </c>
      <c r="J18" s="233">
        <v>24761.66</v>
      </c>
      <c r="K18" s="233">
        <v>0</v>
      </c>
      <c r="L18" s="233">
        <v>334960.09999999998</v>
      </c>
      <c r="M18" s="233">
        <v>0</v>
      </c>
      <c r="N18" s="233">
        <v>0</v>
      </c>
      <c r="O18" s="233">
        <v>0</v>
      </c>
      <c r="P18" s="233">
        <v>0</v>
      </c>
      <c r="Q18" s="233">
        <v>0</v>
      </c>
      <c r="R18" s="234">
        <f t="shared" si="1"/>
        <v>246261.01</v>
      </c>
      <c r="S18" s="235">
        <v>0</v>
      </c>
      <c r="T18" s="235">
        <v>246261.01</v>
      </c>
      <c r="U18" s="235">
        <v>113049.84</v>
      </c>
      <c r="V18" s="225" t="str">
        <f t="shared" si="2"/>
        <v>Yes</v>
      </c>
    </row>
    <row r="19" spans="1:22" x14ac:dyDescent="0.2">
      <c r="A19" s="241" t="s">
        <v>82</v>
      </c>
      <c r="B19" s="236">
        <f t="shared" si="0"/>
        <v>7819350.7000000002</v>
      </c>
      <c r="C19" s="233">
        <v>281420.89</v>
      </c>
      <c r="D19" s="233">
        <v>22855.24</v>
      </c>
      <c r="E19" s="233">
        <v>25023.31</v>
      </c>
      <c r="F19" s="233">
        <v>0</v>
      </c>
      <c r="G19" s="233">
        <v>74539.759999999995</v>
      </c>
      <c r="H19" s="233">
        <v>5012171.72</v>
      </c>
      <c r="I19" s="233">
        <v>956315</v>
      </c>
      <c r="J19" s="233">
        <v>233712.48</v>
      </c>
      <c r="K19" s="233">
        <v>0</v>
      </c>
      <c r="L19" s="233">
        <v>1213312.3</v>
      </c>
      <c r="M19" s="233">
        <v>0</v>
      </c>
      <c r="N19" s="233">
        <v>0</v>
      </c>
      <c r="O19" s="233">
        <v>0</v>
      </c>
      <c r="P19" s="233">
        <v>0</v>
      </c>
      <c r="Q19" s="233">
        <v>0</v>
      </c>
      <c r="R19" s="234">
        <f t="shared" si="1"/>
        <v>434964.19</v>
      </c>
      <c r="S19" s="235">
        <v>42516.2</v>
      </c>
      <c r="T19" s="235">
        <v>392447.99</v>
      </c>
      <c r="U19" s="235">
        <v>405700.26</v>
      </c>
      <c r="V19" s="225" t="str">
        <f t="shared" si="2"/>
        <v>Yes</v>
      </c>
    </row>
    <row r="20" spans="1:22" x14ac:dyDescent="0.2">
      <c r="A20" s="241" t="s">
        <v>83</v>
      </c>
      <c r="B20" s="236">
        <f t="shared" si="0"/>
        <v>48740159.859999999</v>
      </c>
      <c r="C20" s="233">
        <v>4985480.1100000003</v>
      </c>
      <c r="D20" s="233">
        <v>265143.2</v>
      </c>
      <c r="E20" s="233">
        <v>277697.15999999997</v>
      </c>
      <c r="F20" s="233">
        <v>0</v>
      </c>
      <c r="G20" s="233">
        <v>354024.96000000002</v>
      </c>
      <c r="H20" s="233">
        <v>35337498.93</v>
      </c>
      <c r="I20" s="233">
        <v>2291023.3199999998</v>
      </c>
      <c r="J20" s="233">
        <v>1626104.62</v>
      </c>
      <c r="K20" s="233">
        <v>76920</v>
      </c>
      <c r="L20" s="233">
        <v>3526267.56</v>
      </c>
      <c r="M20" s="233">
        <v>0</v>
      </c>
      <c r="N20" s="233">
        <v>0</v>
      </c>
      <c r="O20" s="233">
        <v>0</v>
      </c>
      <c r="P20" s="233">
        <v>0</v>
      </c>
      <c r="Q20" s="233">
        <v>0</v>
      </c>
      <c r="R20" s="234">
        <f t="shared" si="1"/>
        <v>2220836.75</v>
      </c>
      <c r="S20" s="235">
        <v>199471.71</v>
      </c>
      <c r="T20" s="235">
        <v>2021365.04</v>
      </c>
      <c r="U20" s="235">
        <v>2641335.9900000002</v>
      </c>
      <c r="V20" s="225" t="str">
        <f t="shared" si="2"/>
        <v>N/A</v>
      </c>
    </row>
    <row r="21" spans="1:22" x14ac:dyDescent="0.2">
      <c r="A21" s="241" t="s">
        <v>392</v>
      </c>
      <c r="B21" s="236">
        <f t="shared" si="0"/>
        <v>14853877.07</v>
      </c>
      <c r="C21" s="233">
        <v>263228.26</v>
      </c>
      <c r="D21" s="233">
        <v>0</v>
      </c>
      <c r="E21" s="233">
        <v>61377.36</v>
      </c>
      <c r="F21" s="233">
        <v>0</v>
      </c>
      <c r="G21" s="233">
        <v>136936.64000000001</v>
      </c>
      <c r="H21" s="233">
        <v>8300939.3499999996</v>
      </c>
      <c r="I21" s="233">
        <v>1007395.25</v>
      </c>
      <c r="J21" s="233">
        <v>755053.75</v>
      </c>
      <c r="K21" s="233">
        <v>24961.82</v>
      </c>
      <c r="L21" s="233">
        <v>4303984.6399999997</v>
      </c>
      <c r="M21" s="233">
        <v>0</v>
      </c>
      <c r="N21" s="233">
        <v>0</v>
      </c>
      <c r="O21" s="233">
        <v>0</v>
      </c>
      <c r="P21" s="233">
        <v>0</v>
      </c>
      <c r="Q21" s="233">
        <v>0</v>
      </c>
      <c r="R21" s="234">
        <f t="shared" si="1"/>
        <v>758099.30999999994</v>
      </c>
      <c r="S21" s="235">
        <v>35730.230000000003</v>
      </c>
      <c r="T21" s="235">
        <v>722369.08</v>
      </c>
      <c r="U21" s="235">
        <v>818482.94</v>
      </c>
      <c r="V21" s="225" t="str">
        <f t="shared" si="2"/>
        <v>N/A</v>
      </c>
    </row>
    <row r="22" spans="1:22" x14ac:dyDescent="0.2">
      <c r="A22" s="241" t="s">
        <v>85</v>
      </c>
      <c r="B22" s="236">
        <f t="shared" si="0"/>
        <v>15109607.85</v>
      </c>
      <c r="C22" s="233">
        <v>772011.2</v>
      </c>
      <c r="D22" s="233">
        <v>33605.33</v>
      </c>
      <c r="E22" s="233">
        <v>102691.2</v>
      </c>
      <c r="F22" s="233">
        <v>0</v>
      </c>
      <c r="G22" s="233">
        <v>346496.8</v>
      </c>
      <c r="H22" s="233">
        <v>8372555.0999999996</v>
      </c>
      <c r="I22" s="233">
        <v>1168511.43</v>
      </c>
      <c r="J22" s="233">
        <v>492025.8</v>
      </c>
      <c r="K22" s="233">
        <v>0</v>
      </c>
      <c r="L22" s="233">
        <v>3821710.99</v>
      </c>
      <c r="M22" s="233">
        <v>0</v>
      </c>
      <c r="N22" s="233">
        <v>0</v>
      </c>
      <c r="O22" s="233">
        <v>0</v>
      </c>
      <c r="P22" s="233">
        <v>0</v>
      </c>
      <c r="Q22" s="233">
        <v>0</v>
      </c>
      <c r="R22" s="234">
        <f t="shared" si="1"/>
        <v>898636.86</v>
      </c>
      <c r="S22" s="235">
        <v>77520.399999999994</v>
      </c>
      <c r="T22" s="235">
        <v>821116.46</v>
      </c>
      <c r="U22" s="235">
        <v>837658.17</v>
      </c>
      <c r="V22" s="225" t="str">
        <f t="shared" si="2"/>
        <v>N/A</v>
      </c>
    </row>
    <row r="23" spans="1:22" x14ac:dyDescent="0.2">
      <c r="A23" s="241" t="s">
        <v>86</v>
      </c>
      <c r="B23" s="236">
        <f t="shared" si="0"/>
        <v>15461536.07</v>
      </c>
      <c r="C23" s="233">
        <v>471578.67</v>
      </c>
      <c r="D23" s="233">
        <v>79849.56</v>
      </c>
      <c r="E23" s="233">
        <v>43209.42</v>
      </c>
      <c r="F23" s="233">
        <v>12245.79</v>
      </c>
      <c r="G23" s="233">
        <v>165139.45000000001</v>
      </c>
      <c r="H23" s="233">
        <v>8280317.7800000003</v>
      </c>
      <c r="I23" s="233">
        <v>2078676.35</v>
      </c>
      <c r="J23" s="233">
        <v>411333.82</v>
      </c>
      <c r="K23" s="233">
        <v>187959.5</v>
      </c>
      <c r="L23" s="233">
        <v>3731225.73</v>
      </c>
      <c r="M23" s="233">
        <v>0</v>
      </c>
      <c r="N23" s="233">
        <v>0</v>
      </c>
      <c r="O23" s="233">
        <v>0</v>
      </c>
      <c r="P23" s="233">
        <v>0</v>
      </c>
      <c r="Q23" s="233">
        <v>0</v>
      </c>
      <c r="R23" s="234">
        <f t="shared" si="1"/>
        <v>231460.67</v>
      </c>
      <c r="S23" s="235">
        <v>1636.76</v>
      </c>
      <c r="T23" s="235">
        <v>229823.91</v>
      </c>
      <c r="U23" s="237">
        <v>773263.35</v>
      </c>
      <c r="V23" s="225" t="str">
        <f t="shared" si="2"/>
        <v>N/A</v>
      </c>
    </row>
    <row r="24" spans="1:22" x14ac:dyDescent="0.2">
      <c r="A24" s="241" t="s">
        <v>87</v>
      </c>
      <c r="B24" s="236">
        <f t="shared" si="0"/>
        <v>27827227.310000002</v>
      </c>
      <c r="C24" s="233">
        <v>3482165.29</v>
      </c>
      <c r="D24" s="233">
        <v>153585.01</v>
      </c>
      <c r="E24" s="233">
        <v>625268.43000000005</v>
      </c>
      <c r="F24" s="233">
        <v>0</v>
      </c>
      <c r="G24" s="233">
        <v>802134.96</v>
      </c>
      <c r="H24" s="233">
        <v>15171389.800000001</v>
      </c>
      <c r="I24" s="233">
        <v>1241694.2</v>
      </c>
      <c r="J24" s="233">
        <v>749059.92</v>
      </c>
      <c r="K24" s="233">
        <v>36342.36</v>
      </c>
      <c r="L24" s="233">
        <v>5565587.3399999999</v>
      </c>
      <c r="M24" s="233">
        <v>0</v>
      </c>
      <c r="N24" s="233">
        <v>0</v>
      </c>
      <c r="O24" s="233">
        <v>0</v>
      </c>
      <c r="P24" s="233">
        <v>0</v>
      </c>
      <c r="Q24" s="233">
        <v>0</v>
      </c>
      <c r="R24" s="234">
        <f t="shared" si="1"/>
        <v>517898.69</v>
      </c>
      <c r="S24" s="235">
        <v>54985.33</v>
      </c>
      <c r="T24" s="235">
        <v>462913.36</v>
      </c>
      <c r="U24" s="235">
        <v>1372227.72</v>
      </c>
      <c r="V24" s="225" t="str">
        <f t="shared" si="2"/>
        <v>N/A</v>
      </c>
    </row>
    <row r="25" spans="1:22" x14ac:dyDescent="0.2">
      <c r="A25" s="241" t="s">
        <v>88</v>
      </c>
      <c r="B25" s="236">
        <f t="shared" si="0"/>
        <v>28075499</v>
      </c>
      <c r="C25" s="233">
        <v>953249</v>
      </c>
      <c r="D25" s="233">
        <v>106740</v>
      </c>
      <c r="E25" s="233">
        <v>83728</v>
      </c>
      <c r="F25" s="233">
        <v>0</v>
      </c>
      <c r="G25" s="233">
        <v>293035</v>
      </c>
      <c r="H25" s="233">
        <v>16010448</v>
      </c>
      <c r="I25" s="233">
        <v>2756445</v>
      </c>
      <c r="J25" s="233">
        <v>673821</v>
      </c>
      <c r="K25" s="233">
        <v>166509</v>
      </c>
      <c r="L25" s="233">
        <v>6539514</v>
      </c>
      <c r="M25" s="233">
        <v>23770</v>
      </c>
      <c r="N25" s="233">
        <v>400418</v>
      </c>
      <c r="O25" s="233">
        <v>49785</v>
      </c>
      <c r="P25" s="233">
        <v>18037</v>
      </c>
      <c r="Q25" s="233">
        <v>0</v>
      </c>
      <c r="R25" s="234">
        <f t="shared" si="1"/>
        <v>520206</v>
      </c>
      <c r="S25" s="235">
        <v>9901</v>
      </c>
      <c r="T25" s="235">
        <v>510305</v>
      </c>
      <c r="U25" s="235">
        <v>1164612</v>
      </c>
      <c r="V25" s="225" t="str">
        <f t="shared" si="2"/>
        <v>N/A</v>
      </c>
    </row>
    <row r="26" spans="1:22" x14ac:dyDescent="0.2">
      <c r="A26" s="241" t="s">
        <v>344</v>
      </c>
      <c r="B26" s="236">
        <f t="shared" si="0"/>
        <v>3183181.54</v>
      </c>
      <c r="C26" s="233">
        <v>55109.279999999999</v>
      </c>
      <c r="D26" s="233">
        <v>1652.22</v>
      </c>
      <c r="E26" s="233">
        <v>2137.86</v>
      </c>
      <c r="F26" s="233">
        <v>0</v>
      </c>
      <c r="G26" s="233">
        <v>0</v>
      </c>
      <c r="H26" s="233">
        <v>2711360.74</v>
      </c>
      <c r="I26" s="233">
        <v>309829.08</v>
      </c>
      <c r="J26" s="233">
        <v>67223.820000000007</v>
      </c>
      <c r="K26" s="233">
        <v>0</v>
      </c>
      <c r="L26" s="233">
        <v>6888.66</v>
      </c>
      <c r="M26" s="233">
        <v>0</v>
      </c>
      <c r="N26" s="233">
        <v>28979.88</v>
      </c>
      <c r="O26" s="233">
        <v>0</v>
      </c>
      <c r="P26" s="233">
        <v>0</v>
      </c>
      <c r="Q26" s="233">
        <v>0</v>
      </c>
      <c r="R26" s="234">
        <f t="shared" si="1"/>
        <v>539133.8600000001</v>
      </c>
      <c r="S26" s="235">
        <v>10540.8</v>
      </c>
      <c r="T26" s="235">
        <v>528593.06000000006</v>
      </c>
      <c r="U26" s="235">
        <v>261592.58</v>
      </c>
      <c r="V26" s="225" t="str">
        <f t="shared" si="2"/>
        <v>Yes</v>
      </c>
    </row>
    <row r="27" spans="1:22" x14ac:dyDescent="0.2">
      <c r="A27" s="241" t="s">
        <v>89</v>
      </c>
      <c r="B27" s="236">
        <f t="shared" si="0"/>
        <v>8768733.6699999999</v>
      </c>
      <c r="C27" s="233">
        <v>554657.82999999996</v>
      </c>
      <c r="D27" s="233">
        <v>5600.4</v>
      </c>
      <c r="E27" s="233">
        <v>19171.89</v>
      </c>
      <c r="F27" s="233">
        <v>1420.14</v>
      </c>
      <c r="G27" s="233">
        <v>104853.67</v>
      </c>
      <c r="H27" s="233">
        <v>5425059.2400000002</v>
      </c>
      <c r="I27" s="233">
        <v>616645.22</v>
      </c>
      <c r="J27" s="233">
        <v>134343.35999999999</v>
      </c>
      <c r="K27" s="233">
        <v>72375.12</v>
      </c>
      <c r="L27" s="233">
        <v>1834606.8</v>
      </c>
      <c r="M27" s="233">
        <v>0</v>
      </c>
      <c r="N27" s="233">
        <v>0</v>
      </c>
      <c r="O27" s="233">
        <v>0</v>
      </c>
      <c r="P27" s="233">
        <v>0</v>
      </c>
      <c r="Q27" s="233">
        <v>0</v>
      </c>
      <c r="R27" s="234">
        <f t="shared" si="1"/>
        <v>281914.70999999996</v>
      </c>
      <c r="S27" s="235">
        <v>11261.1</v>
      </c>
      <c r="T27" s="235">
        <v>270653.61</v>
      </c>
      <c r="U27" s="235">
        <v>400183.54</v>
      </c>
      <c r="V27" s="225" t="str">
        <f t="shared" si="2"/>
        <v>Yes</v>
      </c>
    </row>
    <row r="28" spans="1:22" x14ac:dyDescent="0.2">
      <c r="A28" s="241" t="s">
        <v>90</v>
      </c>
      <c r="B28" s="236">
        <f t="shared" si="0"/>
        <v>48935635.269999996</v>
      </c>
      <c r="C28" s="233">
        <v>3057886.95</v>
      </c>
      <c r="D28" s="233">
        <v>462807.51</v>
      </c>
      <c r="E28" s="233">
        <v>377868.24</v>
      </c>
      <c r="F28" s="233">
        <v>0</v>
      </c>
      <c r="G28" s="233">
        <v>1262620.44</v>
      </c>
      <c r="H28" s="233">
        <v>23361025.829999998</v>
      </c>
      <c r="I28" s="233">
        <v>7889109.71</v>
      </c>
      <c r="J28" s="233">
        <v>1601458.47</v>
      </c>
      <c r="K28" s="233">
        <v>0</v>
      </c>
      <c r="L28" s="233">
        <v>10922858.119999999</v>
      </c>
      <c r="M28" s="233">
        <v>0</v>
      </c>
      <c r="N28" s="233">
        <v>0</v>
      </c>
      <c r="O28" s="233">
        <v>0</v>
      </c>
      <c r="P28" s="233">
        <v>0</v>
      </c>
      <c r="Q28" s="233">
        <v>0</v>
      </c>
      <c r="R28" s="234">
        <f t="shared" si="1"/>
        <v>531197.89</v>
      </c>
      <c r="S28" s="235">
        <v>85759.54</v>
      </c>
      <c r="T28" s="235">
        <v>445438.35</v>
      </c>
      <c r="U28" s="235">
        <v>2468808.7599999998</v>
      </c>
      <c r="V28" s="225" t="str">
        <f t="shared" si="2"/>
        <v>N/A</v>
      </c>
    </row>
    <row r="29" spans="1:22" x14ac:dyDescent="0.2">
      <c r="A29" s="241" t="s">
        <v>91</v>
      </c>
      <c r="B29" s="236">
        <f t="shared" si="0"/>
        <v>15542498.690000001</v>
      </c>
      <c r="C29" s="233">
        <v>1692096.81</v>
      </c>
      <c r="D29" s="233">
        <v>29700</v>
      </c>
      <c r="E29" s="233">
        <v>123315.49</v>
      </c>
      <c r="F29" s="233">
        <v>0</v>
      </c>
      <c r="G29" s="233">
        <v>133256.47</v>
      </c>
      <c r="H29" s="233">
        <v>10124560.640000001</v>
      </c>
      <c r="I29" s="233">
        <v>1168211.33</v>
      </c>
      <c r="J29" s="233">
        <v>461608.2</v>
      </c>
      <c r="K29" s="233">
        <v>58814.64</v>
      </c>
      <c r="L29" s="233">
        <v>1343118.24</v>
      </c>
      <c r="M29" s="233">
        <v>12307.88</v>
      </c>
      <c r="N29" s="233">
        <v>391011.88</v>
      </c>
      <c r="O29" s="233">
        <v>4497.1099999999997</v>
      </c>
      <c r="P29" s="233">
        <v>0</v>
      </c>
      <c r="Q29" s="233">
        <v>0</v>
      </c>
      <c r="R29" s="234">
        <f t="shared" si="1"/>
        <v>0</v>
      </c>
      <c r="S29" s="235">
        <v>0</v>
      </c>
      <c r="T29" s="235">
        <v>0</v>
      </c>
      <c r="U29" s="235">
        <v>844069.43</v>
      </c>
      <c r="V29" s="225" t="str">
        <f t="shared" si="2"/>
        <v>N/A</v>
      </c>
    </row>
    <row r="30" spans="1:22" x14ac:dyDescent="0.2">
      <c r="A30" s="241" t="s">
        <v>92</v>
      </c>
      <c r="B30" s="236">
        <f t="shared" si="0"/>
        <v>21584660.699999999</v>
      </c>
      <c r="C30" s="233">
        <v>2096250.49</v>
      </c>
      <c r="D30" s="233">
        <v>1652.22</v>
      </c>
      <c r="E30" s="233">
        <v>164966.39999999999</v>
      </c>
      <c r="F30" s="233">
        <v>0</v>
      </c>
      <c r="G30" s="233">
        <v>201830.39999999999</v>
      </c>
      <c r="H30" s="233">
        <v>16154704.970000001</v>
      </c>
      <c r="I30" s="233">
        <v>48740.49</v>
      </c>
      <c r="J30" s="233">
        <v>504770.17</v>
      </c>
      <c r="K30" s="233">
        <v>0</v>
      </c>
      <c r="L30" s="233">
        <v>2411745.56</v>
      </c>
      <c r="M30" s="233">
        <v>0</v>
      </c>
      <c r="N30" s="233">
        <v>0</v>
      </c>
      <c r="O30" s="233">
        <v>0</v>
      </c>
      <c r="P30" s="233">
        <v>0</v>
      </c>
      <c r="Q30" s="233">
        <v>0</v>
      </c>
      <c r="R30" s="234">
        <f t="shared" si="1"/>
        <v>641718.5</v>
      </c>
      <c r="S30" s="235">
        <v>11729.22</v>
      </c>
      <c r="T30" s="235">
        <v>629989.28</v>
      </c>
      <c r="U30" s="235">
        <v>1078675.47</v>
      </c>
      <c r="V30" s="225" t="str">
        <f t="shared" si="2"/>
        <v>N/A</v>
      </c>
    </row>
    <row r="31" spans="1:22" x14ac:dyDescent="0.2">
      <c r="A31" s="241" t="s">
        <v>93</v>
      </c>
      <c r="B31" s="236">
        <f t="shared" si="0"/>
        <v>84268081.489999995</v>
      </c>
      <c r="C31" s="233">
        <v>8594892.25</v>
      </c>
      <c r="D31" s="233">
        <v>95278.02</v>
      </c>
      <c r="E31" s="233">
        <v>914144.56</v>
      </c>
      <c r="F31" s="233">
        <v>4957.3999999999996</v>
      </c>
      <c r="G31" s="233">
        <v>3002201.44</v>
      </c>
      <c r="H31" s="233">
        <v>47583978.509999998</v>
      </c>
      <c r="I31" s="233">
        <v>1675075.71</v>
      </c>
      <c r="J31" s="233">
        <v>3046021</v>
      </c>
      <c r="K31" s="233">
        <v>184827.76</v>
      </c>
      <c r="L31" s="233">
        <v>19166704.84</v>
      </c>
      <c r="M31" s="233">
        <v>0</v>
      </c>
      <c r="N31" s="233">
        <v>0</v>
      </c>
      <c r="O31" s="233">
        <v>0</v>
      </c>
      <c r="P31" s="233">
        <v>0</v>
      </c>
      <c r="Q31" s="233">
        <v>0</v>
      </c>
      <c r="R31" s="234">
        <f t="shared" si="1"/>
        <v>590116.94999999995</v>
      </c>
      <c r="S31" s="235">
        <v>40546.129999999997</v>
      </c>
      <c r="T31" s="235">
        <v>549570.81999999995</v>
      </c>
      <c r="U31" s="235">
        <v>3901514.5</v>
      </c>
      <c r="V31" s="225" t="str">
        <f t="shared" si="2"/>
        <v>N/A</v>
      </c>
    </row>
    <row r="33" spans="1:9" x14ac:dyDescent="0.2">
      <c r="A33" s="86" t="s">
        <v>54</v>
      </c>
      <c r="B33" s="86" t="s">
        <v>66</v>
      </c>
      <c r="C33" s="86" t="s">
        <v>67</v>
      </c>
      <c r="D33" s="86">
        <v>50000000</v>
      </c>
      <c r="F33" s="86" t="s">
        <v>54</v>
      </c>
      <c r="G33" s="86" t="s">
        <v>144</v>
      </c>
      <c r="H33" s="86" t="s">
        <v>145</v>
      </c>
      <c r="I33" s="86" t="s">
        <v>378</v>
      </c>
    </row>
    <row r="34" spans="1:9" x14ac:dyDescent="0.2">
      <c r="A34" s="223"/>
      <c r="B34" s="223"/>
      <c r="C34" s="223" t="s">
        <v>422</v>
      </c>
      <c r="D34" s="223" t="s">
        <v>429</v>
      </c>
      <c r="F34" s="223"/>
      <c r="G34" s="223"/>
      <c r="H34" s="223"/>
      <c r="I34" s="223" t="s">
        <v>423</v>
      </c>
    </row>
    <row r="35" spans="1:9" x14ac:dyDescent="0.2">
      <c r="A35" s="241" t="s">
        <v>342</v>
      </c>
      <c r="B35" s="232" t="s">
        <v>65</v>
      </c>
      <c r="C35" s="217">
        <v>0</v>
      </c>
      <c r="D35" s="237">
        <v>909515.05</v>
      </c>
      <c r="E35" s="225"/>
      <c r="F35" s="241" t="s">
        <v>342</v>
      </c>
      <c r="G35" s="239">
        <v>69250</v>
      </c>
      <c r="H35" s="239">
        <v>10000000</v>
      </c>
      <c r="I35" s="238">
        <v>0</v>
      </c>
    </row>
    <row r="36" spans="1:9" x14ac:dyDescent="0.2">
      <c r="A36" s="241" t="s">
        <v>69</v>
      </c>
      <c r="B36" s="232" t="s">
        <v>65</v>
      </c>
      <c r="C36" s="217">
        <v>0</v>
      </c>
      <c r="D36" s="235">
        <v>3667185</v>
      </c>
      <c r="E36" s="225"/>
      <c r="F36" s="241" t="s">
        <v>69</v>
      </c>
      <c r="G36" s="239">
        <v>69250</v>
      </c>
      <c r="H36" s="239">
        <v>10000000</v>
      </c>
      <c r="I36" s="238">
        <v>0</v>
      </c>
    </row>
    <row r="37" spans="1:9" x14ac:dyDescent="0.2">
      <c r="A37" s="241" t="s">
        <v>70</v>
      </c>
      <c r="B37" s="232" t="s">
        <v>65</v>
      </c>
      <c r="C37" s="217">
        <v>0</v>
      </c>
      <c r="D37" s="235">
        <v>174955.44</v>
      </c>
      <c r="E37" s="225"/>
      <c r="F37" s="241" t="s">
        <v>70</v>
      </c>
      <c r="G37" s="240">
        <v>69250</v>
      </c>
      <c r="H37" s="239">
        <v>10000000</v>
      </c>
      <c r="I37" s="238">
        <v>275000</v>
      </c>
    </row>
    <row r="38" spans="1:9" x14ac:dyDescent="0.2">
      <c r="A38" s="241" t="s">
        <v>71</v>
      </c>
      <c r="B38" s="232" t="s">
        <v>65</v>
      </c>
      <c r="C38" s="217">
        <v>0</v>
      </c>
      <c r="D38" s="235">
        <v>587810.9</v>
      </c>
      <c r="E38" s="225"/>
      <c r="F38" s="241" t="s">
        <v>71</v>
      </c>
      <c r="G38" s="239">
        <v>69250</v>
      </c>
      <c r="H38" s="239">
        <v>10000000</v>
      </c>
      <c r="I38" s="238">
        <v>0</v>
      </c>
    </row>
    <row r="39" spans="1:9" x14ac:dyDescent="0.2">
      <c r="A39" s="241" t="s">
        <v>72</v>
      </c>
      <c r="B39" s="232" t="s">
        <v>65</v>
      </c>
      <c r="C39" s="217">
        <v>0</v>
      </c>
      <c r="D39" s="235">
        <v>1223894.98</v>
      </c>
      <c r="E39" s="225"/>
      <c r="F39" s="241" t="s">
        <v>72</v>
      </c>
      <c r="G39" s="239">
        <v>69250</v>
      </c>
      <c r="H39" s="239">
        <v>10000000</v>
      </c>
      <c r="I39" s="238">
        <v>0</v>
      </c>
    </row>
    <row r="40" spans="1:9" x14ac:dyDescent="0.2">
      <c r="A40" s="242" t="s">
        <v>372</v>
      </c>
      <c r="B40" s="232" t="s">
        <v>65</v>
      </c>
      <c r="C40" s="217">
        <v>0</v>
      </c>
      <c r="D40" s="235">
        <v>1295757.45</v>
      </c>
      <c r="E40" s="225"/>
      <c r="F40" s="242" t="s">
        <v>372</v>
      </c>
      <c r="G40" s="239">
        <v>69250</v>
      </c>
      <c r="H40" s="239">
        <v>10000000</v>
      </c>
      <c r="I40" s="238">
        <v>0</v>
      </c>
    </row>
    <row r="41" spans="1:9" x14ac:dyDescent="0.2">
      <c r="A41" s="241" t="s">
        <v>74</v>
      </c>
      <c r="B41" s="232" t="s">
        <v>65</v>
      </c>
      <c r="C41" s="217">
        <v>0</v>
      </c>
      <c r="D41" s="235">
        <v>261042.71</v>
      </c>
      <c r="E41" s="225"/>
      <c r="F41" s="241" t="s">
        <v>74</v>
      </c>
      <c r="G41" s="239">
        <v>69250</v>
      </c>
      <c r="H41" s="239">
        <v>10000000</v>
      </c>
      <c r="I41" s="238">
        <v>0</v>
      </c>
    </row>
    <row r="42" spans="1:9" x14ac:dyDescent="0.2">
      <c r="A42" s="241" t="s">
        <v>75</v>
      </c>
      <c r="B42" s="232" t="s">
        <v>65</v>
      </c>
      <c r="C42" s="217">
        <v>0</v>
      </c>
      <c r="D42" s="235">
        <v>106118.17</v>
      </c>
      <c r="E42" s="225"/>
      <c r="F42" s="241" t="s">
        <v>75</v>
      </c>
      <c r="G42" s="239">
        <v>69250</v>
      </c>
      <c r="H42" s="239">
        <v>10000000</v>
      </c>
      <c r="I42" s="238">
        <v>0</v>
      </c>
    </row>
    <row r="43" spans="1:9" x14ac:dyDescent="0.2">
      <c r="A43" s="241" t="s">
        <v>76</v>
      </c>
      <c r="B43" s="232" t="s">
        <v>65</v>
      </c>
      <c r="C43" s="217">
        <v>0</v>
      </c>
      <c r="D43" s="235">
        <v>2122392.2599999998</v>
      </c>
      <c r="E43" s="225"/>
      <c r="F43" s="241" t="s">
        <v>76</v>
      </c>
      <c r="G43" s="239">
        <v>69250</v>
      </c>
      <c r="H43" s="239">
        <v>10000000</v>
      </c>
      <c r="I43" s="238">
        <v>0</v>
      </c>
    </row>
    <row r="44" spans="1:9" x14ac:dyDescent="0.2">
      <c r="A44" s="241" t="s">
        <v>77</v>
      </c>
      <c r="B44" s="232" t="s">
        <v>65</v>
      </c>
      <c r="C44" s="217">
        <v>0</v>
      </c>
      <c r="D44" s="235">
        <v>333940.81</v>
      </c>
      <c r="E44" s="225"/>
      <c r="F44" s="241" t="s">
        <v>77</v>
      </c>
      <c r="G44" s="239">
        <v>69250</v>
      </c>
      <c r="H44" s="239">
        <v>10000000</v>
      </c>
      <c r="I44" s="238">
        <v>0</v>
      </c>
    </row>
    <row r="45" spans="1:9" x14ac:dyDescent="0.2">
      <c r="A45" s="241" t="s">
        <v>78</v>
      </c>
      <c r="B45" s="232" t="s">
        <v>65</v>
      </c>
      <c r="C45" s="217">
        <v>0</v>
      </c>
      <c r="D45" s="237">
        <v>2559320.5</v>
      </c>
      <c r="E45" s="225"/>
      <c r="F45" s="241" t="s">
        <v>78</v>
      </c>
      <c r="G45" s="239">
        <v>69250</v>
      </c>
      <c r="H45" s="239">
        <v>10000000</v>
      </c>
      <c r="I45" s="238">
        <v>0</v>
      </c>
    </row>
    <row r="46" spans="1:9" x14ac:dyDescent="0.2">
      <c r="A46" s="241" t="s">
        <v>79</v>
      </c>
      <c r="B46" s="232" t="s">
        <v>65</v>
      </c>
      <c r="C46" s="217">
        <v>0</v>
      </c>
      <c r="D46" s="237">
        <v>1116140.6100000001</v>
      </c>
      <c r="E46" s="225"/>
      <c r="F46" s="241" t="s">
        <v>79</v>
      </c>
      <c r="G46" s="239">
        <v>69250</v>
      </c>
      <c r="H46" s="239">
        <v>10000000</v>
      </c>
      <c r="I46" s="238">
        <v>0</v>
      </c>
    </row>
    <row r="47" spans="1:9" x14ac:dyDescent="0.2">
      <c r="A47" s="241" t="s">
        <v>343</v>
      </c>
      <c r="B47" s="232" t="s">
        <v>65</v>
      </c>
      <c r="C47" s="217">
        <v>0</v>
      </c>
      <c r="D47" s="235">
        <v>403280.48</v>
      </c>
      <c r="E47" s="225"/>
      <c r="F47" s="241" t="s">
        <v>343</v>
      </c>
      <c r="G47" s="239">
        <v>69250</v>
      </c>
      <c r="H47" s="239">
        <v>10000000</v>
      </c>
      <c r="I47" s="238">
        <v>0</v>
      </c>
    </row>
    <row r="48" spans="1:9" x14ac:dyDescent="0.2">
      <c r="A48" s="241" t="s">
        <v>80</v>
      </c>
      <c r="B48" s="232" t="s">
        <v>65</v>
      </c>
      <c r="C48" s="217">
        <v>0</v>
      </c>
      <c r="D48" s="235">
        <v>5998475.46</v>
      </c>
      <c r="E48" s="225"/>
      <c r="F48" s="241" t="s">
        <v>80</v>
      </c>
      <c r="G48" s="239">
        <v>69250</v>
      </c>
      <c r="H48" s="239">
        <v>10000000</v>
      </c>
      <c r="I48" s="238">
        <v>60000</v>
      </c>
    </row>
    <row r="49" spans="1:9" x14ac:dyDescent="0.2">
      <c r="A49" s="241" t="s">
        <v>81</v>
      </c>
      <c r="B49" s="232" t="s">
        <v>65</v>
      </c>
      <c r="C49" s="217">
        <v>0</v>
      </c>
      <c r="D49" s="235">
        <v>113049.84</v>
      </c>
      <c r="E49" s="225"/>
      <c r="F49" s="241" t="s">
        <v>81</v>
      </c>
      <c r="G49" s="239">
        <v>69250</v>
      </c>
      <c r="H49" s="239">
        <v>10000000</v>
      </c>
      <c r="I49" s="238">
        <v>0</v>
      </c>
    </row>
    <row r="50" spans="1:9" x14ac:dyDescent="0.2">
      <c r="A50" s="241" t="s">
        <v>82</v>
      </c>
      <c r="B50" s="232" t="s">
        <v>65</v>
      </c>
      <c r="C50" s="217">
        <v>0</v>
      </c>
      <c r="D50" s="235">
        <v>405700.26</v>
      </c>
      <c r="E50" s="225"/>
      <c r="F50" s="241" t="s">
        <v>82</v>
      </c>
      <c r="G50" s="239">
        <v>69250</v>
      </c>
      <c r="H50" s="239">
        <v>10000000</v>
      </c>
      <c r="I50" s="238">
        <v>0</v>
      </c>
    </row>
    <row r="51" spans="1:9" x14ac:dyDescent="0.2">
      <c r="A51" s="241" t="s">
        <v>83</v>
      </c>
      <c r="B51" s="232" t="s">
        <v>65</v>
      </c>
      <c r="C51" s="217">
        <v>0</v>
      </c>
      <c r="D51" s="235">
        <v>2641335.9900000002</v>
      </c>
      <c r="E51" s="225"/>
      <c r="F51" s="241" t="s">
        <v>83</v>
      </c>
      <c r="G51" s="239">
        <v>69250</v>
      </c>
      <c r="H51" s="239">
        <v>10000000</v>
      </c>
      <c r="I51" s="238">
        <v>0</v>
      </c>
    </row>
    <row r="52" spans="1:9" x14ac:dyDescent="0.2">
      <c r="A52" s="241" t="s">
        <v>392</v>
      </c>
      <c r="B52" s="232" t="s">
        <v>65</v>
      </c>
      <c r="C52" s="217">
        <v>0</v>
      </c>
      <c r="D52" s="235">
        <v>818482.94</v>
      </c>
      <c r="E52" s="225"/>
      <c r="F52" s="241" t="s">
        <v>392</v>
      </c>
      <c r="G52" s="239">
        <v>69250</v>
      </c>
      <c r="H52" s="239">
        <v>10000000</v>
      </c>
      <c r="I52" s="238">
        <v>0</v>
      </c>
    </row>
    <row r="53" spans="1:9" x14ac:dyDescent="0.2">
      <c r="A53" s="241" t="s">
        <v>85</v>
      </c>
      <c r="B53" s="232" t="s">
        <v>65</v>
      </c>
      <c r="C53" s="217">
        <v>0</v>
      </c>
      <c r="D53" s="235">
        <v>837658.17</v>
      </c>
      <c r="E53" s="225"/>
      <c r="F53" s="241" t="s">
        <v>85</v>
      </c>
      <c r="G53" s="239">
        <v>69250</v>
      </c>
      <c r="H53" s="239">
        <v>10000000</v>
      </c>
      <c r="I53" s="238">
        <v>0</v>
      </c>
    </row>
    <row r="54" spans="1:9" x14ac:dyDescent="0.2">
      <c r="A54" s="241" t="s">
        <v>86</v>
      </c>
      <c r="B54" s="232" t="s">
        <v>65</v>
      </c>
      <c r="C54" s="217">
        <v>0</v>
      </c>
      <c r="D54" s="237">
        <v>773263.35</v>
      </c>
      <c r="E54" s="225"/>
      <c r="F54" s="241" t="s">
        <v>86</v>
      </c>
      <c r="G54" s="239">
        <v>69250</v>
      </c>
      <c r="H54" s="239">
        <v>10000000</v>
      </c>
      <c r="I54" s="238">
        <v>0</v>
      </c>
    </row>
    <row r="55" spans="1:9" x14ac:dyDescent="0.2">
      <c r="A55" s="241" t="s">
        <v>87</v>
      </c>
      <c r="B55" s="232" t="s">
        <v>65</v>
      </c>
      <c r="C55" s="217">
        <v>0</v>
      </c>
      <c r="D55" s="235">
        <v>1372227.72</v>
      </c>
      <c r="E55" s="225"/>
      <c r="F55" s="241" t="s">
        <v>87</v>
      </c>
      <c r="G55" s="239">
        <v>69250</v>
      </c>
      <c r="H55" s="239">
        <v>10000000</v>
      </c>
      <c r="I55" s="238">
        <v>0</v>
      </c>
    </row>
    <row r="56" spans="1:9" x14ac:dyDescent="0.2">
      <c r="A56" s="241" t="s">
        <v>88</v>
      </c>
      <c r="B56" s="232" t="s">
        <v>65</v>
      </c>
      <c r="C56" s="217">
        <v>0</v>
      </c>
      <c r="D56" s="235">
        <v>1164612</v>
      </c>
      <c r="E56" s="225"/>
      <c r="F56" s="241" t="s">
        <v>88</v>
      </c>
      <c r="G56" s="239">
        <v>69250</v>
      </c>
      <c r="H56" s="239">
        <v>10000000</v>
      </c>
      <c r="I56" s="238">
        <v>0</v>
      </c>
    </row>
    <row r="57" spans="1:9" x14ac:dyDescent="0.2">
      <c r="A57" s="241" t="s">
        <v>344</v>
      </c>
      <c r="B57" s="232" t="s">
        <v>65</v>
      </c>
      <c r="C57" s="217">
        <v>0</v>
      </c>
      <c r="D57" s="235">
        <v>261592.58</v>
      </c>
      <c r="E57" s="225"/>
      <c r="F57" s="241" t="s">
        <v>344</v>
      </c>
      <c r="G57" s="239">
        <v>69250</v>
      </c>
      <c r="H57" s="239">
        <v>10000000</v>
      </c>
      <c r="I57" s="238">
        <v>0</v>
      </c>
    </row>
    <row r="58" spans="1:9" x14ac:dyDescent="0.2">
      <c r="A58" s="241" t="s">
        <v>89</v>
      </c>
      <c r="B58" s="232" t="s">
        <v>65</v>
      </c>
      <c r="C58" s="217">
        <v>0</v>
      </c>
      <c r="D58" s="235">
        <v>400183.54</v>
      </c>
      <c r="E58" s="225"/>
      <c r="F58" s="241" t="s">
        <v>89</v>
      </c>
      <c r="G58" s="239">
        <v>69150</v>
      </c>
      <c r="H58" s="239">
        <v>10000000</v>
      </c>
      <c r="I58" s="238">
        <v>0</v>
      </c>
    </row>
    <row r="59" spans="1:9" x14ac:dyDescent="0.2">
      <c r="A59" s="241" t="s">
        <v>90</v>
      </c>
      <c r="B59" s="232" t="s">
        <v>65</v>
      </c>
      <c r="C59" s="217">
        <v>0</v>
      </c>
      <c r="D59" s="235">
        <v>2468808.7599999998</v>
      </c>
      <c r="E59" s="225"/>
      <c r="F59" s="241" t="s">
        <v>90</v>
      </c>
      <c r="G59" s="239">
        <v>69250</v>
      </c>
      <c r="H59" s="239">
        <v>10000000</v>
      </c>
      <c r="I59" s="238">
        <v>0</v>
      </c>
    </row>
    <row r="60" spans="1:9" x14ac:dyDescent="0.2">
      <c r="A60" s="241" t="s">
        <v>91</v>
      </c>
      <c r="B60" s="232" t="s">
        <v>65</v>
      </c>
      <c r="C60" s="217">
        <v>0</v>
      </c>
      <c r="D60" s="235">
        <v>844069.43</v>
      </c>
      <c r="E60" s="225"/>
      <c r="F60" s="241" t="s">
        <v>91</v>
      </c>
      <c r="G60" s="239">
        <v>69250</v>
      </c>
      <c r="H60" s="239">
        <v>10000000</v>
      </c>
      <c r="I60" s="238">
        <v>0</v>
      </c>
    </row>
    <row r="61" spans="1:9" x14ac:dyDescent="0.2">
      <c r="A61" s="241" t="s">
        <v>92</v>
      </c>
      <c r="B61" s="232" t="s">
        <v>65</v>
      </c>
      <c r="C61" s="217">
        <v>-16.5</v>
      </c>
      <c r="D61" s="235">
        <v>1078691.97</v>
      </c>
      <c r="E61" s="225"/>
      <c r="F61" s="241" t="s">
        <v>92</v>
      </c>
      <c r="G61" s="239">
        <v>69250</v>
      </c>
      <c r="H61" s="239">
        <v>10000000</v>
      </c>
      <c r="I61" s="238">
        <v>1500000</v>
      </c>
    </row>
    <row r="62" spans="1:9" x14ac:dyDescent="0.2">
      <c r="A62" s="241" t="s">
        <v>93</v>
      </c>
      <c r="B62" s="232" t="s">
        <v>65</v>
      </c>
      <c r="C62" s="217">
        <v>0</v>
      </c>
      <c r="D62" s="235">
        <v>3901514.5</v>
      </c>
      <c r="E62" s="225"/>
      <c r="F62" s="241" t="s">
        <v>93</v>
      </c>
      <c r="G62" s="240">
        <v>69250</v>
      </c>
      <c r="H62" s="239">
        <v>10000000</v>
      </c>
      <c r="I62" s="238">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2"/>
  <sheetViews>
    <sheetView zoomScaleNormal="100" workbookViewId="0">
      <pane xSplit="1" topLeftCell="B1" activePane="topRight" state="frozen"/>
      <selection sqref="A1:M1"/>
      <selection pane="topRight" activeCell="R35" sqref="R35"/>
    </sheetView>
  </sheetViews>
  <sheetFormatPr defaultColWidth="9.140625" defaultRowHeight="12.75" x14ac:dyDescent="0.2"/>
  <cols>
    <col min="1" max="1" width="38.7109375" style="45" bestFit="1" customWidth="1"/>
    <col min="2" max="2" width="24.140625" style="45" bestFit="1" customWidth="1"/>
    <col min="3" max="3" width="22.42578125" style="45" customWidth="1"/>
    <col min="4" max="4" width="17.85546875" style="45" customWidth="1"/>
    <col min="5" max="5" width="13.7109375" style="45" bestFit="1" customWidth="1"/>
    <col min="6" max="6" width="23" style="45" customWidth="1"/>
    <col min="7" max="7" width="16.7109375" style="45" bestFit="1" customWidth="1"/>
    <col min="8" max="8" width="14.7109375" style="45" customWidth="1"/>
    <col min="9" max="9" width="16.5703125" style="45" bestFit="1" customWidth="1"/>
    <col min="10" max="10" width="15.140625" style="45" bestFit="1" customWidth="1"/>
    <col min="11" max="11" width="14.28515625" style="45" bestFit="1" customWidth="1"/>
    <col min="12" max="12" width="16.7109375" style="45" bestFit="1" customWidth="1"/>
    <col min="13" max="15" width="17.42578125" style="45" customWidth="1"/>
    <col min="16" max="16" width="14.7109375" style="45" bestFit="1" customWidth="1"/>
    <col min="17" max="17" width="19.42578125" style="45" customWidth="1"/>
    <col min="18" max="18" width="18.5703125" style="45" customWidth="1"/>
    <col min="19" max="19" width="11.28515625" style="45" bestFit="1" customWidth="1"/>
    <col min="20" max="21" width="13.140625" style="45" bestFit="1" customWidth="1"/>
    <col min="22" max="16384" width="9.140625" style="45"/>
  </cols>
  <sheetData>
    <row r="1" spans="1:22" ht="69.75" customHeight="1" x14ac:dyDescent="0.2">
      <c r="A1" s="168" t="s">
        <v>412</v>
      </c>
      <c r="B1" s="82" t="s">
        <v>96</v>
      </c>
      <c r="C1" s="82" t="s">
        <v>55</v>
      </c>
      <c r="D1" s="82" t="s">
        <v>56</v>
      </c>
      <c r="E1" s="82" t="s">
        <v>346</v>
      </c>
      <c r="F1" s="82" t="s">
        <v>57</v>
      </c>
      <c r="G1" s="82" t="s">
        <v>58</v>
      </c>
      <c r="H1" s="82" t="s">
        <v>59</v>
      </c>
      <c r="I1" s="82" t="s">
        <v>60</v>
      </c>
      <c r="J1" s="82" t="s">
        <v>347</v>
      </c>
      <c r="K1" s="82" t="s">
        <v>61</v>
      </c>
      <c r="L1" s="82" t="s">
        <v>62</v>
      </c>
      <c r="M1" s="82" t="s">
        <v>381</v>
      </c>
      <c r="N1" s="82" t="s">
        <v>382</v>
      </c>
      <c r="O1" s="82" t="s">
        <v>383</v>
      </c>
      <c r="P1" s="82" t="s">
        <v>384</v>
      </c>
      <c r="Q1" s="82" t="s">
        <v>385</v>
      </c>
      <c r="R1" s="83" t="s">
        <v>95</v>
      </c>
      <c r="S1" s="83" t="s">
        <v>63</v>
      </c>
      <c r="T1" s="83" t="s">
        <v>64</v>
      </c>
      <c r="U1" s="84" t="s">
        <v>97</v>
      </c>
      <c r="V1" s="84" t="s">
        <v>136</v>
      </c>
    </row>
    <row r="2" spans="1:22" ht="34.5" x14ac:dyDescent="0.2">
      <c r="A2" s="231" t="s">
        <v>353</v>
      </c>
      <c r="B2" s="220"/>
      <c r="C2" s="220" t="s">
        <v>354</v>
      </c>
      <c r="D2" s="220" t="s">
        <v>352</v>
      </c>
      <c r="E2" s="220" t="s">
        <v>355</v>
      </c>
      <c r="F2" s="220" t="s">
        <v>356</v>
      </c>
      <c r="G2" s="220" t="s">
        <v>357</v>
      </c>
      <c r="H2" s="220" t="s">
        <v>358</v>
      </c>
      <c r="I2" s="220" t="s">
        <v>359</v>
      </c>
      <c r="J2" s="220" t="s">
        <v>360</v>
      </c>
      <c r="K2" s="220" t="s">
        <v>361</v>
      </c>
      <c r="L2" s="220" t="s">
        <v>362</v>
      </c>
      <c r="M2" s="220" t="s">
        <v>386</v>
      </c>
      <c r="N2" s="220" t="s">
        <v>387</v>
      </c>
      <c r="O2" s="220" t="s">
        <v>388</v>
      </c>
      <c r="P2" s="220" t="s">
        <v>389</v>
      </c>
      <c r="Q2" s="220" t="s">
        <v>390</v>
      </c>
      <c r="R2" s="221"/>
      <c r="S2" s="221" t="s">
        <v>363</v>
      </c>
      <c r="T2" s="221" t="s">
        <v>364</v>
      </c>
      <c r="U2" s="222" t="s">
        <v>419</v>
      </c>
      <c r="V2" s="222"/>
    </row>
    <row r="3" spans="1:22" s="85" customFormat="1" ht="10.5" x14ac:dyDescent="0.15">
      <c r="A3" s="81" t="s">
        <v>176</v>
      </c>
    </row>
    <row r="4" spans="1:22" x14ac:dyDescent="0.2">
      <c r="A4" s="241" t="s">
        <v>342</v>
      </c>
      <c r="B4" s="236">
        <f>SUM(C4:Q4)</f>
        <v>21993309.369999997</v>
      </c>
      <c r="C4" s="233">
        <v>870861.4</v>
      </c>
      <c r="D4" s="233">
        <v>45065.02</v>
      </c>
      <c r="E4" s="233">
        <v>148027.25</v>
      </c>
      <c r="F4" s="233">
        <v>0</v>
      </c>
      <c r="G4" s="233">
        <v>476980.85</v>
      </c>
      <c r="H4" s="233">
        <v>13549537.83</v>
      </c>
      <c r="I4" s="233">
        <v>1612251.59</v>
      </c>
      <c r="J4" s="233">
        <v>797859.1</v>
      </c>
      <c r="K4" s="233">
        <v>0</v>
      </c>
      <c r="L4" s="233">
        <v>4003841.16</v>
      </c>
      <c r="M4" s="233">
        <v>10534.68</v>
      </c>
      <c r="N4" s="233">
        <v>454208.11</v>
      </c>
      <c r="O4" s="233">
        <v>0</v>
      </c>
      <c r="P4" s="233">
        <v>24142.38</v>
      </c>
      <c r="Q4" s="233">
        <v>0</v>
      </c>
      <c r="R4" s="234">
        <f>S4+T4</f>
        <v>860796.19</v>
      </c>
      <c r="S4" s="235">
        <v>35673.69</v>
      </c>
      <c r="T4" s="235">
        <v>825122.5</v>
      </c>
      <c r="U4" s="235">
        <v>886832.59</v>
      </c>
      <c r="V4" s="225" t="str">
        <f>IF((B4*0.05)&lt;500000,"Yes","N/A")</f>
        <v>N/A</v>
      </c>
    </row>
    <row r="5" spans="1:22" x14ac:dyDescent="0.2">
      <c r="A5" s="241" t="s">
        <v>69</v>
      </c>
      <c r="B5" s="236">
        <f t="shared" ref="B5:B31" si="0">SUM(C5:Q5)</f>
        <v>77598525.149999991</v>
      </c>
      <c r="C5" s="233">
        <v>6360296.8899999997</v>
      </c>
      <c r="D5" s="233">
        <v>196658</v>
      </c>
      <c r="E5" s="233">
        <v>1454312.96</v>
      </c>
      <c r="F5" s="233">
        <v>7286.4</v>
      </c>
      <c r="G5" s="233">
        <v>2637472.44</v>
      </c>
      <c r="H5" s="233">
        <v>40867841.789999999</v>
      </c>
      <c r="I5" s="233">
        <v>3100115.37</v>
      </c>
      <c r="J5" s="233">
        <v>4774072.01</v>
      </c>
      <c r="K5" s="233">
        <v>99794</v>
      </c>
      <c r="L5" s="233">
        <v>18100675.289999999</v>
      </c>
      <c r="M5" s="233">
        <v>0</v>
      </c>
      <c r="N5" s="233">
        <v>0</v>
      </c>
      <c r="O5" s="233">
        <v>0</v>
      </c>
      <c r="P5" s="233">
        <v>0</v>
      </c>
      <c r="Q5" s="233">
        <v>0</v>
      </c>
      <c r="R5" s="234">
        <f t="shared" ref="R5:R31" si="1">S5+T5</f>
        <v>1276052.6599999999</v>
      </c>
      <c r="S5" s="235">
        <v>79513.240000000005</v>
      </c>
      <c r="T5" s="235">
        <v>1196539.42</v>
      </c>
      <c r="U5" s="235">
        <v>3944875.19</v>
      </c>
      <c r="V5" s="225" t="str">
        <f t="shared" ref="V5:V31" si="2">IF((B5*0.05)&lt;500000,"Yes","N/A")</f>
        <v>N/A</v>
      </c>
    </row>
    <row r="6" spans="1:22" s="225" customFormat="1" x14ac:dyDescent="0.2">
      <c r="A6" s="241" t="s">
        <v>70</v>
      </c>
      <c r="B6" s="236">
        <f t="shared" si="0"/>
        <v>2602404.92</v>
      </c>
      <c r="C6" s="233">
        <v>24473</v>
      </c>
      <c r="D6" s="233">
        <v>180</v>
      </c>
      <c r="E6" s="233">
        <v>102</v>
      </c>
      <c r="F6" s="233">
        <v>0</v>
      </c>
      <c r="G6" s="233">
        <v>12297.35</v>
      </c>
      <c r="H6" s="233">
        <v>1581766.92</v>
      </c>
      <c r="I6" s="233">
        <v>337511.83</v>
      </c>
      <c r="J6" s="233">
        <v>56370.6</v>
      </c>
      <c r="K6" s="233">
        <v>0</v>
      </c>
      <c r="L6" s="233">
        <v>572220.72</v>
      </c>
      <c r="M6" s="233">
        <v>0</v>
      </c>
      <c r="N6" s="233">
        <v>15539</v>
      </c>
      <c r="O6" s="233">
        <v>1166.0999999999999</v>
      </c>
      <c r="P6" s="233">
        <v>777.4</v>
      </c>
      <c r="Q6" s="233">
        <v>0</v>
      </c>
      <c r="R6" s="234">
        <f t="shared" si="1"/>
        <v>300356.2</v>
      </c>
      <c r="S6" s="235">
        <v>6028.27</v>
      </c>
      <c r="T6" s="235">
        <v>294327.93</v>
      </c>
      <c r="U6" s="235">
        <v>188316.81</v>
      </c>
      <c r="V6" s="225" t="str">
        <f t="shared" si="2"/>
        <v>Yes</v>
      </c>
    </row>
    <row r="7" spans="1:22" x14ac:dyDescent="0.2">
      <c r="A7" s="241" t="s">
        <v>71</v>
      </c>
      <c r="B7" s="236">
        <f t="shared" si="0"/>
        <v>11286805.380000001</v>
      </c>
      <c r="C7" s="233">
        <v>512226</v>
      </c>
      <c r="D7" s="233">
        <v>20412</v>
      </c>
      <c r="E7" s="233">
        <v>150682.79999999999</v>
      </c>
      <c r="F7" s="233">
        <v>0</v>
      </c>
      <c r="G7" s="233">
        <v>132295.20000000001</v>
      </c>
      <c r="H7" s="233">
        <v>6895066.3899999997</v>
      </c>
      <c r="I7" s="233">
        <v>853440.19</v>
      </c>
      <c r="J7" s="233">
        <v>413566.4</v>
      </c>
      <c r="K7" s="233">
        <v>0</v>
      </c>
      <c r="L7" s="233">
        <v>2199268.4</v>
      </c>
      <c r="M7" s="233">
        <v>0</v>
      </c>
      <c r="N7" s="233">
        <v>97191.6</v>
      </c>
      <c r="O7" s="233">
        <v>7641.6</v>
      </c>
      <c r="P7" s="233">
        <v>5014.8</v>
      </c>
      <c r="Q7" s="233">
        <v>0</v>
      </c>
      <c r="R7" s="234">
        <f t="shared" si="1"/>
        <v>429206.2</v>
      </c>
      <c r="S7" s="235">
        <v>29642.400000000001</v>
      </c>
      <c r="T7" s="235">
        <v>399563.8</v>
      </c>
      <c r="U7" s="235">
        <v>607266.06999999995</v>
      </c>
      <c r="V7" s="225" t="str">
        <f t="shared" si="2"/>
        <v>N/A</v>
      </c>
    </row>
    <row r="8" spans="1:22" x14ac:dyDescent="0.2">
      <c r="A8" s="241" t="s">
        <v>72</v>
      </c>
      <c r="B8" s="236">
        <f>SUM(C8:Q8)</f>
        <v>23059247.169999994</v>
      </c>
      <c r="C8" s="233">
        <v>1807912.25</v>
      </c>
      <c r="D8" s="233">
        <v>202622.57</v>
      </c>
      <c r="E8" s="233">
        <v>118763.52</v>
      </c>
      <c r="F8" s="233">
        <v>463.92</v>
      </c>
      <c r="G8" s="233">
        <v>532346.1</v>
      </c>
      <c r="H8" s="233">
        <v>12351152.4</v>
      </c>
      <c r="I8" s="233">
        <v>2509950.5</v>
      </c>
      <c r="J8" s="233">
        <v>476739.4</v>
      </c>
      <c r="K8" s="233">
        <v>3010.36</v>
      </c>
      <c r="L8" s="233">
        <v>4861359.4400000004</v>
      </c>
      <c r="M8" s="233">
        <v>22014.720000000001</v>
      </c>
      <c r="N8" s="233">
        <v>152745.66</v>
      </c>
      <c r="O8" s="233">
        <v>12743.61</v>
      </c>
      <c r="P8" s="233">
        <v>7422.72</v>
      </c>
      <c r="Q8" s="233">
        <v>0</v>
      </c>
      <c r="R8" s="234">
        <f>S8+T8</f>
        <v>1625526.24</v>
      </c>
      <c r="S8" s="235">
        <v>182850.46</v>
      </c>
      <c r="T8" s="235">
        <v>1442675.78</v>
      </c>
      <c r="U8" s="235">
        <v>1280263.76</v>
      </c>
      <c r="V8" s="225" t="str">
        <f>IF((B8*0.05)&lt;500000,"Yes","N/A")</f>
        <v>N/A</v>
      </c>
    </row>
    <row r="9" spans="1:22" x14ac:dyDescent="0.2">
      <c r="A9" s="242" t="s">
        <v>372</v>
      </c>
      <c r="B9" s="236">
        <f>SUM(C9:Q9)</f>
        <v>26179164.539999995</v>
      </c>
      <c r="C9" s="233">
        <v>3396779.98</v>
      </c>
      <c r="D9" s="233">
        <v>88473.93</v>
      </c>
      <c r="E9" s="233">
        <v>221848.9</v>
      </c>
      <c r="F9" s="233">
        <v>0</v>
      </c>
      <c r="G9" s="233">
        <v>144337.13</v>
      </c>
      <c r="H9" s="233">
        <v>18023070.559999999</v>
      </c>
      <c r="I9" s="233">
        <v>1707000.83</v>
      </c>
      <c r="J9" s="233">
        <v>605910.06000000006</v>
      </c>
      <c r="K9" s="233">
        <v>0</v>
      </c>
      <c r="L9" s="233">
        <v>1395172.43</v>
      </c>
      <c r="M9" s="233">
        <v>0</v>
      </c>
      <c r="N9" s="233">
        <v>582430.9</v>
      </c>
      <c r="O9" s="233">
        <v>9507.81</v>
      </c>
      <c r="P9" s="233">
        <v>4632.01</v>
      </c>
      <c r="Q9" s="233">
        <v>0</v>
      </c>
      <c r="R9" s="234">
        <f>S9+T9</f>
        <v>78655.81</v>
      </c>
      <c r="S9" s="235">
        <v>19015.04</v>
      </c>
      <c r="T9" s="235">
        <v>59640.77</v>
      </c>
      <c r="U9" s="235">
        <v>1201192.47</v>
      </c>
      <c r="V9" s="225" t="str">
        <f>IF((B9*0.05)&lt;500000,"Yes","N/A")</f>
        <v>N/A</v>
      </c>
    </row>
    <row r="10" spans="1:22" x14ac:dyDescent="0.2">
      <c r="A10" s="241" t="s">
        <v>74</v>
      </c>
      <c r="B10" s="236">
        <f t="shared" si="0"/>
        <v>3535423.7099999995</v>
      </c>
      <c r="C10" s="233">
        <v>38727.730000000003</v>
      </c>
      <c r="D10" s="233">
        <v>4543.5</v>
      </c>
      <c r="E10" s="233">
        <v>3943.05</v>
      </c>
      <c r="F10" s="233">
        <v>0</v>
      </c>
      <c r="G10" s="233">
        <v>25418.58</v>
      </c>
      <c r="H10" s="233">
        <v>2219257.2999999998</v>
      </c>
      <c r="I10" s="233">
        <v>108679.36</v>
      </c>
      <c r="J10" s="233">
        <v>127330.22</v>
      </c>
      <c r="K10" s="233">
        <v>39785.760000000002</v>
      </c>
      <c r="L10" s="233">
        <v>944387.41</v>
      </c>
      <c r="M10" s="233">
        <v>0</v>
      </c>
      <c r="N10" s="233">
        <v>22223.52</v>
      </c>
      <c r="O10" s="233">
        <v>1127.28</v>
      </c>
      <c r="P10" s="233">
        <v>0</v>
      </c>
      <c r="Q10" s="233">
        <v>0</v>
      </c>
      <c r="R10" s="234">
        <f t="shared" si="1"/>
        <v>472441.37</v>
      </c>
      <c r="S10" s="235">
        <v>5494.17</v>
      </c>
      <c r="T10" s="235">
        <v>466947.2</v>
      </c>
      <c r="U10" s="235">
        <v>286777.57</v>
      </c>
      <c r="V10" s="225" t="str">
        <f t="shared" si="2"/>
        <v>Yes</v>
      </c>
    </row>
    <row r="11" spans="1:22" x14ac:dyDescent="0.2">
      <c r="A11" s="241" t="s">
        <v>75</v>
      </c>
      <c r="B11" s="236">
        <f t="shared" si="0"/>
        <v>1983445.78</v>
      </c>
      <c r="C11" s="233">
        <v>309915.84000000003</v>
      </c>
      <c r="D11" s="233">
        <v>0</v>
      </c>
      <c r="E11" s="233">
        <v>39981.129999999997</v>
      </c>
      <c r="F11" s="233">
        <v>0</v>
      </c>
      <c r="G11" s="233">
        <v>155454.57999999999</v>
      </c>
      <c r="H11" s="233">
        <v>939635.78</v>
      </c>
      <c r="I11" s="233">
        <v>21203.49</v>
      </c>
      <c r="J11" s="233">
        <v>51451.9</v>
      </c>
      <c r="K11" s="233">
        <v>0</v>
      </c>
      <c r="L11" s="233">
        <v>465803.06</v>
      </c>
      <c r="M11" s="233">
        <v>0</v>
      </c>
      <c r="N11" s="233">
        <v>0</v>
      </c>
      <c r="O11" s="233">
        <v>0</v>
      </c>
      <c r="P11" s="233">
        <v>0</v>
      </c>
      <c r="Q11" s="233">
        <v>0</v>
      </c>
      <c r="R11" s="234">
        <f t="shared" si="1"/>
        <v>124366.59</v>
      </c>
      <c r="S11" s="235">
        <v>2474.9299999999998</v>
      </c>
      <c r="T11" s="235">
        <v>121891.66</v>
      </c>
      <c r="U11" s="235">
        <v>112620.74</v>
      </c>
      <c r="V11" s="225" t="str">
        <f t="shared" si="2"/>
        <v>Yes</v>
      </c>
    </row>
    <row r="12" spans="1:22" x14ac:dyDescent="0.2">
      <c r="A12" s="241" t="s">
        <v>76</v>
      </c>
      <c r="B12" s="236">
        <f t="shared" si="0"/>
        <v>42452656.330000006</v>
      </c>
      <c r="C12" s="233">
        <v>1718445.89</v>
      </c>
      <c r="D12" s="233">
        <v>142075.85</v>
      </c>
      <c r="E12" s="233">
        <v>205583.72</v>
      </c>
      <c r="F12" s="233">
        <v>0</v>
      </c>
      <c r="G12" s="233">
        <v>378047.37</v>
      </c>
      <c r="H12" s="233">
        <v>24534595.23</v>
      </c>
      <c r="I12" s="233">
        <v>5032386.74</v>
      </c>
      <c r="J12" s="233">
        <v>1887624.74</v>
      </c>
      <c r="K12" s="233">
        <v>0</v>
      </c>
      <c r="L12" s="233">
        <v>8553896.7899999991</v>
      </c>
      <c r="M12" s="233">
        <v>0</v>
      </c>
      <c r="N12" s="233">
        <v>0</v>
      </c>
      <c r="O12" s="233">
        <v>0</v>
      </c>
      <c r="P12" s="233">
        <v>0</v>
      </c>
      <c r="Q12" s="233">
        <v>0</v>
      </c>
      <c r="R12" s="234">
        <f t="shared" si="1"/>
        <v>1855179.5799999998</v>
      </c>
      <c r="S12" s="235">
        <v>85219.44</v>
      </c>
      <c r="T12" s="235">
        <v>1769960.14</v>
      </c>
      <c r="U12" s="235">
        <v>2305584.39</v>
      </c>
      <c r="V12" s="225" t="str">
        <f t="shared" si="2"/>
        <v>N/A</v>
      </c>
    </row>
    <row r="13" spans="1:22" x14ac:dyDescent="0.2">
      <c r="A13" s="241" t="s">
        <v>77</v>
      </c>
      <c r="B13" s="236">
        <f t="shared" si="0"/>
        <v>7063652.089999998</v>
      </c>
      <c r="C13" s="233">
        <v>237882.22</v>
      </c>
      <c r="D13" s="233">
        <v>14416.38</v>
      </c>
      <c r="E13" s="233">
        <v>49598.080000000002</v>
      </c>
      <c r="F13" s="233">
        <v>19263.54</v>
      </c>
      <c r="G13" s="233">
        <v>155436.84</v>
      </c>
      <c r="H13" s="233">
        <v>4901972.01</v>
      </c>
      <c r="I13" s="233">
        <v>264528.5</v>
      </c>
      <c r="J13" s="233">
        <v>149850.6</v>
      </c>
      <c r="K13" s="233">
        <v>46012.52</v>
      </c>
      <c r="L13" s="233">
        <v>1224691.3999999999</v>
      </c>
      <c r="M13" s="233">
        <v>0</v>
      </c>
      <c r="N13" s="233">
        <v>0</v>
      </c>
      <c r="O13" s="233">
        <v>0</v>
      </c>
      <c r="P13" s="233">
        <v>0</v>
      </c>
      <c r="Q13" s="233">
        <v>0</v>
      </c>
      <c r="R13" s="234">
        <f t="shared" si="1"/>
        <v>365908.85</v>
      </c>
      <c r="S13" s="235">
        <v>62767.61</v>
      </c>
      <c r="T13" s="235">
        <v>303141.24</v>
      </c>
      <c r="U13" s="235">
        <v>380770.91</v>
      </c>
      <c r="V13" s="225" t="str">
        <f t="shared" si="2"/>
        <v>Yes</v>
      </c>
    </row>
    <row r="14" spans="1:22" x14ac:dyDescent="0.2">
      <c r="A14" s="241" t="s">
        <v>78</v>
      </c>
      <c r="B14" s="236">
        <f t="shared" si="0"/>
        <v>45974911.259999998</v>
      </c>
      <c r="C14" s="233">
        <v>5769907.5199999996</v>
      </c>
      <c r="D14" s="233">
        <v>0</v>
      </c>
      <c r="E14" s="233">
        <v>638982</v>
      </c>
      <c r="F14" s="233">
        <v>7970.82</v>
      </c>
      <c r="G14" s="233">
        <v>1005772.56</v>
      </c>
      <c r="H14" s="233">
        <v>27475361.399999999</v>
      </c>
      <c r="I14" s="233">
        <v>0</v>
      </c>
      <c r="J14" s="233">
        <v>2713575.9</v>
      </c>
      <c r="K14" s="233">
        <v>230891.5</v>
      </c>
      <c r="L14" s="233">
        <v>8132449.5599999996</v>
      </c>
      <c r="M14" s="233">
        <v>0</v>
      </c>
      <c r="N14" s="233">
        <v>0</v>
      </c>
      <c r="O14" s="233">
        <v>0</v>
      </c>
      <c r="P14" s="233">
        <v>0</v>
      </c>
      <c r="Q14" s="233">
        <v>0</v>
      </c>
      <c r="R14" s="234">
        <f t="shared" si="1"/>
        <v>883812.51</v>
      </c>
      <c r="S14" s="235">
        <v>53849.96</v>
      </c>
      <c r="T14" s="235">
        <v>829962.55</v>
      </c>
      <c r="U14" s="235">
        <v>2298745.56</v>
      </c>
      <c r="V14" s="225" t="str">
        <f t="shared" si="2"/>
        <v>N/A</v>
      </c>
    </row>
    <row r="15" spans="1:22" x14ac:dyDescent="0.2">
      <c r="A15" s="241" t="s">
        <v>79</v>
      </c>
      <c r="B15" s="236">
        <f t="shared" si="0"/>
        <v>24946793.049999997</v>
      </c>
      <c r="C15" s="233">
        <v>897350.59</v>
      </c>
      <c r="D15" s="233">
        <v>116374.72</v>
      </c>
      <c r="E15" s="233">
        <v>81178.740000000005</v>
      </c>
      <c r="F15" s="233">
        <v>0</v>
      </c>
      <c r="G15" s="233">
        <v>385354.32</v>
      </c>
      <c r="H15" s="233">
        <v>12910296.109999999</v>
      </c>
      <c r="I15" s="233">
        <v>4142848.31</v>
      </c>
      <c r="J15" s="233">
        <v>651953.88</v>
      </c>
      <c r="K15" s="233">
        <v>0</v>
      </c>
      <c r="L15" s="233">
        <v>5761436.3799999999</v>
      </c>
      <c r="M15" s="233">
        <v>0</v>
      </c>
      <c r="N15" s="233">
        <v>0</v>
      </c>
      <c r="O15" s="233">
        <v>0</v>
      </c>
      <c r="P15" s="233">
        <v>0</v>
      </c>
      <c r="Q15" s="233">
        <v>0</v>
      </c>
      <c r="R15" s="234">
        <f t="shared" si="1"/>
        <v>1519186.26</v>
      </c>
      <c r="S15" s="235">
        <v>84607.2</v>
      </c>
      <c r="T15" s="235">
        <v>1434579.06</v>
      </c>
      <c r="U15" s="235">
        <v>1244731.57</v>
      </c>
      <c r="V15" s="225" t="str">
        <f t="shared" si="2"/>
        <v>N/A</v>
      </c>
    </row>
    <row r="16" spans="1:22" x14ac:dyDescent="0.2">
      <c r="A16" s="241" t="s">
        <v>343</v>
      </c>
      <c r="B16" s="236">
        <f t="shared" si="0"/>
        <v>6119551.6499999985</v>
      </c>
      <c r="C16" s="233">
        <v>95855.38</v>
      </c>
      <c r="D16" s="233">
        <v>0</v>
      </c>
      <c r="E16" s="233">
        <v>9933.2000000000007</v>
      </c>
      <c r="F16" s="233">
        <v>0</v>
      </c>
      <c r="G16" s="233">
        <v>18376.419999999998</v>
      </c>
      <c r="H16" s="233">
        <v>4300485.5999999996</v>
      </c>
      <c r="I16" s="233">
        <v>135201.54999999999</v>
      </c>
      <c r="J16" s="233">
        <v>183349.6</v>
      </c>
      <c r="K16" s="233">
        <v>0</v>
      </c>
      <c r="L16" s="233">
        <v>1275279.5900000001</v>
      </c>
      <c r="M16" s="233">
        <v>0</v>
      </c>
      <c r="N16" s="233">
        <v>80210.59</v>
      </c>
      <c r="O16" s="233">
        <v>15893.12</v>
      </c>
      <c r="P16" s="233">
        <v>4966.6000000000004</v>
      </c>
      <c r="Q16" s="233">
        <v>0</v>
      </c>
      <c r="R16" s="234">
        <f t="shared" si="1"/>
        <v>0</v>
      </c>
      <c r="S16" s="235">
        <v>0</v>
      </c>
      <c r="T16" s="235">
        <v>0</v>
      </c>
      <c r="U16" s="235">
        <v>382831.06</v>
      </c>
      <c r="V16" s="225" t="str">
        <f t="shared" si="2"/>
        <v>Yes</v>
      </c>
    </row>
    <row r="17" spans="1:22" x14ac:dyDescent="0.2">
      <c r="A17" s="241" t="s">
        <v>80</v>
      </c>
      <c r="B17" s="236">
        <f t="shared" si="0"/>
        <v>117172583.09</v>
      </c>
      <c r="C17" s="233">
        <v>12914363.140000001</v>
      </c>
      <c r="D17" s="233">
        <v>-399619.34</v>
      </c>
      <c r="E17" s="233">
        <v>1868690.13</v>
      </c>
      <c r="F17" s="233">
        <v>0</v>
      </c>
      <c r="G17" s="233">
        <v>1720122</v>
      </c>
      <c r="H17" s="233">
        <v>76875690.569999993</v>
      </c>
      <c r="I17" s="233">
        <v>5357874.09</v>
      </c>
      <c r="J17" s="233">
        <v>7975935.7800000003</v>
      </c>
      <c r="K17" s="233">
        <v>27648.52</v>
      </c>
      <c r="L17" s="233">
        <v>9160848.6999999993</v>
      </c>
      <c r="M17" s="233">
        <v>19635</v>
      </c>
      <c r="N17" s="233">
        <v>1651394.5</v>
      </c>
      <c r="O17" s="233">
        <v>0</v>
      </c>
      <c r="P17" s="233">
        <v>0</v>
      </c>
      <c r="Q17" s="233">
        <v>0</v>
      </c>
      <c r="R17" s="234">
        <f t="shared" si="1"/>
        <v>2142064.7800000003</v>
      </c>
      <c r="S17" s="235">
        <v>890255.98</v>
      </c>
      <c r="T17" s="235">
        <v>1251808.8</v>
      </c>
      <c r="U17" s="235">
        <v>4595263.9000000004</v>
      </c>
      <c r="V17" s="225" t="str">
        <f t="shared" si="2"/>
        <v>N/A</v>
      </c>
    </row>
    <row r="18" spans="1:22" x14ac:dyDescent="0.2">
      <c r="A18" s="241" t="s">
        <v>81</v>
      </c>
      <c r="B18" s="236">
        <f t="shared" si="0"/>
        <v>1360796.82</v>
      </c>
      <c r="C18" s="233">
        <v>78448.22</v>
      </c>
      <c r="D18" s="233">
        <v>0</v>
      </c>
      <c r="E18" s="233">
        <v>2568</v>
      </c>
      <c r="F18" s="233">
        <v>0</v>
      </c>
      <c r="G18" s="233">
        <v>57228</v>
      </c>
      <c r="H18" s="233">
        <v>856858.55</v>
      </c>
      <c r="I18" s="233">
        <v>0</v>
      </c>
      <c r="J18" s="233">
        <v>38111.96</v>
      </c>
      <c r="K18" s="233">
        <v>0</v>
      </c>
      <c r="L18" s="233">
        <v>327582.09000000003</v>
      </c>
      <c r="M18" s="233">
        <v>0</v>
      </c>
      <c r="N18" s="233">
        <v>0</v>
      </c>
      <c r="O18" s="233">
        <v>0</v>
      </c>
      <c r="P18" s="233">
        <v>0</v>
      </c>
      <c r="Q18" s="233">
        <v>0</v>
      </c>
      <c r="R18" s="234">
        <f t="shared" si="1"/>
        <v>247858.01</v>
      </c>
      <c r="S18" s="235">
        <v>0</v>
      </c>
      <c r="T18" s="235">
        <v>247858.01</v>
      </c>
      <c r="U18" s="235">
        <v>116221.77</v>
      </c>
      <c r="V18" s="225" t="str">
        <f t="shared" si="2"/>
        <v>Yes</v>
      </c>
    </row>
    <row r="19" spans="1:22" x14ac:dyDescent="0.2">
      <c r="A19" s="241" t="s">
        <v>82</v>
      </c>
      <c r="B19" s="236">
        <f t="shared" si="0"/>
        <v>8025088.5300000012</v>
      </c>
      <c r="C19" s="233">
        <v>177322.6</v>
      </c>
      <c r="D19" s="233">
        <v>15174.92</v>
      </c>
      <c r="E19" s="233">
        <v>27325.57</v>
      </c>
      <c r="F19" s="233">
        <v>0</v>
      </c>
      <c r="G19" s="233">
        <v>21093.45</v>
      </c>
      <c r="H19" s="233">
        <v>5442829.2300000004</v>
      </c>
      <c r="I19" s="233">
        <v>830804.75</v>
      </c>
      <c r="J19" s="233">
        <v>237719.2</v>
      </c>
      <c r="K19" s="233">
        <v>0</v>
      </c>
      <c r="L19" s="233">
        <v>1272818.81</v>
      </c>
      <c r="M19" s="233">
        <v>0</v>
      </c>
      <c r="N19" s="233">
        <v>0</v>
      </c>
      <c r="O19" s="233">
        <v>0</v>
      </c>
      <c r="P19" s="233">
        <v>0</v>
      </c>
      <c r="Q19" s="233">
        <v>0</v>
      </c>
      <c r="R19" s="234">
        <f t="shared" si="1"/>
        <v>445549.18</v>
      </c>
      <c r="S19" s="235">
        <v>13564.04</v>
      </c>
      <c r="T19" s="235">
        <v>431985.14</v>
      </c>
      <c r="U19" s="235">
        <v>424337.9</v>
      </c>
      <c r="V19" s="225" t="str">
        <f t="shared" si="2"/>
        <v>Yes</v>
      </c>
    </row>
    <row r="20" spans="1:22" x14ac:dyDescent="0.2">
      <c r="A20" s="241" t="s">
        <v>83</v>
      </c>
      <c r="B20" s="236">
        <f t="shared" si="0"/>
        <v>50121365.909999996</v>
      </c>
      <c r="C20" s="233">
        <v>6537148.1799999997</v>
      </c>
      <c r="D20" s="233">
        <v>-681544.65</v>
      </c>
      <c r="E20" s="233">
        <v>355161.49</v>
      </c>
      <c r="F20" s="233">
        <v>0</v>
      </c>
      <c r="G20" s="233">
        <v>342785.46</v>
      </c>
      <c r="H20" s="233">
        <v>35231426.719999999</v>
      </c>
      <c r="I20" s="233">
        <v>1964269.28</v>
      </c>
      <c r="J20" s="233">
        <v>1684794.14</v>
      </c>
      <c r="K20" s="233">
        <v>54767.040000000001</v>
      </c>
      <c r="L20" s="233">
        <v>3512690.25</v>
      </c>
      <c r="M20" s="233">
        <v>0</v>
      </c>
      <c r="N20" s="233">
        <v>1066420</v>
      </c>
      <c r="O20" s="233">
        <v>10480</v>
      </c>
      <c r="P20" s="233">
        <v>42968</v>
      </c>
      <c r="Q20" s="233">
        <v>0</v>
      </c>
      <c r="R20" s="234">
        <f t="shared" si="1"/>
        <v>2211021.13</v>
      </c>
      <c r="S20" s="235">
        <v>181888.29</v>
      </c>
      <c r="T20" s="235">
        <v>2029132.84</v>
      </c>
      <c r="U20" s="235">
        <v>2647783.92</v>
      </c>
      <c r="V20" s="225" t="str">
        <f t="shared" si="2"/>
        <v>N/A</v>
      </c>
    </row>
    <row r="21" spans="1:22" x14ac:dyDescent="0.2">
      <c r="A21" s="241" t="s">
        <v>392</v>
      </c>
      <c r="B21" s="236">
        <f t="shared" si="0"/>
        <v>15569166.969999999</v>
      </c>
      <c r="C21" s="233">
        <v>381768.68</v>
      </c>
      <c r="D21" s="233">
        <v>0</v>
      </c>
      <c r="E21" s="233">
        <v>101830.62</v>
      </c>
      <c r="F21" s="233">
        <v>0</v>
      </c>
      <c r="G21" s="233">
        <v>163208.01</v>
      </c>
      <c r="H21" s="233">
        <v>8448135.6699999999</v>
      </c>
      <c r="I21" s="233">
        <v>889445.1</v>
      </c>
      <c r="J21" s="233">
        <v>941902.5</v>
      </c>
      <c r="K21" s="233">
        <v>64092.33</v>
      </c>
      <c r="L21" s="233">
        <v>4578784.0599999996</v>
      </c>
      <c r="M21" s="233">
        <v>0</v>
      </c>
      <c r="N21" s="233">
        <v>0</v>
      </c>
      <c r="O21" s="233">
        <v>0</v>
      </c>
      <c r="P21" s="233">
        <v>0</v>
      </c>
      <c r="Q21" s="233">
        <v>0</v>
      </c>
      <c r="R21" s="234">
        <f t="shared" si="1"/>
        <v>794380.9</v>
      </c>
      <c r="S21" s="235">
        <v>48100.42</v>
      </c>
      <c r="T21" s="235">
        <v>746280.48</v>
      </c>
      <c r="U21" s="235">
        <v>857896.35</v>
      </c>
      <c r="V21" s="225" t="str">
        <f t="shared" si="2"/>
        <v>N/A</v>
      </c>
    </row>
    <row r="22" spans="1:22" x14ac:dyDescent="0.2">
      <c r="A22" s="241" t="s">
        <v>85</v>
      </c>
      <c r="B22" s="236">
        <f t="shared" si="0"/>
        <v>14971979.940000001</v>
      </c>
      <c r="C22" s="233">
        <v>379567.2</v>
      </c>
      <c r="D22" s="233">
        <v>13535.15</v>
      </c>
      <c r="E22" s="233">
        <v>41522.800000000003</v>
      </c>
      <c r="F22" s="233">
        <v>0</v>
      </c>
      <c r="G22" s="233">
        <v>116716.4</v>
      </c>
      <c r="H22" s="233">
        <v>9249722.6899999995</v>
      </c>
      <c r="I22" s="233">
        <v>846914.5</v>
      </c>
      <c r="J22" s="233">
        <v>682100.4</v>
      </c>
      <c r="K22" s="233">
        <v>0</v>
      </c>
      <c r="L22" s="233">
        <v>3641900.8</v>
      </c>
      <c r="M22" s="233">
        <v>0</v>
      </c>
      <c r="N22" s="233">
        <v>0</v>
      </c>
      <c r="O22" s="233">
        <v>0</v>
      </c>
      <c r="P22" s="233">
        <v>0</v>
      </c>
      <c r="Q22" s="233">
        <v>0</v>
      </c>
      <c r="R22" s="234">
        <f t="shared" si="1"/>
        <v>869272.68</v>
      </c>
      <c r="S22" s="235">
        <v>25876.9</v>
      </c>
      <c r="T22" s="235">
        <v>843395.78</v>
      </c>
      <c r="U22" s="235">
        <v>825860.58</v>
      </c>
      <c r="V22" s="225" t="str">
        <f t="shared" si="2"/>
        <v>N/A</v>
      </c>
    </row>
    <row r="23" spans="1:22" x14ac:dyDescent="0.2">
      <c r="A23" s="241" t="s">
        <v>86</v>
      </c>
      <c r="B23" s="236">
        <f t="shared" si="0"/>
        <v>14835525.560000002</v>
      </c>
      <c r="C23" s="233">
        <v>390623.09</v>
      </c>
      <c r="D23" s="233">
        <v>74641.98</v>
      </c>
      <c r="E23" s="233">
        <v>45444.39</v>
      </c>
      <c r="F23" s="233">
        <v>744.99</v>
      </c>
      <c r="G23" s="233">
        <v>122178.36</v>
      </c>
      <c r="H23" s="233">
        <v>8071219.4900000002</v>
      </c>
      <c r="I23" s="233">
        <v>2031037.32</v>
      </c>
      <c r="J23" s="233">
        <v>391549.4</v>
      </c>
      <c r="K23" s="233">
        <v>131189.07999999999</v>
      </c>
      <c r="L23" s="233">
        <v>3576897.46</v>
      </c>
      <c r="M23" s="233">
        <v>0</v>
      </c>
      <c r="N23" s="233">
        <v>0</v>
      </c>
      <c r="O23" s="233">
        <v>0</v>
      </c>
      <c r="P23" s="233">
        <v>0</v>
      </c>
      <c r="Q23" s="233">
        <v>0</v>
      </c>
      <c r="R23" s="234">
        <f t="shared" si="1"/>
        <v>177865.47</v>
      </c>
      <c r="S23" s="235">
        <v>0</v>
      </c>
      <c r="T23" s="235">
        <v>177865.47</v>
      </c>
      <c r="U23" s="235">
        <v>741817.94</v>
      </c>
      <c r="V23" s="225" t="str">
        <f t="shared" si="2"/>
        <v>N/A</v>
      </c>
    </row>
    <row r="24" spans="1:22" x14ac:dyDescent="0.2">
      <c r="A24" s="241" t="s">
        <v>87</v>
      </c>
      <c r="B24" s="236">
        <f t="shared" si="0"/>
        <v>28909376.579999998</v>
      </c>
      <c r="C24" s="233">
        <v>3137079.75</v>
      </c>
      <c r="D24" s="233">
        <v>105449.35</v>
      </c>
      <c r="E24" s="233">
        <v>775052</v>
      </c>
      <c r="F24" s="233">
        <v>0</v>
      </c>
      <c r="G24" s="233">
        <v>753679.85</v>
      </c>
      <c r="H24" s="233">
        <v>16176175.48</v>
      </c>
      <c r="I24" s="233">
        <v>1244243.8999999999</v>
      </c>
      <c r="J24" s="233">
        <v>1073306.82</v>
      </c>
      <c r="K24" s="233">
        <v>29451.06</v>
      </c>
      <c r="L24" s="233">
        <v>5614938.3700000001</v>
      </c>
      <c r="M24" s="233">
        <v>0</v>
      </c>
      <c r="N24" s="233">
        <v>0</v>
      </c>
      <c r="O24" s="233">
        <v>0</v>
      </c>
      <c r="P24" s="233">
        <v>0</v>
      </c>
      <c r="Q24" s="233">
        <v>0</v>
      </c>
      <c r="R24" s="234">
        <f t="shared" si="1"/>
        <v>512927.95999999996</v>
      </c>
      <c r="S24" s="235">
        <v>46830.49</v>
      </c>
      <c r="T24" s="235">
        <v>466097.47</v>
      </c>
      <c r="U24" s="235">
        <v>1425080.13</v>
      </c>
      <c r="V24" s="225" t="str">
        <f t="shared" si="2"/>
        <v>N/A</v>
      </c>
    </row>
    <row r="25" spans="1:22" x14ac:dyDescent="0.2">
      <c r="A25" s="241" t="s">
        <v>88</v>
      </c>
      <c r="B25" s="236">
        <f t="shared" si="0"/>
        <v>28514183.930000003</v>
      </c>
      <c r="C25" s="233">
        <v>1133386.01</v>
      </c>
      <c r="D25" s="233">
        <v>98872.02</v>
      </c>
      <c r="E25" s="233">
        <v>123552.18</v>
      </c>
      <c r="F25" s="233">
        <v>0</v>
      </c>
      <c r="G25" s="233">
        <v>369709.78</v>
      </c>
      <c r="H25" s="233">
        <v>16632330.26</v>
      </c>
      <c r="I25" s="233">
        <v>2324617.41</v>
      </c>
      <c r="J25" s="233">
        <v>874576.21</v>
      </c>
      <c r="K25" s="233">
        <v>113048.26</v>
      </c>
      <c r="L25" s="233">
        <v>6214911.6399999997</v>
      </c>
      <c r="M25" s="233">
        <v>28340.82</v>
      </c>
      <c r="N25" s="233">
        <v>504754.31</v>
      </c>
      <c r="O25" s="233">
        <v>69723.48</v>
      </c>
      <c r="P25" s="233">
        <v>26361.55</v>
      </c>
      <c r="Q25" s="233">
        <v>0</v>
      </c>
      <c r="R25" s="234">
        <f t="shared" si="1"/>
        <v>570235.54</v>
      </c>
      <c r="S25" s="235">
        <v>8786.43</v>
      </c>
      <c r="T25" s="235">
        <v>561449.11</v>
      </c>
      <c r="U25" s="235">
        <v>1185026.44</v>
      </c>
      <c r="V25" s="225" t="str">
        <f t="shared" si="2"/>
        <v>N/A</v>
      </c>
    </row>
    <row r="26" spans="1:22" x14ac:dyDescent="0.2">
      <c r="A26" s="241" t="s">
        <v>344</v>
      </c>
      <c r="B26" s="236">
        <f t="shared" si="0"/>
        <v>3109745.71</v>
      </c>
      <c r="C26" s="233">
        <v>43944.9</v>
      </c>
      <c r="D26" s="233">
        <v>1652.22</v>
      </c>
      <c r="E26" s="233">
        <v>2850.48</v>
      </c>
      <c r="F26" s="233">
        <v>0</v>
      </c>
      <c r="G26" s="233">
        <v>0</v>
      </c>
      <c r="H26" s="233">
        <v>2724425.44</v>
      </c>
      <c r="I26" s="233">
        <v>247557.63</v>
      </c>
      <c r="J26" s="233">
        <v>69361.679999999993</v>
      </c>
      <c r="K26" s="233">
        <v>0</v>
      </c>
      <c r="L26" s="233">
        <v>8313.9</v>
      </c>
      <c r="M26" s="233">
        <v>0</v>
      </c>
      <c r="N26" s="233">
        <v>11639.46</v>
      </c>
      <c r="O26" s="233">
        <v>0</v>
      </c>
      <c r="P26" s="233">
        <v>0</v>
      </c>
      <c r="Q26" s="233">
        <v>0</v>
      </c>
      <c r="R26" s="234">
        <f t="shared" si="1"/>
        <v>570105.18000000005</v>
      </c>
      <c r="S26" s="235">
        <v>20862</v>
      </c>
      <c r="T26" s="235">
        <v>549243.18000000005</v>
      </c>
      <c r="U26" s="235">
        <v>268681.8</v>
      </c>
      <c r="V26" s="225" t="str">
        <f t="shared" si="2"/>
        <v>Yes</v>
      </c>
    </row>
    <row r="27" spans="1:22" x14ac:dyDescent="0.2">
      <c r="A27" s="241" t="s">
        <v>89</v>
      </c>
      <c r="B27" s="236">
        <f t="shared" si="0"/>
        <v>8929777.8499999996</v>
      </c>
      <c r="C27" s="233">
        <v>514010.52</v>
      </c>
      <c r="D27" s="233">
        <v>10080.719999999999</v>
      </c>
      <c r="E27" s="233">
        <v>33609.980000000003</v>
      </c>
      <c r="F27" s="233">
        <v>1420.14</v>
      </c>
      <c r="G27" s="233">
        <v>133256.47</v>
      </c>
      <c r="H27" s="233">
        <v>5513202.3600000003</v>
      </c>
      <c r="I27" s="233">
        <v>463539.5</v>
      </c>
      <c r="J27" s="233">
        <v>233129.88</v>
      </c>
      <c r="K27" s="233">
        <v>74582.64</v>
      </c>
      <c r="L27" s="233">
        <v>1952945.64</v>
      </c>
      <c r="M27" s="233">
        <v>0</v>
      </c>
      <c r="N27" s="233">
        <v>0</v>
      </c>
      <c r="O27" s="233">
        <v>0</v>
      </c>
      <c r="P27" s="233">
        <v>0</v>
      </c>
      <c r="Q27" s="233">
        <v>0</v>
      </c>
      <c r="R27" s="234">
        <f t="shared" si="1"/>
        <v>246611.56</v>
      </c>
      <c r="S27" s="235">
        <v>26602.2</v>
      </c>
      <c r="T27" s="235">
        <v>220009.36</v>
      </c>
      <c r="U27" s="235">
        <v>404812.78</v>
      </c>
      <c r="V27" s="225" t="str">
        <f t="shared" si="2"/>
        <v>Yes</v>
      </c>
    </row>
    <row r="28" spans="1:22" x14ac:dyDescent="0.2">
      <c r="A28" s="241" t="s">
        <v>90</v>
      </c>
      <c r="B28" s="236">
        <f t="shared" si="0"/>
        <v>50132904.810000002</v>
      </c>
      <c r="C28" s="233">
        <v>3179783.56</v>
      </c>
      <c r="D28" s="233">
        <v>587586.46</v>
      </c>
      <c r="E28" s="233">
        <v>371248.05</v>
      </c>
      <c r="F28" s="233">
        <v>0</v>
      </c>
      <c r="G28" s="233">
        <v>1067840.73</v>
      </c>
      <c r="H28" s="233">
        <v>24620140.829999998</v>
      </c>
      <c r="I28" s="233">
        <v>7654649.2699999996</v>
      </c>
      <c r="J28" s="233">
        <v>1828514.86</v>
      </c>
      <c r="K28" s="233">
        <v>0</v>
      </c>
      <c r="L28" s="233">
        <v>10823141.050000001</v>
      </c>
      <c r="M28" s="233">
        <v>0</v>
      </c>
      <c r="N28" s="233">
        <v>0</v>
      </c>
      <c r="O28" s="233">
        <v>0</v>
      </c>
      <c r="P28" s="233">
        <v>0</v>
      </c>
      <c r="Q28" s="233">
        <v>0</v>
      </c>
      <c r="R28" s="234">
        <f t="shared" si="1"/>
        <v>391515.42</v>
      </c>
      <c r="S28" s="235">
        <v>27288.42</v>
      </c>
      <c r="T28" s="235">
        <v>364227</v>
      </c>
      <c r="U28" s="235">
        <v>2505937.14</v>
      </c>
      <c r="V28" s="225" t="str">
        <f t="shared" si="2"/>
        <v>N/A</v>
      </c>
    </row>
    <row r="29" spans="1:22" x14ac:dyDescent="0.2">
      <c r="A29" s="241" t="s">
        <v>91</v>
      </c>
      <c r="B29" s="236">
        <f t="shared" si="0"/>
        <v>16511569.190000001</v>
      </c>
      <c r="C29" s="233">
        <v>1736357.84</v>
      </c>
      <c r="D29" s="233">
        <v>24200</v>
      </c>
      <c r="E29" s="233">
        <v>118345</v>
      </c>
      <c r="F29" s="233">
        <v>710.07</v>
      </c>
      <c r="G29" s="233">
        <v>149588.07999999999</v>
      </c>
      <c r="H29" s="233">
        <v>10885490.33</v>
      </c>
      <c r="I29" s="233">
        <v>1265784.1000000001</v>
      </c>
      <c r="J29" s="233">
        <v>566307.72</v>
      </c>
      <c r="K29" s="233">
        <v>60470.28</v>
      </c>
      <c r="L29" s="233">
        <v>1320570</v>
      </c>
      <c r="M29" s="233">
        <v>20900</v>
      </c>
      <c r="N29" s="233">
        <v>340596.91</v>
      </c>
      <c r="O29" s="233">
        <v>10651.05</v>
      </c>
      <c r="P29" s="233">
        <v>11597.81</v>
      </c>
      <c r="Q29" s="233">
        <v>0</v>
      </c>
      <c r="R29" s="234">
        <f t="shared" si="1"/>
        <v>0</v>
      </c>
      <c r="S29" s="235">
        <v>0</v>
      </c>
      <c r="T29" s="235">
        <v>0</v>
      </c>
      <c r="U29" s="235">
        <v>882521.06</v>
      </c>
      <c r="V29" s="225" t="str">
        <f t="shared" si="2"/>
        <v>N/A</v>
      </c>
    </row>
    <row r="30" spans="1:22" x14ac:dyDescent="0.2">
      <c r="A30" s="241" t="s">
        <v>92</v>
      </c>
      <c r="B30" s="236">
        <f t="shared" si="0"/>
        <v>21997419.700000003</v>
      </c>
      <c r="C30" s="233">
        <v>2079179.8</v>
      </c>
      <c r="D30" s="233">
        <v>0</v>
      </c>
      <c r="E30" s="233">
        <v>300902.40000000002</v>
      </c>
      <c r="F30" s="233">
        <v>0</v>
      </c>
      <c r="G30" s="233">
        <v>171886.8</v>
      </c>
      <c r="H30" s="233">
        <v>16313655.859999999</v>
      </c>
      <c r="I30" s="233">
        <v>31667.55</v>
      </c>
      <c r="J30" s="233">
        <v>930648.8</v>
      </c>
      <c r="K30" s="233">
        <v>0</v>
      </c>
      <c r="L30" s="233">
        <v>2169478.4900000002</v>
      </c>
      <c r="M30" s="233">
        <v>0</v>
      </c>
      <c r="N30" s="233">
        <v>0</v>
      </c>
      <c r="O30" s="233">
        <v>0</v>
      </c>
      <c r="P30" s="233">
        <v>0</v>
      </c>
      <c r="Q30" s="233">
        <v>0</v>
      </c>
      <c r="R30" s="234">
        <f t="shared" si="1"/>
        <v>899517.35</v>
      </c>
      <c r="S30" s="235">
        <v>19704.599999999999</v>
      </c>
      <c r="T30" s="235">
        <v>879812.75</v>
      </c>
      <c r="U30" s="235">
        <v>1055319.8500000001</v>
      </c>
      <c r="V30" s="225" t="str">
        <f t="shared" si="2"/>
        <v>N/A</v>
      </c>
    </row>
    <row r="31" spans="1:22" x14ac:dyDescent="0.2">
      <c r="A31" s="241" t="s">
        <v>93</v>
      </c>
      <c r="B31" s="236">
        <f t="shared" si="0"/>
        <v>81852471.789999992</v>
      </c>
      <c r="C31" s="233">
        <v>9160531.5899999999</v>
      </c>
      <c r="D31" s="233">
        <v>30290.7</v>
      </c>
      <c r="E31" s="233">
        <v>851433.45</v>
      </c>
      <c r="F31" s="233">
        <v>7931.84</v>
      </c>
      <c r="G31" s="233">
        <v>2631883.66</v>
      </c>
      <c r="H31" s="233">
        <v>48140021.25</v>
      </c>
      <c r="I31" s="233">
        <v>507231.54</v>
      </c>
      <c r="J31" s="233">
        <v>2543624.2799999998</v>
      </c>
      <c r="K31" s="233">
        <v>246574.78</v>
      </c>
      <c r="L31" s="233">
        <v>17732948.699999999</v>
      </c>
      <c r="M31" s="233">
        <v>0</v>
      </c>
      <c r="N31" s="233">
        <v>0</v>
      </c>
      <c r="O31" s="233">
        <v>0</v>
      </c>
      <c r="P31" s="233">
        <v>0</v>
      </c>
      <c r="Q31" s="233">
        <v>0</v>
      </c>
      <c r="R31" s="234">
        <f t="shared" si="1"/>
        <v>652289.21000000008</v>
      </c>
      <c r="S31" s="235">
        <v>78010.53</v>
      </c>
      <c r="T31" s="235">
        <v>574278.68000000005</v>
      </c>
      <c r="U31" s="235">
        <v>3863056.31</v>
      </c>
      <c r="V31" s="225" t="str">
        <f t="shared" si="2"/>
        <v>N/A</v>
      </c>
    </row>
    <row r="33" spans="1:9" x14ac:dyDescent="0.2">
      <c r="A33" s="86" t="s">
        <v>54</v>
      </c>
      <c r="B33" s="86" t="s">
        <v>66</v>
      </c>
      <c r="C33" s="86" t="s">
        <v>67</v>
      </c>
      <c r="D33" s="86">
        <v>50000000</v>
      </c>
      <c r="F33" s="86" t="s">
        <v>54</v>
      </c>
      <c r="G33" s="86" t="s">
        <v>144</v>
      </c>
      <c r="H33" s="86" t="s">
        <v>145</v>
      </c>
      <c r="I33" s="86" t="s">
        <v>378</v>
      </c>
    </row>
    <row r="34" spans="1:9" x14ac:dyDescent="0.2">
      <c r="A34" s="223"/>
      <c r="B34" s="223"/>
      <c r="C34" s="223" t="s">
        <v>414</v>
      </c>
      <c r="D34" s="223" t="s">
        <v>413</v>
      </c>
      <c r="F34" s="223"/>
      <c r="G34" s="223"/>
      <c r="H34" s="223"/>
      <c r="I34" s="223" t="s">
        <v>415</v>
      </c>
    </row>
    <row r="35" spans="1:9" x14ac:dyDescent="0.2">
      <c r="A35" s="241" t="s">
        <v>342</v>
      </c>
      <c r="B35" s="232" t="s">
        <v>65</v>
      </c>
      <c r="C35" s="217">
        <v>0</v>
      </c>
      <c r="D35" s="237">
        <v>886832.59</v>
      </c>
      <c r="E35" s="225"/>
      <c r="F35" s="241" t="s">
        <v>342</v>
      </c>
      <c r="G35" s="239">
        <v>69250</v>
      </c>
      <c r="H35" s="239">
        <v>10000000</v>
      </c>
      <c r="I35" s="238">
        <v>0</v>
      </c>
    </row>
    <row r="36" spans="1:9" x14ac:dyDescent="0.2">
      <c r="A36" s="241" t="s">
        <v>69</v>
      </c>
      <c r="B36" s="232" t="s">
        <v>65</v>
      </c>
      <c r="C36" s="217">
        <v>0</v>
      </c>
      <c r="D36" s="237">
        <v>3944007.59</v>
      </c>
      <c r="E36" s="225"/>
      <c r="F36" s="241" t="s">
        <v>69</v>
      </c>
      <c r="G36" s="239">
        <v>69250</v>
      </c>
      <c r="H36" s="239">
        <v>10000000</v>
      </c>
      <c r="I36" s="238">
        <v>0</v>
      </c>
    </row>
    <row r="37" spans="1:9" x14ac:dyDescent="0.2">
      <c r="A37" s="241" t="s">
        <v>70</v>
      </c>
      <c r="B37" s="232" t="s">
        <v>65</v>
      </c>
      <c r="C37" s="217">
        <v>0</v>
      </c>
      <c r="D37" s="237">
        <v>188316.81</v>
      </c>
      <c r="E37" s="225"/>
      <c r="F37" s="241" t="s">
        <v>70</v>
      </c>
      <c r="G37" s="240">
        <v>69250</v>
      </c>
      <c r="H37" s="239">
        <v>10000000</v>
      </c>
      <c r="I37" s="238">
        <v>275000</v>
      </c>
    </row>
    <row r="38" spans="1:9" x14ac:dyDescent="0.2">
      <c r="A38" s="241" t="s">
        <v>71</v>
      </c>
      <c r="B38" s="232" t="s">
        <v>65</v>
      </c>
      <c r="C38" s="217">
        <v>0</v>
      </c>
      <c r="D38" s="237">
        <v>607266.06999999995</v>
      </c>
      <c r="E38" s="225"/>
      <c r="F38" s="241" t="s">
        <v>71</v>
      </c>
      <c r="G38" s="239">
        <v>69250</v>
      </c>
      <c r="H38" s="239">
        <v>10000000</v>
      </c>
      <c r="I38" s="238">
        <v>0</v>
      </c>
    </row>
    <row r="39" spans="1:9" x14ac:dyDescent="0.2">
      <c r="A39" s="241" t="s">
        <v>72</v>
      </c>
      <c r="B39" s="232" t="s">
        <v>65</v>
      </c>
      <c r="C39" s="217">
        <v>0</v>
      </c>
      <c r="D39" s="237">
        <v>1280263.76</v>
      </c>
      <c r="E39" s="225"/>
      <c r="F39" s="241" t="s">
        <v>72</v>
      </c>
      <c r="G39" s="239">
        <v>69250</v>
      </c>
      <c r="H39" s="239">
        <v>10000000</v>
      </c>
      <c r="I39" s="238">
        <v>234408</v>
      </c>
    </row>
    <row r="40" spans="1:9" x14ac:dyDescent="0.2">
      <c r="A40" s="242" t="s">
        <v>372</v>
      </c>
      <c r="B40" s="232" t="s">
        <v>65</v>
      </c>
      <c r="C40" s="217">
        <v>0</v>
      </c>
      <c r="D40" s="237">
        <v>1201192.47</v>
      </c>
      <c r="E40" s="225"/>
      <c r="F40" s="242" t="s">
        <v>372</v>
      </c>
      <c r="G40" s="239">
        <v>69250</v>
      </c>
      <c r="H40" s="239">
        <v>10000000</v>
      </c>
      <c r="I40" s="238">
        <v>0</v>
      </c>
    </row>
    <row r="41" spans="1:9" x14ac:dyDescent="0.2">
      <c r="A41" s="241" t="s">
        <v>74</v>
      </c>
      <c r="B41" s="232" t="s">
        <v>65</v>
      </c>
      <c r="C41" s="217">
        <v>0</v>
      </c>
      <c r="D41" s="237">
        <v>286777.57</v>
      </c>
      <c r="E41" s="225"/>
      <c r="F41" s="241" t="s">
        <v>74</v>
      </c>
      <c r="G41" s="239">
        <v>69250</v>
      </c>
      <c r="H41" s="239">
        <v>10000000</v>
      </c>
      <c r="I41" s="238">
        <v>0</v>
      </c>
    </row>
    <row r="42" spans="1:9" x14ac:dyDescent="0.2">
      <c r="A42" s="241" t="s">
        <v>75</v>
      </c>
      <c r="B42" s="232" t="s">
        <v>65</v>
      </c>
      <c r="C42" s="217">
        <v>1060.29</v>
      </c>
      <c r="D42" s="237">
        <v>111560.45</v>
      </c>
      <c r="E42" s="225"/>
      <c r="F42" s="241" t="s">
        <v>75</v>
      </c>
      <c r="G42" s="239">
        <v>69250</v>
      </c>
      <c r="H42" s="239">
        <v>10000000</v>
      </c>
      <c r="I42" s="238">
        <v>0</v>
      </c>
    </row>
    <row r="43" spans="1:9" x14ac:dyDescent="0.2">
      <c r="A43" s="241" t="s">
        <v>76</v>
      </c>
      <c r="B43" s="232" t="s">
        <v>65</v>
      </c>
      <c r="C43" s="217">
        <v>0</v>
      </c>
      <c r="D43" s="237">
        <v>2305584.39</v>
      </c>
      <c r="E43" s="225"/>
      <c r="F43" s="241" t="s">
        <v>76</v>
      </c>
      <c r="G43" s="239">
        <v>69250</v>
      </c>
      <c r="H43" s="239">
        <v>10000000</v>
      </c>
      <c r="I43" s="238">
        <v>0</v>
      </c>
    </row>
    <row r="44" spans="1:9" x14ac:dyDescent="0.2">
      <c r="A44" s="241" t="s">
        <v>77</v>
      </c>
      <c r="B44" s="232" t="s">
        <v>65</v>
      </c>
      <c r="C44" s="217">
        <v>0</v>
      </c>
      <c r="D44" s="237">
        <v>380770.91</v>
      </c>
      <c r="E44" s="225"/>
      <c r="F44" s="241" t="s">
        <v>77</v>
      </c>
      <c r="G44" s="239">
        <v>69250</v>
      </c>
      <c r="H44" s="239">
        <v>10000000</v>
      </c>
      <c r="I44" s="238">
        <v>0</v>
      </c>
    </row>
    <row r="45" spans="1:9" x14ac:dyDescent="0.2">
      <c r="A45" s="241" t="s">
        <v>78</v>
      </c>
      <c r="B45" s="232" t="s">
        <v>65</v>
      </c>
      <c r="C45" s="217">
        <v>0</v>
      </c>
      <c r="D45" s="237">
        <v>2298745.56</v>
      </c>
      <c r="E45" s="225"/>
      <c r="F45" s="241" t="s">
        <v>78</v>
      </c>
      <c r="G45" s="239">
        <v>69250</v>
      </c>
      <c r="H45" s="239">
        <v>10000000</v>
      </c>
      <c r="I45" s="238">
        <v>0</v>
      </c>
    </row>
    <row r="46" spans="1:9" x14ac:dyDescent="0.2">
      <c r="A46" s="241" t="s">
        <v>79</v>
      </c>
      <c r="B46" s="232" t="s">
        <v>65</v>
      </c>
      <c r="C46" s="217">
        <v>0</v>
      </c>
      <c r="D46" s="237">
        <v>1244731.57</v>
      </c>
      <c r="E46" s="225"/>
      <c r="F46" s="241" t="s">
        <v>79</v>
      </c>
      <c r="G46" s="239">
        <v>69250</v>
      </c>
      <c r="H46" s="239">
        <v>10000000</v>
      </c>
      <c r="I46" s="238">
        <v>0</v>
      </c>
    </row>
    <row r="47" spans="1:9" x14ac:dyDescent="0.2">
      <c r="A47" s="241" t="s">
        <v>343</v>
      </c>
      <c r="B47" s="232" t="s">
        <v>65</v>
      </c>
      <c r="C47" s="217">
        <v>0</v>
      </c>
      <c r="D47" s="237">
        <v>382831.06</v>
      </c>
      <c r="E47" s="225"/>
      <c r="F47" s="241" t="s">
        <v>343</v>
      </c>
      <c r="G47" s="239">
        <v>69250</v>
      </c>
      <c r="H47" s="239">
        <v>10000000</v>
      </c>
      <c r="I47" s="238">
        <v>0</v>
      </c>
    </row>
    <row r="48" spans="1:9" x14ac:dyDescent="0.2">
      <c r="A48" s="241" t="s">
        <v>80</v>
      </c>
      <c r="B48" s="232" t="s">
        <v>65</v>
      </c>
      <c r="C48" s="217">
        <v>-201469.49</v>
      </c>
      <c r="D48" s="237">
        <v>5752597.1299999999</v>
      </c>
      <c r="E48" s="225"/>
      <c r="F48" s="241" t="s">
        <v>80</v>
      </c>
      <c r="G48" s="239">
        <v>69250</v>
      </c>
      <c r="H48" s="239">
        <v>10000000</v>
      </c>
      <c r="I48" s="238">
        <v>60000</v>
      </c>
    </row>
    <row r="49" spans="1:9" x14ac:dyDescent="0.2">
      <c r="A49" s="241" t="s">
        <v>81</v>
      </c>
      <c r="B49" s="232" t="s">
        <v>65</v>
      </c>
      <c r="C49" s="217">
        <v>0</v>
      </c>
      <c r="D49" s="237">
        <v>116221.77</v>
      </c>
      <c r="E49" s="225"/>
      <c r="F49" s="241" t="s">
        <v>81</v>
      </c>
      <c r="G49" s="239">
        <v>69250</v>
      </c>
      <c r="H49" s="239">
        <v>10000000</v>
      </c>
      <c r="I49" s="238">
        <v>0</v>
      </c>
    </row>
    <row r="50" spans="1:9" x14ac:dyDescent="0.2">
      <c r="A50" s="241" t="s">
        <v>82</v>
      </c>
      <c r="B50" s="232" t="s">
        <v>65</v>
      </c>
      <c r="C50" s="217">
        <v>0</v>
      </c>
      <c r="D50" s="237">
        <v>424337.9</v>
      </c>
      <c r="E50" s="225"/>
      <c r="F50" s="241" t="s">
        <v>82</v>
      </c>
      <c r="G50" s="239">
        <v>69250</v>
      </c>
      <c r="H50" s="239">
        <v>10000000</v>
      </c>
      <c r="I50" s="238">
        <v>0</v>
      </c>
    </row>
    <row r="51" spans="1:9" x14ac:dyDescent="0.2">
      <c r="A51" s="241" t="s">
        <v>83</v>
      </c>
      <c r="B51" s="232" t="s">
        <v>65</v>
      </c>
      <c r="C51" s="217">
        <v>0</v>
      </c>
      <c r="D51" s="237">
        <v>2647783.92</v>
      </c>
      <c r="E51" s="225"/>
      <c r="F51" s="241" t="s">
        <v>83</v>
      </c>
      <c r="G51" s="239">
        <v>69250</v>
      </c>
      <c r="H51" s="239">
        <v>10000000</v>
      </c>
      <c r="I51" s="238">
        <v>0</v>
      </c>
    </row>
    <row r="52" spans="1:9" x14ac:dyDescent="0.2">
      <c r="A52" s="241" t="s">
        <v>392</v>
      </c>
      <c r="B52" s="232" t="s">
        <v>65</v>
      </c>
      <c r="C52" s="217">
        <v>0</v>
      </c>
      <c r="D52" s="237">
        <v>857896.35</v>
      </c>
      <c r="E52" s="225"/>
      <c r="F52" s="241" t="s">
        <v>392</v>
      </c>
      <c r="G52" s="239">
        <v>69250</v>
      </c>
      <c r="H52" s="239">
        <v>10000000</v>
      </c>
      <c r="I52" s="238">
        <v>0</v>
      </c>
    </row>
    <row r="53" spans="1:9" x14ac:dyDescent="0.2">
      <c r="A53" s="241" t="s">
        <v>85</v>
      </c>
      <c r="B53" s="232" t="s">
        <v>65</v>
      </c>
      <c r="C53" s="217">
        <v>0</v>
      </c>
      <c r="D53" s="237">
        <v>825860.58</v>
      </c>
      <c r="E53" s="225"/>
      <c r="F53" s="241" t="s">
        <v>85</v>
      </c>
      <c r="G53" s="239">
        <v>69250</v>
      </c>
      <c r="H53" s="239">
        <v>10000000</v>
      </c>
      <c r="I53" s="238">
        <v>0</v>
      </c>
    </row>
    <row r="54" spans="1:9" x14ac:dyDescent="0.2">
      <c r="A54" s="241" t="s">
        <v>86</v>
      </c>
      <c r="B54" s="232" t="s">
        <v>65</v>
      </c>
      <c r="C54" s="217">
        <v>0</v>
      </c>
      <c r="D54" s="237">
        <v>741817.94</v>
      </c>
      <c r="E54" s="225"/>
      <c r="F54" s="241" t="s">
        <v>86</v>
      </c>
      <c r="G54" s="239">
        <v>69250</v>
      </c>
      <c r="H54" s="239">
        <v>10000000</v>
      </c>
      <c r="I54" s="238">
        <v>0</v>
      </c>
    </row>
    <row r="55" spans="1:9" x14ac:dyDescent="0.2">
      <c r="A55" s="241" t="s">
        <v>87</v>
      </c>
      <c r="B55" s="232" t="s">
        <v>65</v>
      </c>
      <c r="C55" s="217">
        <v>0</v>
      </c>
      <c r="D55" s="237">
        <v>1425080.13</v>
      </c>
      <c r="E55" s="225"/>
      <c r="F55" s="241" t="s">
        <v>87</v>
      </c>
      <c r="G55" s="239">
        <v>69250</v>
      </c>
      <c r="H55" s="239">
        <v>10000000</v>
      </c>
      <c r="I55" s="238">
        <v>0</v>
      </c>
    </row>
    <row r="56" spans="1:9" x14ac:dyDescent="0.2">
      <c r="A56" s="241" t="s">
        <v>88</v>
      </c>
      <c r="B56" s="232" t="s">
        <v>65</v>
      </c>
      <c r="C56" s="217">
        <v>0</v>
      </c>
      <c r="D56" s="237">
        <v>1185026.44</v>
      </c>
      <c r="E56" s="225"/>
      <c r="F56" s="241" t="s">
        <v>88</v>
      </c>
      <c r="G56" s="239">
        <v>69250</v>
      </c>
      <c r="H56" s="239">
        <v>10000000</v>
      </c>
      <c r="I56" s="238">
        <v>0</v>
      </c>
    </row>
    <row r="57" spans="1:9" x14ac:dyDescent="0.2">
      <c r="A57" s="241" t="s">
        <v>344</v>
      </c>
      <c r="B57" s="232" t="s">
        <v>65</v>
      </c>
      <c r="C57" s="217">
        <v>0</v>
      </c>
      <c r="D57" s="237">
        <v>268681.8</v>
      </c>
      <c r="E57" s="225"/>
      <c r="F57" s="241" t="s">
        <v>344</v>
      </c>
      <c r="G57" s="239">
        <v>69250</v>
      </c>
      <c r="H57" s="239">
        <v>10000000</v>
      </c>
      <c r="I57" s="238">
        <v>0</v>
      </c>
    </row>
    <row r="58" spans="1:9" x14ac:dyDescent="0.2">
      <c r="A58" s="241" t="s">
        <v>89</v>
      </c>
      <c r="B58" s="232" t="s">
        <v>65</v>
      </c>
      <c r="C58" s="217">
        <v>0</v>
      </c>
      <c r="D58" s="237">
        <v>404812.78</v>
      </c>
      <c r="E58" s="225"/>
      <c r="F58" s="241" t="s">
        <v>89</v>
      </c>
      <c r="G58" s="239">
        <v>69150</v>
      </c>
      <c r="H58" s="239">
        <v>10000000</v>
      </c>
      <c r="I58" s="238">
        <v>0</v>
      </c>
    </row>
    <row r="59" spans="1:9" x14ac:dyDescent="0.2">
      <c r="A59" s="241" t="s">
        <v>90</v>
      </c>
      <c r="B59" s="232" t="s">
        <v>65</v>
      </c>
      <c r="C59" s="217">
        <v>0</v>
      </c>
      <c r="D59" s="237">
        <v>2505937.14</v>
      </c>
      <c r="E59" s="225"/>
      <c r="F59" s="241" t="s">
        <v>90</v>
      </c>
      <c r="G59" s="239">
        <v>69250</v>
      </c>
      <c r="H59" s="239">
        <v>10000000</v>
      </c>
      <c r="I59" s="238">
        <v>0</v>
      </c>
    </row>
    <row r="60" spans="1:9" x14ac:dyDescent="0.2">
      <c r="A60" s="241" t="s">
        <v>91</v>
      </c>
      <c r="B60" s="232" t="s">
        <v>65</v>
      </c>
      <c r="C60" s="217">
        <v>0</v>
      </c>
      <c r="D60" s="237">
        <v>882521.06</v>
      </c>
      <c r="E60" s="225"/>
      <c r="F60" s="241" t="s">
        <v>91</v>
      </c>
      <c r="G60" s="239">
        <v>69250</v>
      </c>
      <c r="H60" s="239">
        <v>10000000</v>
      </c>
      <c r="I60" s="238">
        <v>0</v>
      </c>
    </row>
    <row r="61" spans="1:9" x14ac:dyDescent="0.2">
      <c r="A61" s="241" t="s">
        <v>92</v>
      </c>
      <c r="B61" s="232" t="s">
        <v>65</v>
      </c>
      <c r="C61" s="237">
        <v>13</v>
      </c>
      <c r="D61" s="237">
        <v>1055306.8500000001</v>
      </c>
      <c r="E61" s="225"/>
      <c r="F61" s="241" t="s">
        <v>92</v>
      </c>
      <c r="G61" s="239">
        <v>69250</v>
      </c>
      <c r="H61" s="239">
        <v>10000000</v>
      </c>
      <c r="I61" s="238">
        <v>0</v>
      </c>
    </row>
    <row r="62" spans="1:9" x14ac:dyDescent="0.2">
      <c r="A62" s="241" t="s">
        <v>93</v>
      </c>
      <c r="B62" s="232" t="s">
        <v>65</v>
      </c>
      <c r="C62" s="217">
        <v>0</v>
      </c>
      <c r="D62" s="237">
        <v>3863056.31</v>
      </c>
      <c r="E62" s="225"/>
      <c r="F62" s="241" t="s">
        <v>93</v>
      </c>
      <c r="G62" s="240">
        <v>69250</v>
      </c>
      <c r="H62" s="239">
        <v>10000000</v>
      </c>
      <c r="I62" s="238">
        <v>0</v>
      </c>
    </row>
  </sheetData>
  <sheetProtection algorithmName="SHA-512" hashValue="8tHuD08+Th1pvu56PKwTNmEw/NFKKine1xjPWqktMOHV7S/fvCDtkSo/UMxNidMfEz0KdGx4YIadsf0lcFf+xQ==" saltValue="5e/p+acMk2mwLPLV2Mv7H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Check Sheet</vt:lpstr>
      <vt:lpstr>I. and II. FA Fees Collected</vt:lpstr>
      <vt:lpstr>III. Summary of Awards Made</vt:lpstr>
      <vt:lpstr>IV. Criteria for Financial Aid</vt:lpstr>
      <vt:lpstr>Statutory Reference</vt:lpstr>
      <vt:lpstr>2020 AFR Data</vt:lpstr>
      <vt:lpstr>2019 AFAFR Data</vt:lpstr>
      <vt:lpstr>2019 AFR Data</vt:lpstr>
      <vt:lpstr>2017 AFR Data</vt:lpstr>
      <vt:lpstr>2017 AFAFR Data</vt:lpstr>
      <vt:lpstr>2018 AFAFR Data</vt:lpstr>
      <vt:lpstr>2016 AFR Data</vt:lpstr>
      <vt:lpstr>2015 AFR Data</vt:lpstr>
      <vt:lpstr>2014 AFR Data</vt:lpstr>
      <vt:lpstr>2013 AFAFR Data</vt:lpstr>
      <vt:lpstr>2016 AFAFR Data</vt:lpstr>
      <vt:lpstr>2015 AFAFR Data</vt:lpstr>
      <vt:lpstr>2014 AFAFR Data</vt:lpstr>
      <vt:lpstr>Summary for DOE Review</vt:lpstr>
      <vt:lpstr>'Check Sheet'!Print_Area</vt:lpstr>
      <vt:lpstr>'I. and II. FA Fees Collected'!Print_Area</vt:lpstr>
      <vt:lpstr>'III. Summary of Awards Made'!Print_Area</vt:lpstr>
      <vt:lpstr>'IV. Criteria for Financial Aid'!Print_Area</vt:lpstr>
      <vt:lpstr>'Statutory Reference'!Print_Area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2012-09-04T19:50:16Z</dcterms:created>
  <dcterms:modified xsi:type="dcterms:W3CDTF">2020-10-08T18:06:01Z</dcterms:modified>
</cp:coreProperties>
</file>